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890" activeTab="3"/>
  </bookViews>
  <sheets>
    <sheet name="Kryci list" sheetId="6" r:id="rId1"/>
    <sheet name="Rekapitulace" sheetId="5" r:id="rId2"/>
    <sheet name="Zakazka" sheetId="4" r:id="rId3"/>
    <sheet name="19032-vo - Veřejné osvětlení" sheetId="2" r:id="rId4"/>
  </sheets>
  <definedNames>
    <definedName name="__CENA__" localSheetId="0">Zakazka!$O$6:$O$836</definedName>
    <definedName name="__CENA__" localSheetId="1">Zakazka!$O$6:$O$836</definedName>
    <definedName name="__CENA__" localSheetId="2">Zakazka!$O$6:$O$836</definedName>
    <definedName name="__CENA__">#REF!</definedName>
    <definedName name="__MAIN__" localSheetId="0">Zakazka!$F$1:$CX$365</definedName>
    <definedName name="__MAIN__" localSheetId="1">Zakazka!$F$1:$CX$365</definedName>
    <definedName name="__MAIN__" localSheetId="2">Zakazka!$F$1:$CX$365</definedName>
    <definedName name="__MAIN__">#REF!</definedName>
    <definedName name="__MAIN2__" localSheetId="0">#REF!</definedName>
    <definedName name="__MAIN2__" localSheetId="1">Rekapitulace!$B$1:$H$38</definedName>
    <definedName name="__MAIN2__" localSheetId="2">#REF!</definedName>
    <definedName name="__MAIN2__">#REF!</definedName>
    <definedName name="__MAIN3__" localSheetId="0">'Kryci list'!$A$3:$F$25</definedName>
    <definedName name="__MAIN3__">#REF!</definedName>
    <definedName name="__SAZBA__" localSheetId="0">Zakazka!$T$6:$T$836</definedName>
    <definedName name="__SAZBA__" localSheetId="1">Zakazka!$T$6:$T$836</definedName>
    <definedName name="__SAZBA__" localSheetId="2">Zakazka!$T$6:$T$836</definedName>
    <definedName name="__SAZBA__">#REF!</definedName>
    <definedName name="__T0__" localSheetId="0">Zakazka!$F$5:$W$365</definedName>
    <definedName name="__T0__" localSheetId="1">Zakazka!$F$5:$W$365</definedName>
    <definedName name="__T0__" localSheetId="2">Zakazka!$F$5:$W$365</definedName>
    <definedName name="__T0__">#REF!</definedName>
    <definedName name="__T1__" localSheetId="0">Zakazka!$F$6:$W$108</definedName>
    <definedName name="__T1__" localSheetId="1">Zakazka!$F$6:$W$108</definedName>
    <definedName name="__T1__" localSheetId="2">Zakazka!$F$6:$W$108</definedName>
    <definedName name="__T1__">#REF!</definedName>
    <definedName name="__T2__" localSheetId="0">Zakazka!$F$7:$CX$10</definedName>
    <definedName name="__T2__" localSheetId="1">Zakazka!$F$7:$CX$10</definedName>
    <definedName name="__T2__" localSheetId="2">Zakazka!$F$7:$CX$10</definedName>
    <definedName name="__T2__">#REF!</definedName>
    <definedName name="__T3__" localSheetId="0">Zakazka!$I$10:$L$10</definedName>
    <definedName name="__T3__" localSheetId="1">Zakazka!$I$10:$L$10</definedName>
    <definedName name="__T3__" localSheetId="2">Zakazka!$I$10:$L$10</definedName>
    <definedName name="__T3__">#REF!</definedName>
    <definedName name="__TE0__" localSheetId="0">'Kryci list'!$A$4:$C$8</definedName>
    <definedName name="__TE0__">#REF!</definedName>
    <definedName name="__TE1__" localSheetId="0">'Kryci list'!$A$10:$E$10</definedName>
    <definedName name="__TE1__">#REF!</definedName>
    <definedName name="__TE2__" localSheetId="0">'Kryci list'!$A$13:$E$13</definedName>
    <definedName name="__TE2__">#REF!</definedName>
    <definedName name="__TE3__" localSheetId="0">'Kryci list'!$A$17:$E$17</definedName>
    <definedName name="__TE3__">#REF!</definedName>
    <definedName name="__TE4__" localSheetId="0">#REF!</definedName>
    <definedName name="__TE4__" localSheetId="1">#REF!</definedName>
    <definedName name="__TE4__" localSheetId="2">#REF!</definedName>
    <definedName name="__TE4__">#REF!</definedName>
    <definedName name="__TR0__" localSheetId="0">#REF!</definedName>
    <definedName name="__TR0__" localSheetId="1">Rekapitulace!$B$5:$F$6</definedName>
    <definedName name="__TR0__" localSheetId="2">#REF!</definedName>
    <definedName name="__TR0__">#REF!</definedName>
    <definedName name="__TR1__" localSheetId="0">#REF!</definedName>
    <definedName name="__TR1__" localSheetId="1">Rekapitulace!$B$6:$F$6</definedName>
    <definedName name="__TR1__" localSheetId="2">#REF!</definedName>
    <definedName name="__TR1__">#REF!</definedName>
    <definedName name="_xlnm._FilterDatabase" localSheetId="3" hidden="1">'19032-vo - Veřejné osvětlení'!$C$89:$L$291</definedName>
    <definedName name="_xlnm.Print_Titles" localSheetId="3">'19032-vo - Veřejné osvětlení'!$89:$89</definedName>
    <definedName name="_xlnm.Print_Titles" localSheetId="2">Zakazka!$3:$4</definedName>
    <definedName name="_xlnm.Print_Area" localSheetId="3">'19032-vo - Veřejné osvětlení'!$C$4:$K$41,'19032-vo - Veřejné osvětlení'!$C$47:$K$71,'19032-vo - Veřejné osvětlení'!$C$77:$L$291</definedName>
    <definedName name="_xlnm.Print_Area" localSheetId="0">'Kryci list'!$B$1:$E$37</definedName>
    <definedName name="_xlnm.Print_Area" localSheetId="1">Rekapitulace!$A$1:$F$37</definedName>
    <definedName name="_xlnm.Print_Area" localSheetId="2">Zakazka!$F$1:$X$836</definedName>
  </definedNames>
  <calcPr calcId="152511"/>
</workbook>
</file>

<file path=xl/calcChain.xml><?xml version="1.0" encoding="utf-8"?>
<calcChain xmlns="http://schemas.openxmlformats.org/spreadsheetml/2006/main">
  <c r="N798" i="4" l="1"/>
  <c r="A2" i="6" l="1" a="1"/>
  <c r="A2" i="6" s="1"/>
  <c r="A3" i="6" s="1" a="1"/>
  <c r="A3" i="6" s="1"/>
  <c r="A25" i="6" s="1"/>
  <c r="C29" i="6"/>
  <c r="E29" i="6"/>
  <c r="A2" i="5" a="1"/>
  <c r="A2" i="5" s="1"/>
  <c r="B2" i="5"/>
  <c r="B5" i="5"/>
  <c r="C5" i="5"/>
  <c r="D5" i="5"/>
  <c r="E5" i="5"/>
  <c r="F5" i="5"/>
  <c r="G5" i="5"/>
  <c r="B6" i="5"/>
  <c r="C6" i="5"/>
  <c r="D6" i="5"/>
  <c r="E6" i="5"/>
  <c r="F6" i="5"/>
  <c r="G6" i="5"/>
  <c r="B7" i="5"/>
  <c r="C7" i="5"/>
  <c r="D7" i="5"/>
  <c r="E7" i="5"/>
  <c r="F7" i="5"/>
  <c r="G7" i="5"/>
  <c r="B8" i="5"/>
  <c r="C8" i="5"/>
  <c r="D8" i="5"/>
  <c r="E8" i="5"/>
  <c r="F8" i="5"/>
  <c r="G8" i="5"/>
  <c r="B9" i="5"/>
  <c r="C9" i="5"/>
  <c r="D9" i="5"/>
  <c r="E9" i="5"/>
  <c r="F9" i="5"/>
  <c r="G9" i="5"/>
  <c r="B10" i="5"/>
  <c r="C10" i="5"/>
  <c r="D10" i="5"/>
  <c r="E10" i="5"/>
  <c r="F10" i="5"/>
  <c r="G10" i="5"/>
  <c r="B11" i="5"/>
  <c r="C11" i="5"/>
  <c r="D11" i="5"/>
  <c r="E11" i="5"/>
  <c r="F11" i="5"/>
  <c r="G11" i="5"/>
  <c r="B12" i="5"/>
  <c r="C12" i="5"/>
  <c r="D12" i="5"/>
  <c r="E12" i="5"/>
  <c r="F12" i="5"/>
  <c r="G12" i="5"/>
  <c r="B13" i="5"/>
  <c r="C13" i="5"/>
  <c r="D13" i="5"/>
  <c r="E13" i="5"/>
  <c r="F13" i="5"/>
  <c r="G13" i="5"/>
  <c r="B14" i="5"/>
  <c r="C14" i="5"/>
  <c r="D14" i="5"/>
  <c r="E14" i="5"/>
  <c r="F14" i="5"/>
  <c r="G14" i="5"/>
  <c r="B15" i="5"/>
  <c r="C15" i="5"/>
  <c r="D15" i="5"/>
  <c r="E15" i="5"/>
  <c r="F15" i="5"/>
  <c r="G15" i="5"/>
  <c r="B16" i="5"/>
  <c r="C16" i="5"/>
  <c r="D16" i="5"/>
  <c r="E16" i="5"/>
  <c r="F16" i="5"/>
  <c r="G16" i="5"/>
  <c r="B17" i="5"/>
  <c r="C17" i="5"/>
  <c r="D17" i="5"/>
  <c r="E17" i="5"/>
  <c r="F17" i="5"/>
  <c r="G17" i="5"/>
  <c r="B18" i="5"/>
  <c r="C18" i="5"/>
  <c r="D18" i="5"/>
  <c r="E18" i="5"/>
  <c r="F18" i="5"/>
  <c r="G18" i="5"/>
  <c r="B19" i="5"/>
  <c r="C19" i="5"/>
  <c r="D19" i="5"/>
  <c r="E19" i="5"/>
  <c r="F19" i="5"/>
  <c r="G19" i="5"/>
  <c r="B20" i="5"/>
  <c r="C20" i="5"/>
  <c r="D20" i="5"/>
  <c r="E20" i="5"/>
  <c r="F20" i="5"/>
  <c r="G20" i="5"/>
  <c r="B21" i="5"/>
  <c r="C21" i="5"/>
  <c r="D21" i="5"/>
  <c r="E21" i="5"/>
  <c r="F21" i="5"/>
  <c r="G21" i="5"/>
  <c r="B22" i="5"/>
  <c r="C22" i="5"/>
  <c r="D22" i="5"/>
  <c r="E22" i="5"/>
  <c r="F22" i="5"/>
  <c r="G22" i="5"/>
  <c r="B23" i="5"/>
  <c r="C23" i="5"/>
  <c r="D23" i="5"/>
  <c r="E23" i="5"/>
  <c r="F23" i="5"/>
  <c r="G23" i="5"/>
  <c r="B24" i="5"/>
  <c r="C24" i="5"/>
  <c r="D24" i="5"/>
  <c r="E24" i="5"/>
  <c r="F24" i="5"/>
  <c r="G24" i="5"/>
  <c r="B25" i="5"/>
  <c r="D25" i="5"/>
  <c r="G25" i="5"/>
  <c r="B26" i="5"/>
  <c r="D26" i="5"/>
  <c r="G26" i="5"/>
  <c r="B27" i="5"/>
  <c r="C27" i="5"/>
  <c r="D27" i="5"/>
  <c r="E27" i="5"/>
  <c r="F27" i="5"/>
  <c r="G27" i="5"/>
  <c r="B28" i="5"/>
  <c r="C28" i="5"/>
  <c r="D28" i="5"/>
  <c r="E28" i="5"/>
  <c r="F28" i="5"/>
  <c r="G28" i="5"/>
  <c r="B29" i="5"/>
  <c r="C29" i="5"/>
  <c r="D29" i="5"/>
  <c r="E29" i="5"/>
  <c r="F29" i="5"/>
  <c r="G29" i="5"/>
  <c r="B30" i="5"/>
  <c r="C30" i="5"/>
  <c r="D30" i="5"/>
  <c r="E30" i="5"/>
  <c r="F30" i="5"/>
  <c r="G30" i="5"/>
  <c r="B31" i="5"/>
  <c r="C31" i="5"/>
  <c r="D31" i="5"/>
  <c r="E31" i="5"/>
  <c r="F31" i="5"/>
  <c r="G31" i="5"/>
  <c r="F2" i="4"/>
  <c r="Y6" i="4"/>
  <c r="O7" i="4"/>
  <c r="Q7" i="4"/>
  <c r="S7" i="4"/>
  <c r="H10" i="4"/>
  <c r="O11" i="4"/>
  <c r="U11" i="4" s="1"/>
  <c r="Q11" i="4"/>
  <c r="S11" i="4"/>
  <c r="V11" i="4"/>
  <c r="H14" i="4"/>
  <c r="H15" i="4"/>
  <c r="O16" i="4"/>
  <c r="Q16" i="4"/>
  <c r="S16" i="4"/>
  <c r="U16" i="4"/>
  <c r="V16" i="4" s="1"/>
  <c r="H19" i="4"/>
  <c r="H20" i="4" s="1"/>
  <c r="O21" i="4"/>
  <c r="U21" i="4" s="1"/>
  <c r="V21" i="4" s="1"/>
  <c r="Q21" i="4"/>
  <c r="S21" i="4"/>
  <c r="H24" i="4"/>
  <c r="O25" i="4"/>
  <c r="U25" i="4" s="1"/>
  <c r="Q25" i="4"/>
  <c r="S25" i="4"/>
  <c r="V25" i="4"/>
  <c r="H28" i="4"/>
  <c r="H29" i="4"/>
  <c r="O30" i="4"/>
  <c r="Q30" i="4"/>
  <c r="S30" i="4"/>
  <c r="U30" i="4"/>
  <c r="V30" i="4" s="1"/>
  <c r="H33" i="4"/>
  <c r="O34" i="4"/>
  <c r="Q34" i="4"/>
  <c r="S34" i="4"/>
  <c r="U34" i="4"/>
  <c r="V34" i="4" s="1"/>
  <c r="H37" i="4"/>
  <c r="O38" i="4"/>
  <c r="Q38" i="4"/>
  <c r="S38" i="4"/>
  <c r="U38" i="4"/>
  <c r="V38" i="4" s="1"/>
  <c r="H41" i="4"/>
  <c r="O42" i="4"/>
  <c r="Q42" i="4"/>
  <c r="S42" i="4"/>
  <c r="U42" i="4"/>
  <c r="V42" i="4" s="1"/>
  <c r="O45" i="4"/>
  <c r="U45" i="4" s="1"/>
  <c r="V45" i="4" s="1"/>
  <c r="Q45" i="4"/>
  <c r="S45" i="4"/>
  <c r="O48" i="4"/>
  <c r="Q48" i="4"/>
  <c r="S48" i="4"/>
  <c r="U48" i="4"/>
  <c r="V48" i="4" s="1"/>
  <c r="H51" i="4"/>
  <c r="O52" i="4"/>
  <c r="Q52" i="4"/>
  <c r="S52" i="4"/>
  <c r="U52" i="4"/>
  <c r="V52" i="4" s="1"/>
  <c r="H55" i="4"/>
  <c r="O56" i="4"/>
  <c r="Q56" i="4"/>
  <c r="S56" i="4"/>
  <c r="U56" i="4"/>
  <c r="V56" i="4" s="1"/>
  <c r="O59" i="4"/>
  <c r="U59" i="4" s="1"/>
  <c r="V59" i="4" s="1"/>
  <c r="Q59" i="4"/>
  <c r="S59" i="4"/>
  <c r="O62" i="4"/>
  <c r="Q62" i="4"/>
  <c r="S62" i="4"/>
  <c r="U62" i="4"/>
  <c r="V62" i="4" s="1"/>
  <c r="H65" i="4"/>
  <c r="O66" i="4"/>
  <c r="Q66" i="4"/>
  <c r="S66" i="4"/>
  <c r="U66" i="4"/>
  <c r="V66" i="4" s="1"/>
  <c r="H69" i="4"/>
  <c r="O70" i="4"/>
  <c r="Q70" i="4"/>
  <c r="S70" i="4"/>
  <c r="U70" i="4"/>
  <c r="V70" i="4" s="1"/>
  <c r="H73" i="4"/>
  <c r="O74" i="4"/>
  <c r="Q74" i="4"/>
  <c r="S74" i="4"/>
  <c r="U74" i="4"/>
  <c r="V74" i="4" s="1"/>
  <c r="O77" i="4"/>
  <c r="U77" i="4" s="1"/>
  <c r="Q77" i="4"/>
  <c r="S77" i="4"/>
  <c r="V77" i="4"/>
  <c r="O80" i="4"/>
  <c r="Q80" i="4"/>
  <c r="S80" i="4"/>
  <c r="U80" i="4"/>
  <c r="V80" i="4" s="1"/>
  <c r="O83" i="4"/>
  <c r="U83" i="4" s="1"/>
  <c r="Q83" i="4"/>
  <c r="S83" i="4"/>
  <c r="V83" i="4"/>
  <c r="O86" i="4"/>
  <c r="Q86" i="4"/>
  <c r="S86" i="4"/>
  <c r="U86" i="4"/>
  <c r="V86" i="4" s="1"/>
  <c r="O89" i="4"/>
  <c r="U89" i="4" s="1"/>
  <c r="Q89" i="4"/>
  <c r="S89" i="4"/>
  <c r="V89" i="4"/>
  <c r="O92" i="4"/>
  <c r="Q92" i="4"/>
  <c r="S92" i="4"/>
  <c r="U92" i="4"/>
  <c r="V92" i="4" s="1"/>
  <c r="O95" i="4"/>
  <c r="U95" i="4" s="1"/>
  <c r="Q95" i="4"/>
  <c r="S95" i="4"/>
  <c r="V95" i="4"/>
  <c r="O98" i="4"/>
  <c r="Q98" i="4"/>
  <c r="S98" i="4"/>
  <c r="U98" i="4"/>
  <c r="V98" i="4" s="1"/>
  <c r="O101" i="4"/>
  <c r="U101" i="4" s="1"/>
  <c r="Q101" i="4"/>
  <c r="S101" i="4"/>
  <c r="V101" i="4"/>
  <c r="H104" i="4"/>
  <c r="O105" i="4"/>
  <c r="U105" i="4" s="1"/>
  <c r="V105" i="4" s="1"/>
  <c r="Q105" i="4"/>
  <c r="S105" i="4"/>
  <c r="Y109" i="4"/>
  <c r="O110" i="4"/>
  <c r="O109" i="4" s="1"/>
  <c r="Q110" i="4"/>
  <c r="Q109" i="4" s="1"/>
  <c r="S110" i="4"/>
  <c r="S109" i="4" s="1"/>
  <c r="U110" i="4"/>
  <c r="H113" i="4"/>
  <c r="Q115" i="4"/>
  <c r="Y115" i="4"/>
  <c r="O116" i="4"/>
  <c r="O115" i="4" s="1"/>
  <c r="Q116" i="4"/>
  <c r="S116" i="4"/>
  <c r="S115" i="4" s="1"/>
  <c r="U116" i="4"/>
  <c r="H119" i="4"/>
  <c r="O120" i="4"/>
  <c r="Q120" i="4"/>
  <c r="S120" i="4"/>
  <c r="U120" i="4"/>
  <c r="V120" i="4" s="1"/>
  <c r="H123" i="4"/>
  <c r="Y125" i="4"/>
  <c r="O126" i="4"/>
  <c r="Q126" i="4"/>
  <c r="S126" i="4"/>
  <c r="U126" i="4"/>
  <c r="V126" i="4" s="1"/>
  <c r="H129" i="4"/>
  <c r="O130" i="4"/>
  <c r="Q130" i="4"/>
  <c r="S130" i="4"/>
  <c r="U130" i="4"/>
  <c r="V130" i="4" s="1"/>
  <c r="O133" i="4"/>
  <c r="U133" i="4" s="1"/>
  <c r="Q133" i="4"/>
  <c r="S133" i="4"/>
  <c r="V133" i="4"/>
  <c r="O136" i="4"/>
  <c r="Q136" i="4"/>
  <c r="S136" i="4"/>
  <c r="U136" i="4"/>
  <c r="V136" i="4" s="1"/>
  <c r="O139" i="4"/>
  <c r="U139" i="4" s="1"/>
  <c r="Q139" i="4"/>
  <c r="S139" i="4"/>
  <c r="V139" i="4"/>
  <c r="O142" i="4"/>
  <c r="Q142" i="4"/>
  <c r="S142" i="4"/>
  <c r="U142" i="4"/>
  <c r="V142" i="4" s="1"/>
  <c r="H145" i="4"/>
  <c r="O146" i="4"/>
  <c r="Q146" i="4"/>
  <c r="S146" i="4"/>
  <c r="U146" i="4"/>
  <c r="V146" i="4" s="1"/>
  <c r="H149" i="4"/>
  <c r="O150" i="4"/>
  <c r="Q150" i="4"/>
  <c r="S150" i="4"/>
  <c r="U150" i="4"/>
  <c r="V150" i="4" s="1"/>
  <c r="H153" i="4"/>
  <c r="O154" i="4"/>
  <c r="Q154" i="4"/>
  <c r="S154" i="4"/>
  <c r="U154" i="4"/>
  <c r="V154" i="4" s="1"/>
  <c r="O157" i="4"/>
  <c r="U157" i="4" s="1"/>
  <c r="V157" i="4" s="1"/>
  <c r="Q157" i="4"/>
  <c r="S157" i="4"/>
  <c r="O160" i="4"/>
  <c r="Q160" i="4"/>
  <c r="S160" i="4"/>
  <c r="U160" i="4"/>
  <c r="V160" i="4" s="1"/>
  <c r="H163" i="4"/>
  <c r="O164" i="4"/>
  <c r="Q164" i="4"/>
  <c r="S164" i="4"/>
  <c r="U164" i="4"/>
  <c r="V164" i="4" s="1"/>
  <c r="H167" i="4"/>
  <c r="O168" i="4"/>
  <c r="Q168" i="4"/>
  <c r="S168" i="4"/>
  <c r="U168" i="4"/>
  <c r="V168" i="4" s="1"/>
  <c r="O171" i="4"/>
  <c r="U171" i="4" s="1"/>
  <c r="V171" i="4" s="1"/>
  <c r="Q171" i="4"/>
  <c r="S171" i="4"/>
  <c r="O174" i="4"/>
  <c r="Q174" i="4"/>
  <c r="S174" i="4"/>
  <c r="U174" i="4"/>
  <c r="V174" i="4" s="1"/>
  <c r="O177" i="4"/>
  <c r="U177" i="4" s="1"/>
  <c r="V177" i="4" s="1"/>
  <c r="Q177" i="4"/>
  <c r="S177" i="4"/>
  <c r="O180" i="4"/>
  <c r="Q180" i="4"/>
  <c r="S180" i="4"/>
  <c r="U180" i="4"/>
  <c r="V180" i="4" s="1"/>
  <c r="O183" i="4"/>
  <c r="U183" i="4" s="1"/>
  <c r="V183" i="4" s="1"/>
  <c r="Q183" i="4"/>
  <c r="S183" i="4"/>
  <c r="O186" i="4"/>
  <c r="Q186" i="4"/>
  <c r="S186" i="4"/>
  <c r="U186" i="4"/>
  <c r="V186" i="4" s="1"/>
  <c r="O189" i="4"/>
  <c r="U189" i="4" s="1"/>
  <c r="V189" i="4" s="1"/>
  <c r="Q189" i="4"/>
  <c r="S189" i="4"/>
  <c r="H192" i="4"/>
  <c r="O193" i="4"/>
  <c r="U193" i="4" s="1"/>
  <c r="Q193" i="4"/>
  <c r="S193" i="4"/>
  <c r="V193" i="4"/>
  <c r="O196" i="4"/>
  <c r="Q196" i="4"/>
  <c r="S196" i="4"/>
  <c r="U196" i="4"/>
  <c r="V196" i="4" s="1"/>
  <c r="O199" i="4"/>
  <c r="U199" i="4" s="1"/>
  <c r="Q199" i="4"/>
  <c r="S199" i="4"/>
  <c r="V199" i="4"/>
  <c r="O202" i="4"/>
  <c r="Q202" i="4"/>
  <c r="S202" i="4"/>
  <c r="U202" i="4"/>
  <c r="V202" i="4" s="1"/>
  <c r="H205" i="4"/>
  <c r="O206" i="4"/>
  <c r="Q206" i="4"/>
  <c r="S206" i="4"/>
  <c r="U206" i="4"/>
  <c r="V206" i="4" s="1"/>
  <c r="H209" i="4"/>
  <c r="Y211" i="4"/>
  <c r="O212" i="4"/>
  <c r="Q212" i="4"/>
  <c r="S212" i="4"/>
  <c r="U212" i="4"/>
  <c r="V212" i="4" s="1"/>
  <c r="O215" i="4"/>
  <c r="U215" i="4" s="1"/>
  <c r="V215" i="4" s="1"/>
  <c r="Q215" i="4"/>
  <c r="S215" i="4"/>
  <c r="H218" i="4"/>
  <c r="H219" i="4"/>
  <c r="H220" i="4" s="1"/>
  <c r="O221" i="4"/>
  <c r="U221" i="4" s="1"/>
  <c r="V221" i="4" s="1"/>
  <c r="Q221" i="4"/>
  <c r="S221" i="4"/>
  <c r="H224" i="4"/>
  <c r="O225" i="4"/>
  <c r="U225" i="4" s="1"/>
  <c r="Q225" i="4"/>
  <c r="S225" i="4"/>
  <c r="V225" i="4"/>
  <c r="H228" i="4"/>
  <c r="H229" i="4"/>
  <c r="H230" i="4" s="1"/>
  <c r="O231" i="4"/>
  <c r="U231" i="4" s="1"/>
  <c r="Q231" i="4"/>
  <c r="S231" i="4"/>
  <c r="V231" i="4"/>
  <c r="H234" i="4"/>
  <c r="O235" i="4"/>
  <c r="U235" i="4" s="1"/>
  <c r="V235" i="4" s="1"/>
  <c r="Q235" i="4"/>
  <c r="S235" i="4"/>
  <c r="H238" i="4"/>
  <c r="H239" i="4"/>
  <c r="H240" i="4" s="1"/>
  <c r="O241" i="4"/>
  <c r="U241" i="4" s="1"/>
  <c r="V241" i="4" s="1"/>
  <c r="Q241" i="4"/>
  <c r="S241" i="4"/>
  <c r="H244" i="4"/>
  <c r="O245" i="4"/>
  <c r="U245" i="4" s="1"/>
  <c r="Q245" i="4"/>
  <c r="S245" i="4"/>
  <c r="V245" i="4"/>
  <c r="H248" i="4"/>
  <c r="O249" i="4"/>
  <c r="U249" i="4" s="1"/>
  <c r="V249" i="4" s="1"/>
  <c r="Q249" i="4"/>
  <c r="S249" i="4"/>
  <c r="O252" i="4"/>
  <c r="Q252" i="4"/>
  <c r="S252" i="4"/>
  <c r="U252" i="4"/>
  <c r="V252" i="4" s="1"/>
  <c r="O255" i="4"/>
  <c r="U255" i="4" s="1"/>
  <c r="V255" i="4" s="1"/>
  <c r="Q255" i="4"/>
  <c r="S255" i="4"/>
  <c r="O258" i="4"/>
  <c r="Q258" i="4"/>
  <c r="S258" i="4"/>
  <c r="U258" i="4"/>
  <c r="V258" i="4" s="1"/>
  <c r="O261" i="4"/>
  <c r="U261" i="4" s="1"/>
  <c r="V261" i="4" s="1"/>
  <c r="Q261" i="4"/>
  <c r="S261" i="4"/>
  <c r="O264" i="4"/>
  <c r="Q264" i="4"/>
  <c r="S264" i="4"/>
  <c r="U264" i="4"/>
  <c r="V264" i="4" s="1"/>
  <c r="O267" i="4"/>
  <c r="U267" i="4" s="1"/>
  <c r="V267" i="4" s="1"/>
  <c r="Q267" i="4"/>
  <c r="S267" i="4"/>
  <c r="O270" i="4"/>
  <c r="Q270" i="4"/>
  <c r="S270" i="4"/>
  <c r="U270" i="4"/>
  <c r="V270" i="4" s="1"/>
  <c r="H273" i="4"/>
  <c r="O274" i="4"/>
  <c r="Q274" i="4"/>
  <c r="S274" i="4"/>
  <c r="U274" i="4"/>
  <c r="V274" i="4" s="1"/>
  <c r="H277" i="4"/>
  <c r="O278" i="4"/>
  <c r="Q278" i="4"/>
  <c r="S278" i="4"/>
  <c r="U278" i="4"/>
  <c r="V278" i="4" s="1"/>
  <c r="H281" i="4"/>
  <c r="O282" i="4"/>
  <c r="Q282" i="4"/>
  <c r="S282" i="4"/>
  <c r="U282" i="4"/>
  <c r="V282" i="4" s="1"/>
  <c r="H285" i="4"/>
  <c r="O286" i="4"/>
  <c r="Q286" i="4"/>
  <c r="S286" i="4"/>
  <c r="U286" i="4"/>
  <c r="V286" i="4" s="1"/>
  <c r="O289" i="4"/>
  <c r="U289" i="4" s="1"/>
  <c r="V289" i="4" s="1"/>
  <c r="Q289" i="4"/>
  <c r="S289" i="4"/>
  <c r="H292" i="4"/>
  <c r="O293" i="4"/>
  <c r="U293" i="4" s="1"/>
  <c r="Q293" i="4"/>
  <c r="S293" i="4"/>
  <c r="V293" i="4"/>
  <c r="O296" i="4"/>
  <c r="Q296" i="4"/>
  <c r="S296" i="4"/>
  <c r="U296" i="4"/>
  <c r="V296" i="4" s="1"/>
  <c r="H299" i="4"/>
  <c r="O300" i="4"/>
  <c r="Q300" i="4"/>
  <c r="S300" i="4"/>
  <c r="U300" i="4"/>
  <c r="V300" i="4" s="1"/>
  <c r="O303" i="4"/>
  <c r="U303" i="4" s="1"/>
  <c r="V303" i="4" s="1"/>
  <c r="Q303" i="4"/>
  <c r="S303" i="4"/>
  <c r="H306" i="4"/>
  <c r="O307" i="4"/>
  <c r="U307" i="4" s="1"/>
  <c r="Q307" i="4"/>
  <c r="S307" i="4"/>
  <c r="V307" i="4"/>
  <c r="H310" i="4"/>
  <c r="O311" i="4"/>
  <c r="U311" i="4" s="1"/>
  <c r="V311" i="4" s="1"/>
  <c r="Q311" i="4"/>
  <c r="S311" i="4"/>
  <c r="O314" i="4"/>
  <c r="Q314" i="4"/>
  <c r="S314" i="4"/>
  <c r="U314" i="4"/>
  <c r="V314" i="4" s="1"/>
  <c r="O317" i="4"/>
  <c r="U317" i="4" s="1"/>
  <c r="V317" i="4" s="1"/>
  <c r="Q317" i="4"/>
  <c r="S317" i="4"/>
  <c r="O320" i="4"/>
  <c r="Q320" i="4"/>
  <c r="S320" i="4"/>
  <c r="U320" i="4"/>
  <c r="V320" i="4" s="1"/>
  <c r="O323" i="4"/>
  <c r="U323" i="4" s="1"/>
  <c r="V323" i="4" s="1"/>
  <c r="Q323" i="4"/>
  <c r="S323" i="4"/>
  <c r="O326" i="4"/>
  <c r="Q326" i="4"/>
  <c r="S326" i="4"/>
  <c r="U326" i="4"/>
  <c r="V326" i="4" s="1"/>
  <c r="Y330" i="4"/>
  <c r="O331" i="4"/>
  <c r="U331" i="4" s="1"/>
  <c r="Q331" i="4"/>
  <c r="S331" i="4"/>
  <c r="H334" i="4"/>
  <c r="O335" i="4"/>
  <c r="U335" i="4" s="1"/>
  <c r="Q335" i="4"/>
  <c r="S335" i="4"/>
  <c r="V335" i="4"/>
  <c r="O338" i="4"/>
  <c r="Q338" i="4"/>
  <c r="S338" i="4"/>
  <c r="U338" i="4"/>
  <c r="V338" i="4" s="1"/>
  <c r="H341" i="4"/>
  <c r="O342" i="4"/>
  <c r="Q342" i="4"/>
  <c r="S342" i="4"/>
  <c r="U342" i="4"/>
  <c r="V342" i="4" s="1"/>
  <c r="O345" i="4"/>
  <c r="U345" i="4" s="1"/>
  <c r="V345" i="4" s="1"/>
  <c r="Q345" i="4"/>
  <c r="S345" i="4"/>
  <c r="H348" i="4"/>
  <c r="O349" i="4"/>
  <c r="U349" i="4" s="1"/>
  <c r="Q349" i="4"/>
  <c r="S349" i="4"/>
  <c r="V349" i="4"/>
  <c r="H352" i="4"/>
  <c r="O353" i="4"/>
  <c r="U353" i="4" s="1"/>
  <c r="V353" i="4" s="1"/>
  <c r="Q353" i="4"/>
  <c r="S353" i="4"/>
  <c r="H356" i="4"/>
  <c r="O357" i="4"/>
  <c r="U357" i="4" s="1"/>
  <c r="Q357" i="4"/>
  <c r="S357" i="4"/>
  <c r="V357" i="4"/>
  <c r="H360" i="4"/>
  <c r="O361" i="4"/>
  <c r="U361" i="4" s="1"/>
  <c r="V361" i="4" s="1"/>
  <c r="Q361" i="4"/>
  <c r="S361" i="4"/>
  <c r="Y366" i="4"/>
  <c r="Y367" i="4"/>
  <c r="O368" i="4"/>
  <c r="Q368" i="4"/>
  <c r="Q367" i="4" s="1"/>
  <c r="S368" i="4"/>
  <c r="U368" i="4"/>
  <c r="V368" i="4" s="1"/>
  <c r="H371" i="4"/>
  <c r="O372" i="4"/>
  <c r="Q372" i="4"/>
  <c r="S372" i="4"/>
  <c r="U372" i="4"/>
  <c r="V372" i="4" s="1"/>
  <c r="H375" i="4"/>
  <c r="O376" i="4"/>
  <c r="Q376" i="4"/>
  <c r="S376" i="4"/>
  <c r="U376" i="4"/>
  <c r="V376" i="4" s="1"/>
  <c r="H379" i="4"/>
  <c r="O380" i="4"/>
  <c r="Q380" i="4"/>
  <c r="S380" i="4"/>
  <c r="U380" i="4"/>
  <c r="V380" i="4" s="1"/>
  <c r="H383" i="4"/>
  <c r="O384" i="4"/>
  <c r="Q384" i="4"/>
  <c r="S384" i="4"/>
  <c r="U384" i="4"/>
  <c r="V384" i="4" s="1"/>
  <c r="H387" i="4"/>
  <c r="O388" i="4"/>
  <c r="Q388" i="4"/>
  <c r="S388" i="4"/>
  <c r="U388" i="4"/>
  <c r="V388" i="4" s="1"/>
  <c r="H391" i="4"/>
  <c r="O392" i="4"/>
  <c r="Q392" i="4"/>
  <c r="S392" i="4"/>
  <c r="U392" i="4"/>
  <c r="V392" i="4" s="1"/>
  <c r="H395" i="4"/>
  <c r="O396" i="4"/>
  <c r="Q396" i="4"/>
  <c r="S396" i="4"/>
  <c r="U396" i="4"/>
  <c r="V396" i="4" s="1"/>
  <c r="O399" i="4"/>
  <c r="U399" i="4" s="1"/>
  <c r="Q399" i="4"/>
  <c r="S399" i="4"/>
  <c r="V399" i="4"/>
  <c r="H402" i="4"/>
  <c r="O403" i="4"/>
  <c r="U403" i="4" s="1"/>
  <c r="V403" i="4" s="1"/>
  <c r="Q403" i="4"/>
  <c r="S403" i="4"/>
  <c r="H406" i="4"/>
  <c r="O407" i="4"/>
  <c r="U407" i="4" s="1"/>
  <c r="Q407" i="4"/>
  <c r="S407" i="4"/>
  <c r="V407" i="4"/>
  <c r="H410" i="4"/>
  <c r="O411" i="4"/>
  <c r="U411" i="4" s="1"/>
  <c r="V411" i="4" s="1"/>
  <c r="Q411" i="4"/>
  <c r="S411" i="4"/>
  <c r="O414" i="4"/>
  <c r="Q414" i="4"/>
  <c r="S414" i="4"/>
  <c r="U414" i="4"/>
  <c r="V414" i="4" s="1"/>
  <c r="O417" i="4"/>
  <c r="U417" i="4" s="1"/>
  <c r="V417" i="4" s="1"/>
  <c r="Q417" i="4"/>
  <c r="S417" i="4"/>
  <c r="O420" i="4"/>
  <c r="Q420" i="4"/>
  <c r="S420" i="4"/>
  <c r="U420" i="4"/>
  <c r="V420" i="4" s="1"/>
  <c r="O423" i="4"/>
  <c r="U423" i="4" s="1"/>
  <c r="V423" i="4" s="1"/>
  <c r="Q423" i="4"/>
  <c r="S423" i="4"/>
  <c r="O426" i="4"/>
  <c r="Q426" i="4"/>
  <c r="S426" i="4"/>
  <c r="U426" i="4"/>
  <c r="V426" i="4" s="1"/>
  <c r="O429" i="4"/>
  <c r="U429" i="4" s="1"/>
  <c r="V429" i="4" s="1"/>
  <c r="Q429" i="4"/>
  <c r="S429" i="4"/>
  <c r="O432" i="4"/>
  <c r="Q432" i="4"/>
  <c r="S432" i="4"/>
  <c r="U432" i="4"/>
  <c r="V432" i="4" s="1"/>
  <c r="O435" i="4"/>
  <c r="U435" i="4" s="1"/>
  <c r="V435" i="4" s="1"/>
  <c r="Q435" i="4"/>
  <c r="S435" i="4"/>
  <c r="O438" i="4"/>
  <c r="Q438" i="4"/>
  <c r="S438" i="4"/>
  <c r="U438" i="4"/>
  <c r="V438" i="4" s="1"/>
  <c r="H441" i="4"/>
  <c r="U443" i="4"/>
  <c r="Y443" i="4"/>
  <c r="O444" i="4"/>
  <c r="O443" i="4" s="1"/>
  <c r="Q444" i="4"/>
  <c r="Q443" i="4" s="1"/>
  <c r="S444" i="4"/>
  <c r="S443" i="4" s="1"/>
  <c r="U444" i="4"/>
  <c r="V444" i="4" s="1"/>
  <c r="V443" i="4" s="1"/>
  <c r="H447" i="4"/>
  <c r="Y449" i="4"/>
  <c r="O450" i="4"/>
  <c r="Q450" i="4"/>
  <c r="Q449" i="4" s="1"/>
  <c r="S450" i="4"/>
  <c r="U450" i="4"/>
  <c r="V450" i="4" s="1"/>
  <c r="O453" i="4"/>
  <c r="U453" i="4" s="1"/>
  <c r="V453" i="4" s="1"/>
  <c r="Q453" i="4"/>
  <c r="S453" i="4"/>
  <c r="H456" i="4"/>
  <c r="O457" i="4"/>
  <c r="U457" i="4" s="1"/>
  <c r="Q457" i="4"/>
  <c r="S457" i="4"/>
  <c r="V457" i="4"/>
  <c r="H460" i="4"/>
  <c r="O461" i="4"/>
  <c r="U461" i="4" s="1"/>
  <c r="V461" i="4" s="1"/>
  <c r="Q461" i="4"/>
  <c r="S461" i="4"/>
  <c r="O464" i="4"/>
  <c r="Q464" i="4"/>
  <c r="S464" i="4"/>
  <c r="U464" i="4"/>
  <c r="V464" i="4" s="1"/>
  <c r="H467" i="4"/>
  <c r="O468" i="4"/>
  <c r="Q468" i="4"/>
  <c r="S468" i="4"/>
  <c r="U468" i="4"/>
  <c r="V468" i="4" s="1"/>
  <c r="O471" i="4"/>
  <c r="U471" i="4" s="1"/>
  <c r="Q471" i="4"/>
  <c r="S471" i="4"/>
  <c r="V471" i="4"/>
  <c r="O474" i="4"/>
  <c r="Q474" i="4"/>
  <c r="S474" i="4"/>
  <c r="U474" i="4"/>
  <c r="V474" i="4" s="1"/>
  <c r="O477" i="4"/>
  <c r="U477" i="4" s="1"/>
  <c r="Q477" i="4"/>
  <c r="S477" i="4"/>
  <c r="V477" i="4"/>
  <c r="O480" i="4"/>
  <c r="Q480" i="4"/>
  <c r="S480" i="4"/>
  <c r="U480" i="4"/>
  <c r="V480" i="4" s="1"/>
  <c r="H483" i="4"/>
  <c r="O484" i="4"/>
  <c r="Q484" i="4"/>
  <c r="S484" i="4"/>
  <c r="U484" i="4"/>
  <c r="V484" i="4" s="1"/>
  <c r="H487" i="4"/>
  <c r="O488" i="4"/>
  <c r="Q488" i="4"/>
  <c r="S488" i="4"/>
  <c r="U488" i="4"/>
  <c r="V488" i="4" s="1"/>
  <c r="H491" i="4"/>
  <c r="O492" i="4"/>
  <c r="Q492" i="4"/>
  <c r="S492" i="4"/>
  <c r="U492" i="4"/>
  <c r="V492" i="4" s="1"/>
  <c r="Y496" i="4"/>
  <c r="O497" i="4"/>
  <c r="U497" i="4" s="1"/>
  <c r="Q497" i="4"/>
  <c r="S497" i="4"/>
  <c r="S496" i="4" s="1"/>
  <c r="H500" i="4"/>
  <c r="O501" i="4"/>
  <c r="U501" i="4" s="1"/>
  <c r="Q501" i="4"/>
  <c r="S501" i="4"/>
  <c r="V501" i="4"/>
  <c r="H504" i="4"/>
  <c r="O505" i="4"/>
  <c r="U505" i="4" s="1"/>
  <c r="V505" i="4" s="1"/>
  <c r="Q505" i="4"/>
  <c r="S505" i="4"/>
  <c r="H508" i="4"/>
  <c r="O509" i="4"/>
  <c r="U509" i="4" s="1"/>
  <c r="Q509" i="4"/>
  <c r="S509" i="4"/>
  <c r="V509" i="4"/>
  <c r="H512" i="4"/>
  <c r="O513" i="4"/>
  <c r="U513" i="4" s="1"/>
  <c r="V513" i="4" s="1"/>
  <c r="Q513" i="4"/>
  <c r="S513" i="4"/>
  <c r="H516" i="4"/>
  <c r="O517" i="4"/>
  <c r="U517" i="4" s="1"/>
  <c r="Q517" i="4"/>
  <c r="S517" i="4"/>
  <c r="V517" i="4"/>
  <c r="H520" i="4"/>
  <c r="O521" i="4"/>
  <c r="U521" i="4" s="1"/>
  <c r="V521" i="4" s="1"/>
  <c r="Q521" i="4"/>
  <c r="S521" i="4"/>
  <c r="H524" i="4"/>
  <c r="O525" i="4"/>
  <c r="U525" i="4" s="1"/>
  <c r="Q525" i="4"/>
  <c r="S525" i="4"/>
  <c r="V525" i="4"/>
  <c r="O528" i="4"/>
  <c r="Q528" i="4"/>
  <c r="S528" i="4"/>
  <c r="U528" i="4"/>
  <c r="V528" i="4" s="1"/>
  <c r="O531" i="4"/>
  <c r="U531" i="4" s="1"/>
  <c r="Q531" i="4"/>
  <c r="S531" i="4"/>
  <c r="V531" i="4"/>
  <c r="O534" i="4"/>
  <c r="Q534" i="4"/>
  <c r="S534" i="4"/>
  <c r="U534" i="4"/>
  <c r="V534" i="4" s="1"/>
  <c r="O537" i="4"/>
  <c r="U537" i="4" s="1"/>
  <c r="Q537" i="4"/>
  <c r="S537" i="4"/>
  <c r="V537" i="4"/>
  <c r="O540" i="4"/>
  <c r="Q540" i="4"/>
  <c r="S540" i="4"/>
  <c r="U540" i="4"/>
  <c r="V540" i="4" s="1"/>
  <c r="O543" i="4"/>
  <c r="U543" i="4" s="1"/>
  <c r="Q543" i="4"/>
  <c r="S543" i="4"/>
  <c r="V543" i="4"/>
  <c r="H546" i="4"/>
  <c r="O547" i="4"/>
  <c r="U547" i="4" s="1"/>
  <c r="V547" i="4" s="1"/>
  <c r="Q547" i="4"/>
  <c r="S547" i="4"/>
  <c r="O550" i="4"/>
  <c r="Q550" i="4"/>
  <c r="S550" i="4"/>
  <c r="U550" i="4"/>
  <c r="V550" i="4" s="1"/>
  <c r="H553" i="4"/>
  <c r="O554" i="4"/>
  <c r="Q554" i="4"/>
  <c r="S554" i="4"/>
  <c r="U554" i="4"/>
  <c r="V554" i="4" s="1"/>
  <c r="H557" i="4"/>
  <c r="O558" i="4"/>
  <c r="Q558" i="4"/>
  <c r="S558" i="4"/>
  <c r="U558" i="4"/>
  <c r="V558" i="4" s="1"/>
  <c r="O561" i="4"/>
  <c r="U561" i="4" s="1"/>
  <c r="V561" i="4" s="1"/>
  <c r="Q561" i="4"/>
  <c r="S561" i="4"/>
  <c r="O564" i="4"/>
  <c r="Q564" i="4"/>
  <c r="S564" i="4"/>
  <c r="U564" i="4"/>
  <c r="V564" i="4" s="1"/>
  <c r="Y568" i="4"/>
  <c r="O569" i="4"/>
  <c r="U569" i="4" s="1"/>
  <c r="Q569" i="4"/>
  <c r="S569" i="4"/>
  <c r="S568" i="4" s="1"/>
  <c r="H572" i="4"/>
  <c r="O573" i="4"/>
  <c r="U573" i="4" s="1"/>
  <c r="Q573" i="4"/>
  <c r="S573" i="4"/>
  <c r="V573" i="4"/>
  <c r="O576" i="4"/>
  <c r="Q576" i="4"/>
  <c r="S576" i="4"/>
  <c r="U576" i="4"/>
  <c r="V576" i="4" s="1"/>
  <c r="H579" i="4"/>
  <c r="O580" i="4"/>
  <c r="Q580" i="4"/>
  <c r="S580" i="4"/>
  <c r="U580" i="4"/>
  <c r="V580" i="4" s="1"/>
  <c r="O583" i="4"/>
  <c r="U583" i="4" s="1"/>
  <c r="V583" i="4" s="1"/>
  <c r="Q583" i="4"/>
  <c r="S583" i="4"/>
  <c r="H586" i="4"/>
  <c r="O587" i="4"/>
  <c r="U587" i="4" s="1"/>
  <c r="Q587" i="4"/>
  <c r="S587" i="4"/>
  <c r="V587" i="4"/>
  <c r="H590" i="4"/>
  <c r="O591" i="4"/>
  <c r="U591" i="4" s="1"/>
  <c r="V591" i="4" s="1"/>
  <c r="Q591" i="4"/>
  <c r="S591" i="4"/>
  <c r="H594" i="4"/>
  <c r="O595" i="4"/>
  <c r="U595" i="4" s="1"/>
  <c r="Q595" i="4"/>
  <c r="S595" i="4"/>
  <c r="V595" i="4"/>
  <c r="H598" i="4"/>
  <c r="O599" i="4"/>
  <c r="U599" i="4" s="1"/>
  <c r="V599" i="4" s="1"/>
  <c r="Q599" i="4"/>
  <c r="S599" i="4"/>
  <c r="Y605" i="4"/>
  <c r="O606" i="4"/>
  <c r="Q606" i="4"/>
  <c r="Q605" i="4" s="1"/>
  <c r="S606" i="4"/>
  <c r="U606" i="4"/>
  <c r="V606" i="4" s="1"/>
  <c r="H609" i="4"/>
  <c r="O610" i="4"/>
  <c r="Q610" i="4"/>
  <c r="S610" i="4"/>
  <c r="U610" i="4"/>
  <c r="V610" i="4" s="1"/>
  <c r="H613" i="4"/>
  <c r="O614" i="4"/>
  <c r="Q614" i="4"/>
  <c r="S614" i="4"/>
  <c r="U614" i="4"/>
  <c r="V614" i="4" s="1"/>
  <c r="H617" i="4"/>
  <c r="O618" i="4"/>
  <c r="Q618" i="4"/>
  <c r="S618" i="4"/>
  <c r="U618" i="4"/>
  <c r="V618" i="4" s="1"/>
  <c r="O621" i="4"/>
  <c r="U621" i="4" s="1"/>
  <c r="Q621" i="4"/>
  <c r="S621" i="4"/>
  <c r="V621" i="4"/>
  <c r="O624" i="4"/>
  <c r="Q624" i="4"/>
  <c r="S624" i="4"/>
  <c r="U624" i="4"/>
  <c r="V624" i="4" s="1"/>
  <c r="O627" i="4"/>
  <c r="U627" i="4" s="1"/>
  <c r="Q627" i="4"/>
  <c r="S627" i="4"/>
  <c r="V627" i="4"/>
  <c r="O630" i="4"/>
  <c r="Q630" i="4"/>
  <c r="S630" i="4"/>
  <c r="U630" i="4"/>
  <c r="V630" i="4" s="1"/>
  <c r="H633" i="4"/>
  <c r="O634" i="4"/>
  <c r="Q634" i="4"/>
  <c r="S634" i="4"/>
  <c r="U634" i="4"/>
  <c r="V634" i="4" s="1"/>
  <c r="H637" i="4"/>
  <c r="O638" i="4"/>
  <c r="Q638" i="4"/>
  <c r="S638" i="4"/>
  <c r="U638" i="4"/>
  <c r="V638" i="4" s="1"/>
  <c r="H641" i="4"/>
  <c r="O642" i="4"/>
  <c r="Q642" i="4"/>
  <c r="S642" i="4"/>
  <c r="U642" i="4"/>
  <c r="V642" i="4" s="1"/>
  <c r="H645" i="4"/>
  <c r="O646" i="4"/>
  <c r="Q646" i="4"/>
  <c r="S646" i="4"/>
  <c r="U646" i="4"/>
  <c r="V646" i="4" s="1"/>
  <c r="H649" i="4"/>
  <c r="O650" i="4"/>
  <c r="Q650" i="4"/>
  <c r="S650" i="4"/>
  <c r="U650" i="4"/>
  <c r="V650" i="4" s="1"/>
  <c r="H653" i="4"/>
  <c r="O654" i="4"/>
  <c r="Q654" i="4"/>
  <c r="S654" i="4"/>
  <c r="U654" i="4"/>
  <c r="V654" i="4" s="1"/>
  <c r="H657" i="4"/>
  <c r="O658" i="4"/>
  <c r="Q658" i="4"/>
  <c r="S658" i="4"/>
  <c r="U658" i="4"/>
  <c r="V658" i="4" s="1"/>
  <c r="O661" i="4"/>
  <c r="U661" i="4" s="1"/>
  <c r="V661" i="4" s="1"/>
  <c r="Q661" i="4"/>
  <c r="S661" i="4"/>
  <c r="H664" i="4"/>
  <c r="O665" i="4"/>
  <c r="U665" i="4" s="1"/>
  <c r="Q665" i="4"/>
  <c r="S665" i="4"/>
  <c r="V665" i="4"/>
  <c r="H668" i="4"/>
  <c r="O669" i="4"/>
  <c r="U669" i="4" s="1"/>
  <c r="V669" i="4" s="1"/>
  <c r="Q669" i="4"/>
  <c r="S669" i="4"/>
  <c r="O672" i="4"/>
  <c r="Q672" i="4"/>
  <c r="S672" i="4"/>
  <c r="U672" i="4"/>
  <c r="V672" i="4" s="1"/>
  <c r="H675" i="4"/>
  <c r="U677" i="4"/>
  <c r="Y677" i="4"/>
  <c r="O678" i="4"/>
  <c r="O677" i="4" s="1"/>
  <c r="Q678" i="4"/>
  <c r="Q677" i="4" s="1"/>
  <c r="S678" i="4"/>
  <c r="S677" i="4" s="1"/>
  <c r="U678" i="4"/>
  <c r="V678" i="4" s="1"/>
  <c r="V677" i="4" s="1"/>
  <c r="H681" i="4"/>
  <c r="U683" i="4"/>
  <c r="Y683" i="4"/>
  <c r="O684" i="4"/>
  <c r="O683" i="4" s="1"/>
  <c r="Q684" i="4"/>
  <c r="Q683" i="4" s="1"/>
  <c r="S684" i="4"/>
  <c r="S683" i="4" s="1"/>
  <c r="U684" i="4"/>
  <c r="V684" i="4" s="1"/>
  <c r="V683" i="4" s="1"/>
  <c r="H687" i="4"/>
  <c r="Y689" i="4"/>
  <c r="O690" i="4"/>
  <c r="Q690" i="4"/>
  <c r="Q689" i="4" s="1"/>
  <c r="S690" i="4"/>
  <c r="U690" i="4"/>
  <c r="V690" i="4" s="1"/>
  <c r="H693" i="4"/>
  <c r="O694" i="4"/>
  <c r="Q694" i="4"/>
  <c r="S694" i="4"/>
  <c r="U694" i="4"/>
  <c r="V694" i="4" s="1"/>
  <c r="H697" i="4"/>
  <c r="O698" i="4"/>
  <c r="Q698" i="4"/>
  <c r="S698" i="4"/>
  <c r="U698" i="4"/>
  <c r="V698" i="4" s="1"/>
  <c r="H701" i="4"/>
  <c r="O702" i="4"/>
  <c r="Q702" i="4"/>
  <c r="S702" i="4"/>
  <c r="U702" i="4"/>
  <c r="V702" i="4" s="1"/>
  <c r="H705" i="4"/>
  <c r="O706" i="4"/>
  <c r="Q706" i="4"/>
  <c r="S706" i="4"/>
  <c r="U706" i="4"/>
  <c r="V706" i="4" s="1"/>
  <c r="O709" i="4"/>
  <c r="U709" i="4" s="1"/>
  <c r="V709" i="4" s="1"/>
  <c r="Q709" i="4"/>
  <c r="S709" i="4"/>
  <c r="O712" i="4"/>
  <c r="Q712" i="4"/>
  <c r="S712" i="4"/>
  <c r="U712" i="4"/>
  <c r="V712" i="4" s="1"/>
  <c r="O715" i="4"/>
  <c r="U715" i="4" s="1"/>
  <c r="V715" i="4" s="1"/>
  <c r="Q715" i="4"/>
  <c r="S715" i="4"/>
  <c r="O718" i="4"/>
  <c r="Q718" i="4"/>
  <c r="S718" i="4"/>
  <c r="U718" i="4"/>
  <c r="V718" i="4" s="1"/>
  <c r="O721" i="4"/>
  <c r="U721" i="4" s="1"/>
  <c r="V721" i="4" s="1"/>
  <c r="Q721" i="4"/>
  <c r="S721" i="4"/>
  <c r="O724" i="4"/>
  <c r="Q724" i="4"/>
  <c r="S724" i="4"/>
  <c r="U724" i="4"/>
  <c r="V724" i="4" s="1"/>
  <c r="O727" i="4"/>
  <c r="U727" i="4" s="1"/>
  <c r="V727" i="4" s="1"/>
  <c r="Q727" i="4"/>
  <c r="S727" i="4"/>
  <c r="O730" i="4"/>
  <c r="Q730" i="4"/>
  <c r="S730" i="4"/>
  <c r="U730" i="4"/>
  <c r="V730" i="4" s="1"/>
  <c r="H733" i="4"/>
  <c r="H734" i="4" s="1"/>
  <c r="H735" i="4" s="1"/>
  <c r="O736" i="4"/>
  <c r="Q736" i="4"/>
  <c r="S736" i="4"/>
  <c r="U736" i="4"/>
  <c r="V736" i="4" s="1"/>
  <c r="O739" i="4"/>
  <c r="U739" i="4" s="1"/>
  <c r="V739" i="4" s="1"/>
  <c r="Q739" i="4"/>
  <c r="S739" i="4"/>
  <c r="O742" i="4"/>
  <c r="Q742" i="4"/>
  <c r="S742" i="4"/>
  <c r="U742" i="4"/>
  <c r="V742" i="4" s="1"/>
  <c r="O745" i="4"/>
  <c r="U745" i="4" s="1"/>
  <c r="V745" i="4" s="1"/>
  <c r="Q745" i="4"/>
  <c r="S745" i="4"/>
  <c r="O748" i="4"/>
  <c r="Q748" i="4"/>
  <c r="S748" i="4"/>
  <c r="U748" i="4"/>
  <c r="V748" i="4" s="1"/>
  <c r="O751" i="4"/>
  <c r="U751" i="4" s="1"/>
  <c r="V751" i="4" s="1"/>
  <c r="Q751" i="4"/>
  <c r="S751" i="4"/>
  <c r="O754" i="4"/>
  <c r="Q754" i="4"/>
  <c r="S754" i="4"/>
  <c r="U754" i="4"/>
  <c r="V754" i="4" s="1"/>
  <c r="H757" i="4"/>
  <c r="O758" i="4"/>
  <c r="Q758" i="4"/>
  <c r="S758" i="4"/>
  <c r="U758" i="4"/>
  <c r="V758" i="4" s="1"/>
  <c r="H761" i="4"/>
  <c r="O762" i="4"/>
  <c r="Q762" i="4"/>
  <c r="S762" i="4"/>
  <c r="U762" i="4"/>
  <c r="V762" i="4" s="1"/>
  <c r="O765" i="4"/>
  <c r="U765" i="4" s="1"/>
  <c r="V765" i="4" s="1"/>
  <c r="Q765" i="4"/>
  <c r="S765" i="4"/>
  <c r="O768" i="4"/>
  <c r="Q768" i="4"/>
  <c r="S768" i="4"/>
  <c r="U768" i="4"/>
  <c r="V768" i="4" s="1"/>
  <c r="O771" i="4"/>
  <c r="U771" i="4" s="1"/>
  <c r="V771" i="4" s="1"/>
  <c r="Q771" i="4"/>
  <c r="S771" i="4"/>
  <c r="Y775" i="4"/>
  <c r="Y604" i="4" s="1"/>
  <c r="O776" i="4"/>
  <c r="O775" i="4" s="1"/>
  <c r="Q776" i="4"/>
  <c r="Q775" i="4" s="1"/>
  <c r="S776" i="4"/>
  <c r="S775" i="4" s="1"/>
  <c r="U776" i="4"/>
  <c r="V776" i="4" s="1"/>
  <c r="V775" i="4" s="1"/>
  <c r="H779" i="4"/>
  <c r="Y781" i="4"/>
  <c r="O782" i="4"/>
  <c r="Q782" i="4"/>
  <c r="Q781" i="4" s="1"/>
  <c r="S782" i="4"/>
  <c r="U782" i="4"/>
  <c r="V782" i="4" s="1"/>
  <c r="O785" i="4"/>
  <c r="U785" i="4" s="1"/>
  <c r="Q785" i="4"/>
  <c r="S785" i="4"/>
  <c r="V785" i="4"/>
  <c r="O788" i="4"/>
  <c r="Q788" i="4"/>
  <c r="S788" i="4"/>
  <c r="U788" i="4"/>
  <c r="V788" i="4" s="1"/>
  <c r="O791" i="4"/>
  <c r="U791" i="4" s="1"/>
  <c r="Q791" i="4"/>
  <c r="S791" i="4"/>
  <c r="V791" i="4"/>
  <c r="Q797" i="4"/>
  <c r="Q796" i="4" s="1"/>
  <c r="Y797" i="4"/>
  <c r="Y796" i="4" s="1"/>
  <c r="O798" i="4"/>
  <c r="Q798" i="4"/>
  <c r="S798" i="4"/>
  <c r="S797" i="4" s="1"/>
  <c r="S796" i="4" s="1"/>
  <c r="Y805" i="4"/>
  <c r="O806" i="4"/>
  <c r="Q806" i="4"/>
  <c r="Q805" i="4" s="1"/>
  <c r="S806" i="4"/>
  <c r="U806" i="4"/>
  <c r="V806" i="4" s="1"/>
  <c r="O809" i="4"/>
  <c r="U809" i="4" s="1"/>
  <c r="V809" i="4" s="1"/>
  <c r="Q809" i="4"/>
  <c r="S809" i="4"/>
  <c r="Y813" i="4"/>
  <c r="O814" i="4"/>
  <c r="U814" i="4" s="1"/>
  <c r="Q814" i="4"/>
  <c r="Q813" i="4" s="1"/>
  <c r="S814" i="4"/>
  <c r="S813" i="4" s="1"/>
  <c r="Y818" i="4"/>
  <c r="Y804" i="4" s="1"/>
  <c r="O819" i="4"/>
  <c r="O818" i="4" s="1"/>
  <c r="Q819" i="4"/>
  <c r="Q818" i="4" s="1"/>
  <c r="S819" i="4"/>
  <c r="S818" i="4" s="1"/>
  <c r="U819" i="4"/>
  <c r="V819" i="4" s="1"/>
  <c r="V818" i="4" s="1"/>
  <c r="O822" i="4"/>
  <c r="U822" i="4" s="1"/>
  <c r="V822" i="4" s="1"/>
  <c r="Q822" i="4"/>
  <c r="S822" i="4"/>
  <c r="Y827" i="4"/>
  <c r="O828" i="4"/>
  <c r="O827" i="4" s="1"/>
  <c r="Q828" i="4"/>
  <c r="Q827" i="4" s="1"/>
  <c r="S828" i="4"/>
  <c r="S827" i="4" s="1"/>
  <c r="U828" i="4"/>
  <c r="U827" i="4" s="1"/>
  <c r="O831" i="4"/>
  <c r="U831" i="4" s="1"/>
  <c r="V831" i="4" s="1"/>
  <c r="Q831" i="4"/>
  <c r="S831" i="4"/>
  <c r="K39" i="2"/>
  <c r="K38" i="2"/>
  <c r="K37" i="2"/>
  <c r="BI290" i="2"/>
  <c r="BH290" i="2"/>
  <c r="BG290" i="2"/>
  <c r="BF290" i="2"/>
  <c r="R290" i="2"/>
  <c r="R289" i="2"/>
  <c r="Q290" i="2"/>
  <c r="Q289" i="2"/>
  <c r="I70" i="2" s="1"/>
  <c r="X290" i="2"/>
  <c r="X289" i="2"/>
  <c r="V290" i="2"/>
  <c r="V289" i="2"/>
  <c r="T290" i="2"/>
  <c r="T289" i="2"/>
  <c r="P290" i="2"/>
  <c r="BK290" i="2"/>
  <c r="BK289" i="2" s="1"/>
  <c r="K289" i="2" s="1"/>
  <c r="K70" i="2" s="1"/>
  <c r="K290" i="2"/>
  <c r="BE290" i="2"/>
  <c r="J70" i="2"/>
  <c r="BI287" i="2"/>
  <c r="BH287" i="2"/>
  <c r="BG287" i="2"/>
  <c r="BF287" i="2"/>
  <c r="R287" i="2"/>
  <c r="R286" i="2" s="1"/>
  <c r="J69" i="2" s="1"/>
  <c r="Q287" i="2"/>
  <c r="Q286" i="2" s="1"/>
  <c r="X287" i="2"/>
  <c r="X286" i="2" s="1"/>
  <c r="V287" i="2"/>
  <c r="V286" i="2" s="1"/>
  <c r="T287" i="2"/>
  <c r="T286" i="2" s="1"/>
  <c r="P287" i="2"/>
  <c r="BK287" i="2" s="1"/>
  <c r="BK286" i="2" s="1"/>
  <c r="K286" i="2" s="1"/>
  <c r="K69" i="2" s="1"/>
  <c r="K287" i="2"/>
  <c r="BE287" i="2" s="1"/>
  <c r="I69" i="2"/>
  <c r="BI284" i="2"/>
  <c r="BH284" i="2"/>
  <c r="BG284" i="2"/>
  <c r="BF284" i="2"/>
  <c r="R284" i="2"/>
  <c r="R283" i="2"/>
  <c r="Q284" i="2"/>
  <c r="Q283" i="2" s="1"/>
  <c r="Q282" i="2"/>
  <c r="I67" i="2" s="1"/>
  <c r="X284" i="2"/>
  <c r="X283" i="2"/>
  <c r="X282" i="2" s="1"/>
  <c r="V284" i="2"/>
  <c r="V283" i="2" s="1"/>
  <c r="V282" i="2"/>
  <c r="T284" i="2"/>
  <c r="T283" i="2"/>
  <c r="T282" i="2" s="1"/>
  <c r="P284" i="2"/>
  <c r="BK284" i="2" s="1"/>
  <c r="BK283" i="2"/>
  <c r="K283" i="2" s="1"/>
  <c r="K68" i="2" s="1"/>
  <c r="K284" i="2"/>
  <c r="BE284" i="2" s="1"/>
  <c r="I68" i="2"/>
  <c r="BI277" i="2"/>
  <c r="BH277" i="2"/>
  <c r="BG277" i="2"/>
  <c r="BF277" i="2"/>
  <c r="R277" i="2"/>
  <c r="Q277" i="2"/>
  <c r="X277" i="2"/>
  <c r="V277" i="2"/>
  <c r="T277" i="2"/>
  <c r="P277" i="2"/>
  <c r="BK277" i="2"/>
  <c r="K277" i="2"/>
  <c r="BE277" i="2"/>
  <c r="BI273" i="2"/>
  <c r="BH273" i="2"/>
  <c r="BG273" i="2"/>
  <c r="BF273" i="2"/>
  <c r="R273" i="2"/>
  <c r="Q273" i="2"/>
  <c r="X273" i="2"/>
  <c r="V273" i="2"/>
  <c r="T273" i="2"/>
  <c r="P273" i="2"/>
  <c r="BK273" i="2" s="1"/>
  <c r="BI270" i="2"/>
  <c r="BH270" i="2"/>
  <c r="BG270" i="2"/>
  <c r="BF270" i="2"/>
  <c r="R270" i="2"/>
  <c r="Q270" i="2"/>
  <c r="X270" i="2"/>
  <c r="V270" i="2"/>
  <c r="T270" i="2"/>
  <c r="P270" i="2"/>
  <c r="BK270" i="2"/>
  <c r="K270" i="2"/>
  <c r="BE270" i="2"/>
  <c r="BI267" i="2"/>
  <c r="BH267" i="2"/>
  <c r="BG267" i="2"/>
  <c r="BF267" i="2"/>
  <c r="R267" i="2"/>
  <c r="Q267" i="2"/>
  <c r="X267" i="2"/>
  <c r="V267" i="2"/>
  <c r="T267" i="2"/>
  <c r="P267" i="2"/>
  <c r="BK267" i="2" s="1"/>
  <c r="BI265" i="2"/>
  <c r="BH265" i="2"/>
  <c r="BG265" i="2"/>
  <c r="BF265" i="2"/>
  <c r="R265" i="2"/>
  <c r="Q265" i="2"/>
  <c r="X265" i="2"/>
  <c r="V265" i="2"/>
  <c r="T265" i="2"/>
  <c r="P265" i="2"/>
  <c r="BK265" i="2"/>
  <c r="K265" i="2"/>
  <c r="BE265" i="2"/>
  <c r="BI263" i="2"/>
  <c r="BH263" i="2"/>
  <c r="BG263" i="2"/>
  <c r="BF263" i="2"/>
  <c r="R263" i="2"/>
  <c r="Q263" i="2"/>
  <c r="X263" i="2"/>
  <c r="V263" i="2"/>
  <c r="T263" i="2"/>
  <c r="P263" i="2"/>
  <c r="BK263" i="2" s="1"/>
  <c r="BI260" i="2"/>
  <c r="BH260" i="2"/>
  <c r="BG260" i="2"/>
  <c r="BF260" i="2"/>
  <c r="R260" i="2"/>
  <c r="Q260" i="2"/>
  <c r="X260" i="2"/>
  <c r="V260" i="2"/>
  <c r="T260" i="2"/>
  <c r="P260" i="2"/>
  <c r="BK260" i="2"/>
  <c r="K260" i="2"/>
  <c r="BE260" i="2"/>
  <c r="BI258" i="2"/>
  <c r="BH258" i="2"/>
  <c r="BG258" i="2"/>
  <c r="BF258" i="2"/>
  <c r="R258" i="2"/>
  <c r="Q258" i="2"/>
  <c r="X258" i="2"/>
  <c r="V258" i="2"/>
  <c r="T258" i="2"/>
  <c r="P258" i="2"/>
  <c r="BK258" i="2" s="1"/>
  <c r="BI256" i="2"/>
  <c r="BH256" i="2"/>
  <c r="BG256" i="2"/>
  <c r="BF256" i="2"/>
  <c r="R256" i="2"/>
  <c r="Q256" i="2"/>
  <c r="X256" i="2"/>
  <c r="V256" i="2"/>
  <c r="T256" i="2"/>
  <c r="P256" i="2"/>
  <c r="BK256" i="2"/>
  <c r="K256" i="2"/>
  <c r="BE256" i="2"/>
  <c r="BI253" i="2"/>
  <c r="BH253" i="2"/>
  <c r="BG253" i="2"/>
  <c r="BF253" i="2"/>
  <c r="R253" i="2"/>
  <c r="Q253" i="2"/>
  <c r="X253" i="2"/>
  <c r="V253" i="2"/>
  <c r="T253" i="2"/>
  <c r="P253" i="2"/>
  <c r="BK253" i="2" s="1"/>
  <c r="BI250" i="2"/>
  <c r="BH250" i="2"/>
  <c r="BG250" i="2"/>
  <c r="BF250" i="2"/>
  <c r="R250" i="2"/>
  <c r="Q250" i="2"/>
  <c r="X250" i="2"/>
  <c r="V250" i="2"/>
  <c r="T250" i="2"/>
  <c r="P250" i="2"/>
  <c r="BK250" i="2"/>
  <c r="K250" i="2"/>
  <c r="BE250" i="2"/>
  <c r="BI247" i="2"/>
  <c r="BH247" i="2"/>
  <c r="BG247" i="2"/>
  <c r="BF247" i="2"/>
  <c r="R247" i="2"/>
  <c r="Q247" i="2"/>
  <c r="X247" i="2"/>
  <c r="V247" i="2"/>
  <c r="T247" i="2"/>
  <c r="P247" i="2"/>
  <c r="BK247" i="2" s="1"/>
  <c r="BI244" i="2"/>
  <c r="BH244" i="2"/>
  <c r="BG244" i="2"/>
  <c r="BF244" i="2"/>
  <c r="R244" i="2"/>
  <c r="Q244" i="2"/>
  <c r="X244" i="2"/>
  <c r="V244" i="2"/>
  <c r="T244" i="2"/>
  <c r="P244" i="2"/>
  <c r="BK244" i="2"/>
  <c r="K244" i="2"/>
  <c r="BE244" i="2"/>
  <c r="BI240" i="2"/>
  <c r="BH240" i="2"/>
  <c r="BG240" i="2"/>
  <c r="BF240" i="2"/>
  <c r="R240" i="2"/>
  <c r="Q240" i="2"/>
  <c r="X240" i="2"/>
  <c r="V240" i="2"/>
  <c r="T240" i="2"/>
  <c r="P240" i="2"/>
  <c r="BK240" i="2" s="1"/>
  <c r="BI238" i="2"/>
  <c r="BH238" i="2"/>
  <c r="BG238" i="2"/>
  <c r="BF238" i="2"/>
  <c r="R238" i="2"/>
  <c r="Q238" i="2"/>
  <c r="X238" i="2"/>
  <c r="V238" i="2"/>
  <c r="T238" i="2"/>
  <c r="P238" i="2"/>
  <c r="BK238" i="2"/>
  <c r="K238" i="2"/>
  <c r="BE238" i="2"/>
  <c r="BI236" i="2"/>
  <c r="BH236" i="2"/>
  <c r="BG236" i="2"/>
  <c r="BF236" i="2"/>
  <c r="R236" i="2"/>
  <c r="Q236" i="2"/>
  <c r="X236" i="2"/>
  <c r="V236" i="2"/>
  <c r="T236" i="2"/>
  <c r="P236" i="2"/>
  <c r="BK236" i="2" s="1"/>
  <c r="BI233" i="2"/>
  <c r="BH233" i="2"/>
  <c r="BG233" i="2"/>
  <c r="BF233" i="2"/>
  <c r="R233" i="2"/>
  <c r="Q233" i="2"/>
  <c r="X233" i="2"/>
  <c r="V233" i="2"/>
  <c r="T233" i="2"/>
  <c r="P233" i="2"/>
  <c r="BK233" i="2"/>
  <c r="K233" i="2"/>
  <c r="BE233" i="2"/>
  <c r="BI231" i="2"/>
  <c r="BH231" i="2"/>
  <c r="BG231" i="2"/>
  <c r="BF231" i="2"/>
  <c r="R231" i="2"/>
  <c r="Q231" i="2"/>
  <c r="X231" i="2"/>
  <c r="V231" i="2"/>
  <c r="T231" i="2"/>
  <c r="P231" i="2"/>
  <c r="BK231" i="2" s="1"/>
  <c r="BI229" i="2"/>
  <c r="BH229" i="2"/>
  <c r="BG229" i="2"/>
  <c r="BF229" i="2"/>
  <c r="R229" i="2"/>
  <c r="Q229" i="2"/>
  <c r="X229" i="2"/>
  <c r="V229" i="2"/>
  <c r="T229" i="2"/>
  <c r="P229" i="2"/>
  <c r="BK229" i="2"/>
  <c r="K229" i="2"/>
  <c r="BE229" i="2"/>
  <c r="BI226" i="2"/>
  <c r="BH226" i="2"/>
  <c r="BG226" i="2"/>
  <c r="BF226" i="2"/>
  <c r="R226" i="2"/>
  <c r="Q226" i="2"/>
  <c r="X226" i="2"/>
  <c r="V226" i="2"/>
  <c r="T226" i="2"/>
  <c r="P226" i="2"/>
  <c r="BK226" i="2" s="1"/>
  <c r="BI223" i="2"/>
  <c r="BH223" i="2"/>
  <c r="BG223" i="2"/>
  <c r="BF223" i="2"/>
  <c r="R223" i="2"/>
  <c r="Q223" i="2"/>
  <c r="X223" i="2"/>
  <c r="V223" i="2"/>
  <c r="T223" i="2"/>
  <c r="P223" i="2"/>
  <c r="BK223" i="2"/>
  <c r="K223" i="2"/>
  <c r="BE223" i="2"/>
  <c r="BI220" i="2"/>
  <c r="BH220" i="2"/>
  <c r="BG220" i="2"/>
  <c r="BF220" i="2"/>
  <c r="R220" i="2"/>
  <c r="Q220" i="2"/>
  <c r="X220" i="2"/>
  <c r="V220" i="2"/>
  <c r="T220" i="2"/>
  <c r="P220" i="2"/>
  <c r="BK220" i="2" s="1"/>
  <c r="BI217" i="2"/>
  <c r="BH217" i="2"/>
  <c r="BG217" i="2"/>
  <c r="BF217" i="2"/>
  <c r="R217" i="2"/>
  <c r="Q217" i="2"/>
  <c r="X217" i="2"/>
  <c r="V217" i="2"/>
  <c r="T217" i="2"/>
  <c r="P217" i="2"/>
  <c r="BK217" i="2"/>
  <c r="K217" i="2"/>
  <c r="BE217" i="2"/>
  <c r="BI212" i="2"/>
  <c r="BH212" i="2"/>
  <c r="BG212" i="2"/>
  <c r="BF212" i="2"/>
  <c r="R212" i="2"/>
  <c r="Q212" i="2"/>
  <c r="X212" i="2"/>
  <c r="V212" i="2"/>
  <c r="T212" i="2"/>
  <c r="P212" i="2"/>
  <c r="BK212" i="2" s="1"/>
  <c r="BI207" i="2"/>
  <c r="BH207" i="2"/>
  <c r="BG207" i="2"/>
  <c r="BF207" i="2"/>
  <c r="R207" i="2"/>
  <c r="Q207" i="2"/>
  <c r="X207" i="2"/>
  <c r="V207" i="2"/>
  <c r="T207" i="2"/>
  <c r="P207" i="2"/>
  <c r="BK207" i="2"/>
  <c r="K207" i="2"/>
  <c r="BE207" i="2"/>
  <c r="BI203" i="2"/>
  <c r="BH203" i="2"/>
  <c r="BG203" i="2"/>
  <c r="BF203" i="2"/>
  <c r="R203" i="2"/>
  <c r="Q203" i="2"/>
  <c r="X203" i="2"/>
  <c r="V203" i="2"/>
  <c r="T203" i="2"/>
  <c r="P203" i="2"/>
  <c r="BK203" i="2" s="1"/>
  <c r="BI200" i="2"/>
  <c r="BH200" i="2"/>
  <c r="BG200" i="2"/>
  <c r="BF200" i="2"/>
  <c r="R200" i="2"/>
  <c r="R199" i="2" s="1"/>
  <c r="J66" i="2" s="1"/>
  <c r="Q200" i="2"/>
  <c r="X200" i="2"/>
  <c r="X199" i="2" s="1"/>
  <c r="V200" i="2"/>
  <c r="T200" i="2"/>
  <c r="T199" i="2" s="1"/>
  <c r="P200" i="2"/>
  <c r="BK200" i="2" s="1"/>
  <c r="BK199" i="2"/>
  <c r="K199" i="2" s="1"/>
  <c r="K200" i="2"/>
  <c r="BE200" i="2" s="1"/>
  <c r="K66" i="2"/>
  <c r="BI197" i="2"/>
  <c r="BH197" i="2"/>
  <c r="BG197" i="2"/>
  <c r="BF197" i="2"/>
  <c r="R197" i="2"/>
  <c r="Q197" i="2"/>
  <c r="X197" i="2"/>
  <c r="V197" i="2"/>
  <c r="T197" i="2"/>
  <c r="P197" i="2"/>
  <c r="BK197" i="2" s="1"/>
  <c r="K197" i="2"/>
  <c r="BE197" i="2" s="1"/>
  <c r="BI195" i="2"/>
  <c r="BH195" i="2"/>
  <c r="BG195" i="2"/>
  <c r="BF195" i="2"/>
  <c r="R195" i="2"/>
  <c r="Q195" i="2"/>
  <c r="X195" i="2"/>
  <c r="V195" i="2"/>
  <c r="T195" i="2"/>
  <c r="P195" i="2"/>
  <c r="BK195" i="2"/>
  <c r="K195" i="2"/>
  <c r="BE195" i="2"/>
  <c r="BI193" i="2"/>
  <c r="BH193" i="2"/>
  <c r="BG193" i="2"/>
  <c r="BF193" i="2"/>
  <c r="R193" i="2"/>
  <c r="Q193" i="2"/>
  <c r="X193" i="2"/>
  <c r="V193" i="2"/>
  <c r="T193" i="2"/>
  <c r="P193" i="2"/>
  <c r="BK193" i="2" s="1"/>
  <c r="K193" i="2"/>
  <c r="BE193" i="2" s="1"/>
  <c r="BI191" i="2"/>
  <c r="BH191" i="2"/>
  <c r="BG191" i="2"/>
  <c r="BF191" i="2"/>
  <c r="R191" i="2"/>
  <c r="Q191" i="2"/>
  <c r="X191" i="2"/>
  <c r="V191" i="2"/>
  <c r="T191" i="2"/>
  <c r="P191" i="2"/>
  <c r="BK191" i="2"/>
  <c r="K191" i="2"/>
  <c r="BE191" i="2"/>
  <c r="BI189" i="2"/>
  <c r="BH189" i="2"/>
  <c r="BG189" i="2"/>
  <c r="BF189" i="2"/>
  <c r="R189" i="2"/>
  <c r="Q189" i="2"/>
  <c r="X189" i="2"/>
  <c r="V189" i="2"/>
  <c r="T189" i="2"/>
  <c r="P189" i="2"/>
  <c r="BK189" i="2" s="1"/>
  <c r="K189" i="2"/>
  <c r="BE189" i="2" s="1"/>
  <c r="BI187" i="2"/>
  <c r="BH187" i="2"/>
  <c r="BG187" i="2"/>
  <c r="BF187" i="2"/>
  <c r="R187" i="2"/>
  <c r="Q187" i="2"/>
  <c r="X187" i="2"/>
  <c r="V187" i="2"/>
  <c r="T187" i="2"/>
  <c r="P187" i="2"/>
  <c r="BK187" i="2"/>
  <c r="K187" i="2"/>
  <c r="BE187" i="2"/>
  <c r="BI185" i="2"/>
  <c r="BH185" i="2"/>
  <c r="BG185" i="2"/>
  <c r="BF185" i="2"/>
  <c r="R185" i="2"/>
  <c r="Q185" i="2"/>
  <c r="X185" i="2"/>
  <c r="V185" i="2"/>
  <c r="T185" i="2"/>
  <c r="P185" i="2"/>
  <c r="BK185" i="2" s="1"/>
  <c r="K185" i="2"/>
  <c r="BE185" i="2" s="1"/>
  <c r="BI183" i="2"/>
  <c r="BH183" i="2"/>
  <c r="BG183" i="2"/>
  <c r="BF183" i="2"/>
  <c r="R183" i="2"/>
  <c r="Q183" i="2"/>
  <c r="X183" i="2"/>
  <c r="V183" i="2"/>
  <c r="T183" i="2"/>
  <c r="P183" i="2"/>
  <c r="BK183" i="2"/>
  <c r="K183" i="2"/>
  <c r="BE183" i="2"/>
  <c r="BI181" i="2"/>
  <c r="BH181" i="2"/>
  <c r="BG181" i="2"/>
  <c r="BF181" i="2"/>
  <c r="R181" i="2"/>
  <c r="Q181" i="2"/>
  <c r="X181" i="2"/>
  <c r="V181" i="2"/>
  <c r="T181" i="2"/>
  <c r="P181" i="2"/>
  <c r="BK181" i="2" s="1"/>
  <c r="K181" i="2"/>
  <c r="BE181" i="2" s="1"/>
  <c r="BI179" i="2"/>
  <c r="BH179" i="2"/>
  <c r="BG179" i="2"/>
  <c r="BF179" i="2"/>
  <c r="R179" i="2"/>
  <c r="Q179" i="2"/>
  <c r="X179" i="2"/>
  <c r="V179" i="2"/>
  <c r="T179" i="2"/>
  <c r="P179" i="2"/>
  <c r="BK179" i="2"/>
  <c r="K179" i="2"/>
  <c r="BE179" i="2"/>
  <c r="BI177" i="2"/>
  <c r="BH177" i="2"/>
  <c r="BG177" i="2"/>
  <c r="BF177" i="2"/>
  <c r="R177" i="2"/>
  <c r="Q177" i="2"/>
  <c r="X177" i="2"/>
  <c r="V177" i="2"/>
  <c r="T177" i="2"/>
  <c r="P177" i="2"/>
  <c r="BK177" i="2" s="1"/>
  <c r="K177" i="2"/>
  <c r="BE177" i="2" s="1"/>
  <c r="BI174" i="2"/>
  <c r="BH174" i="2"/>
  <c r="BG174" i="2"/>
  <c r="BF174" i="2"/>
  <c r="R174" i="2"/>
  <c r="Q174" i="2"/>
  <c r="X174" i="2"/>
  <c r="V174" i="2"/>
  <c r="T174" i="2"/>
  <c r="P174" i="2"/>
  <c r="BK174" i="2"/>
  <c r="K174" i="2"/>
  <c r="BE174" i="2"/>
  <c r="BI172" i="2"/>
  <c r="BH172" i="2"/>
  <c r="BG172" i="2"/>
  <c r="BF172" i="2"/>
  <c r="R172" i="2"/>
  <c r="Q172" i="2"/>
  <c r="X172" i="2"/>
  <c r="V172" i="2"/>
  <c r="T172" i="2"/>
  <c r="P172" i="2"/>
  <c r="BK172" i="2" s="1"/>
  <c r="K172" i="2"/>
  <c r="BE172" i="2" s="1"/>
  <c r="BI170" i="2"/>
  <c r="BH170" i="2"/>
  <c r="BG170" i="2"/>
  <c r="BF170" i="2"/>
  <c r="R170" i="2"/>
  <c r="Q170" i="2"/>
  <c r="X170" i="2"/>
  <c r="V170" i="2"/>
  <c r="T170" i="2"/>
  <c r="P170" i="2"/>
  <c r="BK170" i="2"/>
  <c r="K170" i="2"/>
  <c r="BE170" i="2"/>
  <c r="BI168" i="2"/>
  <c r="BH168" i="2"/>
  <c r="BG168" i="2"/>
  <c r="BF168" i="2"/>
  <c r="R168" i="2"/>
  <c r="Q168" i="2"/>
  <c r="X168" i="2"/>
  <c r="V168" i="2"/>
  <c r="T168" i="2"/>
  <c r="P168" i="2"/>
  <c r="BK168" i="2" s="1"/>
  <c r="K168" i="2"/>
  <c r="BE168" i="2" s="1"/>
  <c r="BI166" i="2"/>
  <c r="BH166" i="2"/>
  <c r="BG166" i="2"/>
  <c r="BF166" i="2"/>
  <c r="R166" i="2"/>
  <c r="Q166" i="2"/>
  <c r="X166" i="2"/>
  <c r="V166" i="2"/>
  <c r="T166" i="2"/>
  <c r="P166" i="2"/>
  <c r="BK166" i="2"/>
  <c r="K166" i="2"/>
  <c r="BE166" i="2"/>
  <c r="BI162" i="2"/>
  <c r="BH162" i="2"/>
  <c r="BG162" i="2"/>
  <c r="BF162" i="2"/>
  <c r="R162" i="2"/>
  <c r="Q162" i="2"/>
  <c r="X162" i="2"/>
  <c r="V162" i="2"/>
  <c r="T162" i="2"/>
  <c r="P162" i="2"/>
  <c r="BK162" i="2" s="1"/>
  <c r="K162" i="2"/>
  <c r="BE162" i="2" s="1"/>
  <c r="BI159" i="2"/>
  <c r="BH159" i="2"/>
  <c r="BG159" i="2"/>
  <c r="BF159" i="2"/>
  <c r="R159" i="2"/>
  <c r="Q159" i="2"/>
  <c r="X159" i="2"/>
  <c r="V159" i="2"/>
  <c r="T159" i="2"/>
  <c r="P159" i="2"/>
  <c r="BK159" i="2"/>
  <c r="K159" i="2"/>
  <c r="BE159" i="2"/>
  <c r="BI156" i="2"/>
  <c r="BH156" i="2"/>
  <c r="BG156" i="2"/>
  <c r="BF156" i="2"/>
  <c r="R156" i="2"/>
  <c r="Q156" i="2"/>
  <c r="X156" i="2"/>
  <c r="V156" i="2"/>
  <c r="T156" i="2"/>
  <c r="P156" i="2"/>
  <c r="BK156" i="2" s="1"/>
  <c r="K156" i="2"/>
  <c r="BE156" i="2" s="1"/>
  <c r="BI154" i="2"/>
  <c r="BH154" i="2"/>
  <c r="BG154" i="2"/>
  <c r="BF154" i="2"/>
  <c r="R154" i="2"/>
  <c r="Q154" i="2"/>
  <c r="X154" i="2"/>
  <c r="V154" i="2"/>
  <c r="T154" i="2"/>
  <c r="P154" i="2"/>
  <c r="BK154" i="2"/>
  <c r="K154" i="2"/>
  <c r="BE154" i="2"/>
  <c r="BI152" i="2"/>
  <c r="BH152" i="2"/>
  <c r="BG152" i="2"/>
  <c r="BF152" i="2"/>
  <c r="R152" i="2"/>
  <c r="Q152" i="2"/>
  <c r="X152" i="2"/>
  <c r="V152" i="2"/>
  <c r="T152" i="2"/>
  <c r="P152" i="2"/>
  <c r="BK152" i="2" s="1"/>
  <c r="K152" i="2"/>
  <c r="BE152" i="2" s="1"/>
  <c r="BI150" i="2"/>
  <c r="BH150" i="2"/>
  <c r="BG150" i="2"/>
  <c r="BF150" i="2"/>
  <c r="R150" i="2"/>
  <c r="Q150" i="2"/>
  <c r="X150" i="2"/>
  <c r="V150" i="2"/>
  <c r="T150" i="2"/>
  <c r="P150" i="2"/>
  <c r="BK150" i="2"/>
  <c r="K150" i="2"/>
  <c r="BE150" i="2"/>
  <c r="BI148" i="2"/>
  <c r="BH148" i="2"/>
  <c r="BG148" i="2"/>
  <c r="BF148" i="2"/>
  <c r="R148" i="2"/>
  <c r="Q148" i="2"/>
  <c r="X148" i="2"/>
  <c r="V148" i="2"/>
  <c r="T148" i="2"/>
  <c r="P148" i="2"/>
  <c r="BK148" i="2" s="1"/>
  <c r="K148" i="2"/>
  <c r="BE148" i="2" s="1"/>
  <c r="BI146" i="2"/>
  <c r="BH146" i="2"/>
  <c r="BG146" i="2"/>
  <c r="BF146" i="2"/>
  <c r="R146" i="2"/>
  <c r="Q146" i="2"/>
  <c r="X146" i="2"/>
  <c r="V146" i="2"/>
  <c r="T146" i="2"/>
  <c r="P146" i="2"/>
  <c r="BK146" i="2"/>
  <c r="K146" i="2"/>
  <c r="BE146" i="2"/>
  <c r="BI144" i="2"/>
  <c r="BH144" i="2"/>
  <c r="BG144" i="2"/>
  <c r="BF144" i="2"/>
  <c r="R144" i="2"/>
  <c r="R143" i="2"/>
  <c r="Q144" i="2"/>
  <c r="Q143" i="2" s="1"/>
  <c r="X144" i="2"/>
  <c r="X143" i="2" s="1"/>
  <c r="X142" i="2" s="1"/>
  <c r="V144" i="2"/>
  <c r="V143" i="2"/>
  <c r="T144" i="2"/>
  <c r="T143" i="2" s="1"/>
  <c r="T142" i="2" s="1"/>
  <c r="P144" i="2"/>
  <c r="BK144" i="2"/>
  <c r="BK143" i="2" s="1"/>
  <c r="K144" i="2"/>
  <c r="BE144" i="2"/>
  <c r="J65" i="2"/>
  <c r="BI139" i="2"/>
  <c r="BH139" i="2"/>
  <c r="BG139" i="2"/>
  <c r="BF139" i="2"/>
  <c r="R139" i="2"/>
  <c r="Q139" i="2"/>
  <c r="X139" i="2"/>
  <c r="V139" i="2"/>
  <c r="T139" i="2"/>
  <c r="P139" i="2"/>
  <c r="BK139" i="2" s="1"/>
  <c r="K139" i="2"/>
  <c r="BE139" i="2" s="1"/>
  <c r="BI136" i="2"/>
  <c r="BH136" i="2"/>
  <c r="BG136" i="2"/>
  <c r="BF136" i="2"/>
  <c r="R136" i="2"/>
  <c r="Q136" i="2"/>
  <c r="X136" i="2"/>
  <c r="V136" i="2"/>
  <c r="T136" i="2"/>
  <c r="P136" i="2"/>
  <c r="BK136" i="2"/>
  <c r="K136" i="2"/>
  <c r="BE136" i="2"/>
  <c r="BI134" i="2"/>
  <c r="BH134" i="2"/>
  <c r="BG134" i="2"/>
  <c r="BF134" i="2"/>
  <c r="R134" i="2"/>
  <c r="Q134" i="2"/>
  <c r="X134" i="2"/>
  <c r="V134" i="2"/>
  <c r="T134" i="2"/>
  <c r="P134" i="2"/>
  <c r="BK134" i="2" s="1"/>
  <c r="K134" i="2"/>
  <c r="BE134" i="2" s="1"/>
  <c r="BI132" i="2"/>
  <c r="BH132" i="2"/>
  <c r="BG132" i="2"/>
  <c r="BF132" i="2"/>
  <c r="R132" i="2"/>
  <c r="Q132" i="2"/>
  <c r="X132" i="2"/>
  <c r="V132" i="2"/>
  <c r="T132" i="2"/>
  <c r="P132" i="2"/>
  <c r="BK132" i="2"/>
  <c r="K132" i="2"/>
  <c r="BE132" i="2"/>
  <c r="BI128" i="2"/>
  <c r="BH128" i="2"/>
  <c r="BG128" i="2"/>
  <c r="BF128" i="2"/>
  <c r="R128" i="2"/>
  <c r="Q128" i="2"/>
  <c r="X128" i="2"/>
  <c r="V128" i="2"/>
  <c r="T128" i="2"/>
  <c r="P128" i="2"/>
  <c r="BK128" i="2" s="1"/>
  <c r="K128" i="2"/>
  <c r="BE128" i="2" s="1"/>
  <c r="BI126" i="2"/>
  <c r="BH126" i="2"/>
  <c r="BG126" i="2"/>
  <c r="BF126" i="2"/>
  <c r="R126" i="2"/>
  <c r="Q126" i="2"/>
  <c r="X126" i="2"/>
  <c r="V126" i="2"/>
  <c r="T126" i="2"/>
  <c r="P126" i="2"/>
  <c r="BK126" i="2"/>
  <c r="K126" i="2"/>
  <c r="BE126" i="2"/>
  <c r="BI123" i="2"/>
  <c r="BH123" i="2"/>
  <c r="BG123" i="2"/>
  <c r="BF123" i="2"/>
  <c r="R123" i="2"/>
  <c r="Q123" i="2"/>
  <c r="X123" i="2"/>
  <c r="V123" i="2"/>
  <c r="T123" i="2"/>
  <c r="P123" i="2"/>
  <c r="BK123" i="2" s="1"/>
  <c r="K123" i="2"/>
  <c r="BE123" i="2" s="1"/>
  <c r="BI120" i="2"/>
  <c r="BH120" i="2"/>
  <c r="BG120" i="2"/>
  <c r="BF120" i="2"/>
  <c r="R120" i="2"/>
  <c r="Q120" i="2"/>
  <c r="X120" i="2"/>
  <c r="V120" i="2"/>
  <c r="T120" i="2"/>
  <c r="P120" i="2"/>
  <c r="BK120" i="2"/>
  <c r="K120" i="2"/>
  <c r="BE120" i="2"/>
  <c r="BI117" i="2"/>
  <c r="BH117" i="2"/>
  <c r="BG117" i="2"/>
  <c r="BF117" i="2"/>
  <c r="R117" i="2"/>
  <c r="Q117" i="2"/>
  <c r="X117" i="2"/>
  <c r="V117" i="2"/>
  <c r="T117" i="2"/>
  <c r="P117" i="2"/>
  <c r="BK117" i="2" s="1"/>
  <c r="K117" i="2"/>
  <c r="BE117" i="2" s="1"/>
  <c r="BI115" i="2"/>
  <c r="BH115" i="2"/>
  <c r="BG115" i="2"/>
  <c r="BF115" i="2"/>
  <c r="R115" i="2"/>
  <c r="Q115" i="2"/>
  <c r="X115" i="2"/>
  <c r="V115" i="2"/>
  <c r="T115" i="2"/>
  <c r="P115" i="2"/>
  <c r="BK115" i="2"/>
  <c r="K115" i="2"/>
  <c r="BE115" i="2"/>
  <c r="BI113" i="2"/>
  <c r="BH113" i="2"/>
  <c r="BG113" i="2"/>
  <c r="BF113" i="2"/>
  <c r="R113" i="2"/>
  <c r="Q113" i="2"/>
  <c r="X113" i="2"/>
  <c r="V113" i="2"/>
  <c r="T113" i="2"/>
  <c r="P113" i="2"/>
  <c r="BK113" i="2" s="1"/>
  <c r="K113" i="2"/>
  <c r="BE113" i="2" s="1"/>
  <c r="BI111" i="2"/>
  <c r="BH111" i="2"/>
  <c r="BG111" i="2"/>
  <c r="BF111" i="2"/>
  <c r="R111" i="2"/>
  <c r="Q111" i="2"/>
  <c r="X111" i="2"/>
  <c r="V111" i="2"/>
  <c r="T111" i="2"/>
  <c r="P111" i="2"/>
  <c r="BK111" i="2"/>
  <c r="K111" i="2"/>
  <c r="BE111" i="2"/>
  <c r="BI108" i="2"/>
  <c r="BH108" i="2"/>
  <c r="BG108" i="2"/>
  <c r="BF108" i="2"/>
  <c r="R108" i="2"/>
  <c r="Q108" i="2"/>
  <c r="X108" i="2"/>
  <c r="V108" i="2"/>
  <c r="T108" i="2"/>
  <c r="P108" i="2"/>
  <c r="BK108" i="2" s="1"/>
  <c r="K108" i="2"/>
  <c r="BE108" i="2" s="1"/>
  <c r="BI106" i="2"/>
  <c r="BH106" i="2"/>
  <c r="BG106" i="2"/>
  <c r="BF106" i="2"/>
  <c r="R106" i="2"/>
  <c r="Q106" i="2"/>
  <c r="X106" i="2"/>
  <c r="V106" i="2"/>
  <c r="T106" i="2"/>
  <c r="P106" i="2"/>
  <c r="BK106" i="2"/>
  <c r="K106" i="2"/>
  <c r="BE106" i="2"/>
  <c r="BI104" i="2"/>
  <c r="BH104" i="2"/>
  <c r="BG104" i="2"/>
  <c r="BF104" i="2"/>
  <c r="R104" i="2"/>
  <c r="Q104" i="2"/>
  <c r="X104" i="2"/>
  <c r="V104" i="2"/>
  <c r="T104" i="2"/>
  <c r="P104" i="2"/>
  <c r="BK104" i="2" s="1"/>
  <c r="K104" i="2"/>
  <c r="BE104" i="2" s="1"/>
  <c r="BI102" i="2"/>
  <c r="BH102" i="2"/>
  <c r="BG102" i="2"/>
  <c r="BF102" i="2"/>
  <c r="R102" i="2"/>
  <c r="Q102" i="2"/>
  <c r="X102" i="2"/>
  <c r="V102" i="2"/>
  <c r="T102" i="2"/>
  <c r="P102" i="2"/>
  <c r="BK102" i="2"/>
  <c r="K102" i="2"/>
  <c r="BE102" i="2"/>
  <c r="BI100" i="2"/>
  <c r="BH100" i="2"/>
  <c r="BG100" i="2"/>
  <c r="BF100" i="2"/>
  <c r="R100" i="2"/>
  <c r="Q100" i="2"/>
  <c r="X100" i="2"/>
  <c r="V100" i="2"/>
  <c r="T100" i="2"/>
  <c r="P100" i="2"/>
  <c r="BK100" i="2" s="1"/>
  <c r="K100" i="2"/>
  <c r="BE100" i="2" s="1"/>
  <c r="BI95" i="2"/>
  <c r="BH95" i="2"/>
  <c r="BG95" i="2"/>
  <c r="BF95" i="2"/>
  <c r="R95" i="2"/>
  <c r="Q95" i="2"/>
  <c r="X95" i="2"/>
  <c r="V95" i="2"/>
  <c r="T95" i="2"/>
  <c r="P95" i="2"/>
  <c r="BK95" i="2"/>
  <c r="K95" i="2"/>
  <c r="BE95" i="2"/>
  <c r="BI93" i="2"/>
  <c r="F39" i="2"/>
  <c r="BH93" i="2"/>
  <c r="F38" i="2" s="1"/>
  <c r="BG93" i="2"/>
  <c r="F37" i="2"/>
  <c r="BF93" i="2"/>
  <c r="K36" i="2" s="1"/>
  <c r="R93" i="2"/>
  <c r="R92" i="2"/>
  <c r="R91" i="2" s="1"/>
  <c r="Q93" i="2"/>
  <c r="Q92" i="2" s="1"/>
  <c r="X93" i="2"/>
  <c r="X92" i="2"/>
  <c r="X91" i="2" s="1"/>
  <c r="X90" i="2" s="1"/>
  <c r="V93" i="2"/>
  <c r="V92" i="2"/>
  <c r="V91" i="2" s="1"/>
  <c r="T93" i="2"/>
  <c r="T92" i="2"/>
  <c r="T91" i="2" s="1"/>
  <c r="T90" i="2" s="1"/>
  <c r="P93" i="2"/>
  <c r="BK93" i="2" s="1"/>
  <c r="BK92" i="2" s="1"/>
  <c r="J63" i="2"/>
  <c r="J87" i="2"/>
  <c r="F84" i="2"/>
  <c r="E82" i="2"/>
  <c r="J57" i="2"/>
  <c r="F54" i="2"/>
  <c r="E52" i="2"/>
  <c r="J21" i="2"/>
  <c r="E21" i="2"/>
  <c r="J86" i="2"/>
  <c r="J56" i="2"/>
  <c r="J20" i="2"/>
  <c r="J18" i="2"/>
  <c r="E18" i="2"/>
  <c r="F87" i="2" s="1"/>
  <c r="J17" i="2"/>
  <c r="J15" i="2"/>
  <c r="E15" i="2"/>
  <c r="F86" i="2" s="1"/>
  <c r="F56" i="2"/>
  <c r="J14" i="2"/>
  <c r="J12" i="2"/>
  <c r="J84" i="2" s="1"/>
  <c r="E7" i="2"/>
  <c r="E80" i="2" s="1"/>
  <c r="E25" i="6" l="1"/>
  <c r="D25" i="6"/>
  <c r="A4" i="6" a="1"/>
  <c r="A4" i="6" s="1"/>
  <c r="A26" i="6" s="1"/>
  <c r="A3" i="5" a="1"/>
  <c r="A3" i="5" s="1"/>
  <c r="A35" i="5" s="1"/>
  <c r="U813" i="4"/>
  <c r="V814" i="4"/>
  <c r="V813" i="4" s="1"/>
  <c r="Q804" i="4"/>
  <c r="Q604" i="4"/>
  <c r="U818" i="4"/>
  <c r="O813" i="4"/>
  <c r="S805" i="4"/>
  <c r="S804" i="4" s="1"/>
  <c r="U805" i="4"/>
  <c r="U804" i="4" s="1"/>
  <c r="O689" i="4"/>
  <c r="U689" i="4"/>
  <c r="S605" i="4"/>
  <c r="O605" i="4"/>
  <c r="U605" i="4"/>
  <c r="U568" i="4"/>
  <c r="O568" i="4"/>
  <c r="U496" i="4"/>
  <c r="O496" i="4"/>
  <c r="S449" i="4"/>
  <c r="O449" i="4"/>
  <c r="U449" i="4"/>
  <c r="O330" i="4"/>
  <c r="S6" i="4"/>
  <c r="U7" i="4"/>
  <c r="O6" i="4"/>
  <c r="E50" i="2"/>
  <c r="J54" i="2"/>
  <c r="V828" i="4"/>
  <c r="V827" i="4" s="1"/>
  <c r="V805" i="4"/>
  <c r="V804" i="4" s="1"/>
  <c r="S781" i="4"/>
  <c r="O781" i="4"/>
  <c r="U781" i="4"/>
  <c r="U775" i="4"/>
  <c r="V689" i="4"/>
  <c r="V605" i="4"/>
  <c r="V569" i="4"/>
  <c r="V568" i="4" s="1"/>
  <c r="Q568" i="4"/>
  <c r="V497" i="4"/>
  <c r="V496" i="4" s="1"/>
  <c r="Q496" i="4"/>
  <c r="Q366" i="4" s="1"/>
  <c r="V449" i="4"/>
  <c r="S367" i="4"/>
  <c r="S366" i="4" s="1"/>
  <c r="O367" i="4"/>
  <c r="O366" i="4" s="1"/>
  <c r="U367" i="4"/>
  <c r="U366" i="4" s="1"/>
  <c r="S330" i="4"/>
  <c r="U330" i="4"/>
  <c r="V331" i="4"/>
  <c r="V330" i="4" s="1"/>
  <c r="S211" i="4"/>
  <c r="O211" i="4"/>
  <c r="U211" i="4"/>
  <c r="S125" i="4"/>
  <c r="O125" i="4"/>
  <c r="U125" i="4"/>
  <c r="V110" i="4"/>
  <c r="V109" i="4" s="1"/>
  <c r="U109" i="4"/>
  <c r="O805" i="4"/>
  <c r="O804" i="4" s="1"/>
  <c r="O797" i="4"/>
  <c r="U798" i="4"/>
  <c r="V781" i="4"/>
  <c r="S689" i="4"/>
  <c r="V367" i="4"/>
  <c r="V366" i="4" s="1"/>
  <c r="Q330" i="4"/>
  <c r="Q211" i="4"/>
  <c r="Q125" i="4"/>
  <c r="V116" i="4"/>
  <c r="V115" i="4" s="1"/>
  <c r="U115" i="4"/>
  <c r="V211" i="4"/>
  <c r="V125" i="4"/>
  <c r="Q6" i="4"/>
  <c r="Y5" i="4"/>
  <c r="F57" i="2"/>
  <c r="I63" i="2"/>
  <c r="Q91" i="2"/>
  <c r="BK142" i="2"/>
  <c r="K142" i="2" s="1"/>
  <c r="K64" i="2" s="1"/>
  <c r="K143" i="2"/>
  <c r="K65" i="2" s="1"/>
  <c r="K92" i="2"/>
  <c r="K63" i="2" s="1"/>
  <c r="BK91" i="2"/>
  <c r="J62" i="2"/>
  <c r="V142" i="2"/>
  <c r="V90" i="2" s="1"/>
  <c r="R282" i="2"/>
  <c r="J67" i="2" s="1"/>
  <c r="J68" i="2"/>
  <c r="K93" i="2"/>
  <c r="BE93" i="2" s="1"/>
  <c r="F36" i="2"/>
  <c r="I65" i="2"/>
  <c r="R142" i="2"/>
  <c r="J64" i="2" s="1"/>
  <c r="V199" i="2"/>
  <c r="Q199" i="2"/>
  <c r="I66" i="2" s="1"/>
  <c r="K203" i="2"/>
  <c r="BE203" i="2" s="1"/>
  <c r="K212" i="2"/>
  <c r="BE212" i="2" s="1"/>
  <c r="K220" i="2"/>
  <c r="BE220" i="2" s="1"/>
  <c r="K226" i="2"/>
  <c r="BE226" i="2" s="1"/>
  <c r="K231" i="2"/>
  <c r="BE231" i="2" s="1"/>
  <c r="K236" i="2"/>
  <c r="BE236" i="2" s="1"/>
  <c r="K240" i="2"/>
  <c r="BE240" i="2" s="1"/>
  <c r="K247" i="2"/>
  <c r="BE247" i="2" s="1"/>
  <c r="K253" i="2"/>
  <c r="BE253" i="2" s="1"/>
  <c r="K258" i="2"/>
  <c r="BE258" i="2" s="1"/>
  <c r="K263" i="2"/>
  <c r="BE263" i="2" s="1"/>
  <c r="K267" i="2"/>
  <c r="BE267" i="2" s="1"/>
  <c r="K273" i="2"/>
  <c r="BE273" i="2" s="1"/>
  <c r="BK282" i="2"/>
  <c r="K282" i="2" s="1"/>
  <c r="K67" i="2" s="1"/>
  <c r="O796" i="4" l="1"/>
  <c r="C26" i="5"/>
  <c r="D26" i="6"/>
  <c r="E26" i="6"/>
  <c r="E24" i="6" s="1"/>
  <c r="B35" i="5"/>
  <c r="C35" i="5"/>
  <c r="A4" i="5" a="1"/>
  <c r="A4" i="5" s="1"/>
  <c r="A36" i="5" s="1"/>
  <c r="Q5" i="4"/>
  <c r="U6" i="4"/>
  <c r="U5" i="4" s="1"/>
  <c r="V7" i="4"/>
  <c r="V6" i="4" s="1"/>
  <c r="V5" i="4" s="1"/>
  <c r="U604" i="4"/>
  <c r="S604" i="4"/>
  <c r="U797" i="4"/>
  <c r="V798" i="4"/>
  <c r="V797" i="4" s="1"/>
  <c r="V604" i="4"/>
  <c r="O5" i="4"/>
  <c r="S5" i="4"/>
  <c r="O604" i="4"/>
  <c r="Q90" i="2"/>
  <c r="I61" i="2" s="1"/>
  <c r="K30" i="2" s="1"/>
  <c r="I62" i="2"/>
  <c r="K35" i="2"/>
  <c r="F35" i="2"/>
  <c r="R90" i="2"/>
  <c r="J61" i="2" s="1"/>
  <c r="K31" i="2" s="1"/>
  <c r="K91" i="2"/>
  <c r="K62" i="2" s="1"/>
  <c r="BK90" i="2"/>
  <c r="K90" i="2" s="1"/>
  <c r="Q142" i="2"/>
  <c r="I64" i="2" s="1"/>
  <c r="U796" i="4" l="1"/>
  <c r="E25" i="5" s="1"/>
  <c r="E26" i="5"/>
  <c r="V796" i="4"/>
  <c r="F25" i="5" s="1"/>
  <c r="F26" i="5"/>
  <c r="E23" i="6"/>
  <c r="E27" i="6" s="1"/>
  <c r="C25" i="5"/>
  <c r="C33" i="5" s="1"/>
  <c r="C36" i="5"/>
  <c r="B36" i="5"/>
  <c r="C34" i="5"/>
  <c r="C37" i="5" s="1"/>
  <c r="A33" i="5"/>
  <c r="K32" i="2"/>
  <c r="K61" i="2"/>
  <c r="K41" i="2" l="1"/>
</calcChain>
</file>

<file path=xl/sharedStrings.xml><?xml version="1.0" encoding="utf-8"?>
<sst xmlns="http://schemas.openxmlformats.org/spreadsheetml/2006/main" count="3734" uniqueCount="1129">
  <si>
    <t>False</t>
  </si>
  <si>
    <t>True</t>
  </si>
  <si>
    <t>21</t>
  </si>
  <si>
    <t>15</t>
  </si>
  <si>
    <t>v ---  níže se nacházejí doplnkové a pomocné údaje k sestavám  --- v</t>
  </si>
  <si>
    <t>Stavba:</t>
  </si>
  <si>
    <t>KSO:</t>
  </si>
  <si>
    <t/>
  </si>
  <si>
    <t>CC-CZ:</t>
  </si>
  <si>
    <t>Místo:</t>
  </si>
  <si>
    <t>Chomutov</t>
  </si>
  <si>
    <t>Datum:</t>
  </si>
  <si>
    <t>Zadavatel:</t>
  </si>
  <si>
    <t>IČ:</t>
  </si>
  <si>
    <t>DIČ:</t>
  </si>
  <si>
    <t>Uchazeč: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</si>
  <si>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</si>
  <si>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</si>
  <si>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</si>
  <si>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</si>
  <si>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</si>
  <si>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</si>
  <si>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</si>
  <si>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</si>
  <si>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</si>
  <si>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</si>
  <si>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</si>
  <si>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</si>
  <si>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</si>
  <si>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</si>
  <si>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</si>
  <si>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</si>
  <si>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</si>
  <si>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Popis</t>
  </si>
  <si>
    <t>Typ</t>
  </si>
  <si>
    <t>Náklady stavby celkem</t>
  </si>
  <si>
    <t>D</t>
  </si>
  <si>
    <t>0</t>
  </si>
  <si>
    <t>1</t>
  </si>
  <si>
    <t>{086f534f-3f84-41d2-80aa-44c38deb6073}</t>
  </si>
  <si>
    <t>2</t>
  </si>
  <si>
    <t>KRYCÍ LIST SOUPISU PRACÍ</t>
  </si>
  <si>
    <t>Objekt:</t>
  </si>
  <si>
    <t>19032-vo - Veřejné osvětlení</t>
  </si>
  <si>
    <t>Ing. Ivan Menhard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</si>
  <si>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</si>
  <si>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</si>
  <si>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</si>
  <si>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</si>
  <si>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</si>
  <si>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</si>
  <si>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</si>
  <si>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</si>
  <si>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</si>
  <si>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</si>
  <si>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</si>
  <si>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</si>
  <si>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</si>
  <si>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</si>
  <si>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</si>
  <si>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</si>
  <si>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</si>
  <si>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</si>
  <si>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</si>
  <si>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</si>
  <si>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</si>
  <si>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</si>
  <si>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</si>
  <si>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</si>
  <si>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</si>
  <si>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</si>
  <si>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</si>
  <si>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</si>
  <si>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</si>
  <si>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</si>
  <si>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</si>
  <si>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</si>
  <si>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</si>
  <si>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</si>
  <si>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</si>
  <si>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</si>
  <si>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</si>
  <si>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</si>
  <si>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</si>
  <si>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</si>
  <si>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741122122</t>
  </si>
  <si>
    <t>Montáž kabel Cu plný kulatý žíla 3x1,5 až 6 mm2 zatažený v trubkách (CYKY)</t>
  </si>
  <si>
    <t>m</t>
  </si>
  <si>
    <t>CS ÚRS 2019 01</t>
  </si>
  <si>
    <t>16</t>
  </si>
  <si>
    <t>-411785710</t>
  </si>
  <si>
    <t>PP</t>
  </si>
  <si>
    <t>Montáž kabelů měděných bez ukončení uložených v trubkách zatažených plných kulatých nebo bezhalogenových (CYKY) počtu a průřezu žil 3x1,5 až 6 mm2</t>
  </si>
  <si>
    <t>M</t>
  </si>
  <si>
    <t>34111030</t>
  </si>
  <si>
    <t>kabel silový s Cu jádrem 1 kV 3x1,5mm2</t>
  </si>
  <si>
    <t>128</t>
  </si>
  <si>
    <t>1840721634</t>
  </si>
  <si>
    <t>P</t>
  </si>
  <si>
    <t>Poznámka k položce:_x000D_
napojení svítidla ve stožáru</t>
  </si>
  <si>
    <t>VV</t>
  </si>
  <si>
    <t>18*8+11*6,5+9*8+3*9</t>
  </si>
  <si>
    <t>314,5*1,05 'Přepočtené koeficientem množství</t>
  </si>
  <si>
    <t>3</t>
  </si>
  <si>
    <t>741122134</t>
  </si>
  <si>
    <t>Montáž kabel Cu plný kulatý žíla 4x16 až 25 mm2 zatažený v trubkách (CYKY)</t>
  </si>
  <si>
    <t>-1644217640</t>
  </si>
  <si>
    <t>Montáž kabelů měděných bez ukončení uložených v trubkách zatažených plných kulatých nebo bezhalogenových (CYKY) počtu a průřezu žil 4x16 až 25 mm2</t>
  </si>
  <si>
    <t>4</t>
  </si>
  <si>
    <t>34111080</t>
  </si>
  <si>
    <t>kabel silový s Cu jádrem 1 kV 4x16mm2</t>
  </si>
  <si>
    <t>32</t>
  </si>
  <si>
    <t>1205275000</t>
  </si>
  <si>
    <t>5</t>
  </si>
  <si>
    <t>741132133</t>
  </si>
  <si>
    <t>Ukončení kabelů 4x16 mm2 smršťovací záklopkou nebo páskem bez letování</t>
  </si>
  <si>
    <t>kus</t>
  </si>
  <si>
    <t>-2090426097</t>
  </si>
  <si>
    <t>Ukončení kabelů smršťovací záklopkou nebo páskou se zapojením bez letování, počtu a průřezu žil 4x16 mm2</t>
  </si>
  <si>
    <t>6</t>
  </si>
  <si>
    <t>10.068.545</t>
  </si>
  <si>
    <t>Hlava EN 4.1 pro pr.    6-  50</t>
  </si>
  <si>
    <t>KS</t>
  </si>
  <si>
    <t>materiály online</t>
  </si>
  <si>
    <t>-452785040</t>
  </si>
  <si>
    <t>Kabely a vodiče a příslušenství Připojování vodičů a izolační materiál Rozdělovací koncovky teplem smrštitelné Hlava EN 4.1 pro pr.    6-  50</t>
  </si>
  <si>
    <t>7</t>
  </si>
  <si>
    <t>741132302</t>
  </si>
  <si>
    <t>Ukončení kabelů nebo vodičů do 1 kV koncovkou ucpávkovou do 4 žil průměru 16 mm jednoduchý nástavec</t>
  </si>
  <si>
    <t>-212215833</t>
  </si>
  <si>
    <t>Ukončení kabelů nebo vodičů koncovkou nebo s vývodkou ucpávkovou do 4 žil s jednoduchým nástavcem průměru 16 mm</t>
  </si>
  <si>
    <t>Poznámka k položce:_x000D_
propojení napájecích kabelů monitoringu a kamer v krabici v kabelové šachtě</t>
  </si>
  <si>
    <t>8</t>
  </si>
  <si>
    <t>741136001</t>
  </si>
  <si>
    <t>Propojení kabel celoplastový spojkou venkovní smršťovací do 1 kV 4x10-16 mm2</t>
  </si>
  <si>
    <t>-737226829</t>
  </si>
  <si>
    <t>Propojení kabelů nebo vodičů spojkou venkovní teplem smršťovací kabelů celoplastových, počtu a průřezu žil 4x10 až 16 mm2</t>
  </si>
  <si>
    <t>9</t>
  </si>
  <si>
    <t>35436023</t>
  </si>
  <si>
    <t>spojka kabelová smršťovaná přímé do 1kV 91ah-22s 4x16-50mm</t>
  </si>
  <si>
    <t>-328798890</t>
  </si>
  <si>
    <t>10</t>
  </si>
  <si>
    <t>741373002</t>
  </si>
  <si>
    <t>Montáž svítidlo průmyslové na výložník</t>
  </si>
  <si>
    <t>-827440452</t>
  </si>
  <si>
    <t>Montáž svítidel výbojkových se zapojením vodičů průmyslových nebo venkovních na výložník</t>
  </si>
  <si>
    <t>11</t>
  </si>
  <si>
    <t>348svit-A</t>
  </si>
  <si>
    <t>A - LED svítidlo venkovní uliční - 60W, 7030 lm, 2700 K , uliční optika</t>
  </si>
  <si>
    <t>795386994</t>
  </si>
  <si>
    <t xml:space="preserve">A - LED svítidlo venkovní uliční -  60W, 7030 lm, 2700 K ,uliční optika
typ svítidla uveden v projektu
</t>
  </si>
  <si>
    <t>Poznámka k položce:_x000D_
jiný typ svítidla, než je uveden v projektu,  musí schválit provozovatel</t>
  </si>
  <si>
    <t>12</t>
  </si>
  <si>
    <t>348svit-C</t>
  </si>
  <si>
    <t>C - LED svítidlo venkovní uliční - 40W, 5018 lm, 2700 K , nastavitelná optika</t>
  </si>
  <si>
    <t>-1536033516</t>
  </si>
  <si>
    <t xml:space="preserve">C - LED svítidlo venkovní uliční -  40W, 5018 lm, 2700 K , uliční optika, nastavitelná optika
typ svítidla uveden v projektu
</t>
  </si>
  <si>
    <t>13</t>
  </si>
  <si>
    <t>348svit-P</t>
  </si>
  <si>
    <t>P - LED svítidlo venkovní pro přechody - Satheon, 60W/120P, 8131 lm, 4000 K , optika pro přechody</t>
  </si>
  <si>
    <t>-951106018</t>
  </si>
  <si>
    <t>P - LED svítidlo venkovní pro přechody -  60W, 8131 lm, 4000 K , optika pro přechody</t>
  </si>
  <si>
    <t>Poznámka k položce:_x000D_
jiný typ svítidla, než je uveden v projektu musí schválit provozovatel</t>
  </si>
  <si>
    <t>14</t>
  </si>
  <si>
    <t>741410021</t>
  </si>
  <si>
    <t>Montáž vodič uzemňovací pásek průřezu do 120 mm2 v městské zástavbě v zemi</t>
  </si>
  <si>
    <t>1538491435</t>
  </si>
  <si>
    <t>Montáž uzemňovacího vedení s upevněním, propojením a připojením pomocí svorek v zemi s izolací spojů pásku průřezu do 120 mm2 v městské zástavbě</t>
  </si>
  <si>
    <t>35442062</t>
  </si>
  <si>
    <t>pás zemnící 30x4mm FeZn</t>
  </si>
  <si>
    <t>kg</t>
  </si>
  <si>
    <t>-1671373142</t>
  </si>
  <si>
    <t>770/1,05</t>
  </si>
  <si>
    <t>733,333*1,05 'Přepočtené koeficientem množství</t>
  </si>
  <si>
    <t>35442037</t>
  </si>
  <si>
    <t>svorka uzemnění nerez křížová</t>
  </si>
  <si>
    <t>-1141713704</t>
  </si>
  <si>
    <t>17</t>
  </si>
  <si>
    <t>35442036</t>
  </si>
  <si>
    <t>svorka uzemnění nerez připojovací</t>
  </si>
  <si>
    <t>1496077260</t>
  </si>
  <si>
    <t>18</t>
  </si>
  <si>
    <t>741810003</t>
  </si>
  <si>
    <t>Celková prohlídka elektrického rozvodu a zařízení do 1 milionu Kč</t>
  </si>
  <si>
    <t>-978368533</t>
  </si>
  <si>
    <t>Zkoušky a prohlídky elektrických rozvodů a zařízení celková prohlídka a vyhotovení revizní zprávy pro objem montážních prací přes 500 do 1000 tis. Kč</t>
  </si>
  <si>
    <t>PSC</t>
  </si>
  <si>
    <t xml:space="preserve">Poznámka k souboru cen:_x000D_
1. Ceny -0001 až -0011 jsou určeny pro objem montážních prací včetně všech nákladů._x000D_
</t>
  </si>
  <si>
    <t>19</t>
  </si>
  <si>
    <t>741810011</t>
  </si>
  <si>
    <t>Příplatek k celkové prohlídce za každých dalších 500 000,- Kč</t>
  </si>
  <si>
    <t>-167924905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</si>
  <si>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</si>
  <si>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Práce a dodávky M</t>
  </si>
  <si>
    <t>21-M</t>
  </si>
  <si>
    <t>Elektromontáže</t>
  </si>
  <si>
    <t>20</t>
  </si>
  <si>
    <t>210204002</t>
  </si>
  <si>
    <t>Montáž stožárů osvětlení parkových ocelových</t>
  </si>
  <si>
    <t>64</t>
  </si>
  <si>
    <t>1119319410</t>
  </si>
  <si>
    <t>Montáž stožárů osvětlení, bez zemních prací parkových ocelových</t>
  </si>
  <si>
    <t>31674067</t>
  </si>
  <si>
    <t>stožár osvětlovací sadový Pz 133/89/60 v 6,0m</t>
  </si>
  <si>
    <t>-1422029997</t>
  </si>
  <si>
    <t>22</t>
  </si>
  <si>
    <t>210204011</t>
  </si>
  <si>
    <t>Montáž stožárů osvětlení ocelových samostatně stojících délky do 12 m</t>
  </si>
  <si>
    <t>180830725</t>
  </si>
  <si>
    <t>Montáž stožárů osvětlení, bez zemních prací ocelových samostatně stojících, délky do 12 m</t>
  </si>
  <si>
    <t>23</t>
  </si>
  <si>
    <t>31674068</t>
  </si>
  <si>
    <t>stožár osvětlovací uliční Pz 133/89/60 v 7,0m</t>
  </si>
  <si>
    <t>-542688614</t>
  </si>
  <si>
    <t>24</t>
  </si>
  <si>
    <t>316740676</t>
  </si>
  <si>
    <t xml:space="preserve">stožár osvětlovací k přechodu PB 6 - 133/108/89 žárově zinkovaný </t>
  </si>
  <si>
    <t>-26094591</t>
  </si>
  <si>
    <t>25</t>
  </si>
  <si>
    <t>316740677</t>
  </si>
  <si>
    <t xml:space="preserve">stožár osvětlovací k přechodu PC 6 - 159/133/114 žárově zinkovaný </t>
  </si>
  <si>
    <t>1085034284</t>
  </si>
  <si>
    <t>26</t>
  </si>
  <si>
    <t>31674om133</t>
  </si>
  <si>
    <t>ochranná manžeta plastová OMP-133</t>
  </si>
  <si>
    <t>444924099</t>
  </si>
  <si>
    <t>Poznámka k položce:_x000D_
pro ochranu stožáru proti korozi u země_x000D_
objednání u výrobce stožáru</t>
  </si>
  <si>
    <t>27</t>
  </si>
  <si>
    <t>31674om159</t>
  </si>
  <si>
    <t>ochranná manžeta plastová OMP-159</t>
  </si>
  <si>
    <t>-1312017041</t>
  </si>
  <si>
    <t>28</t>
  </si>
  <si>
    <t>58346122</t>
  </si>
  <si>
    <t>drť vápencová bílá frakce 2/4</t>
  </si>
  <si>
    <t>t</t>
  </si>
  <si>
    <t>-1893985062</t>
  </si>
  <si>
    <t>Poznámka k položce:_x000D_
pro utemování stožáru v základu</t>
  </si>
  <si>
    <t>2,2*(((15*1+15*0,8)*3,14/4*(0,25-0,133)^2)+((3*1)*3,14/4*(0,315-0,159)^2))</t>
  </si>
  <si>
    <t>29</t>
  </si>
  <si>
    <t>210204011-D</t>
  </si>
  <si>
    <t>Demontáž stožárů osvětlení ocelových samostatně stojících délky do 12 m</t>
  </si>
  <si>
    <t>-1178734271</t>
  </si>
  <si>
    <t>Demontáž stožárů osvětlení, bez zemních prací ocelových samostatně stojících, délky do 12 m</t>
  </si>
  <si>
    <t>30</t>
  </si>
  <si>
    <t>210204103</t>
  </si>
  <si>
    <t>Montáž výložníků osvětlení jednoramenných sloupových hmotnosti do 35 kg</t>
  </si>
  <si>
    <t>1129558584</t>
  </si>
  <si>
    <t>Montáž výložníků osvětlení jednoramenných sloupových, hmotnosti do 35 kg</t>
  </si>
  <si>
    <t>31</t>
  </si>
  <si>
    <t>10.055.131</t>
  </si>
  <si>
    <t>Výložník SK 1-1000 žár.zinek,sadový</t>
  </si>
  <si>
    <t>-1721350182</t>
  </si>
  <si>
    <t>10.042.184</t>
  </si>
  <si>
    <t>Výložník SK 1- 500 žár.zinek,sadový</t>
  </si>
  <si>
    <t>1740026314</t>
  </si>
  <si>
    <t>33</t>
  </si>
  <si>
    <t>1290030</t>
  </si>
  <si>
    <t>VYLOZNIK PRO PRECHODY PDB 1-2000/89 Z</t>
  </si>
  <si>
    <t>256</t>
  </si>
  <si>
    <t>-338706546</t>
  </si>
  <si>
    <t>Poznámka k položce:_x000D_
pro svítidlo P</t>
  </si>
  <si>
    <t>34</t>
  </si>
  <si>
    <t>1290032</t>
  </si>
  <si>
    <t>VYLOZNIK PRO PRECHODY PDC 1-3000/114 Z</t>
  </si>
  <si>
    <t>1464660132</t>
  </si>
  <si>
    <t>35</t>
  </si>
  <si>
    <t>210204112</t>
  </si>
  <si>
    <t>Montáž výložníků osvětlení dvouramenných nástěnných hmotnosti do 70 kg</t>
  </si>
  <si>
    <t>325317956</t>
  </si>
  <si>
    <t>Montáž výložníků osvětlení dvouramenných nástěnných, hmotnosti do 70 kg</t>
  </si>
  <si>
    <t>36</t>
  </si>
  <si>
    <t>10.056.521</t>
  </si>
  <si>
    <t>Výložník SK 2- 500/180 žár.zinek</t>
  </si>
  <si>
    <t>-1987651231</t>
  </si>
  <si>
    <t>37</t>
  </si>
  <si>
    <t>10.056.626</t>
  </si>
  <si>
    <t>Výložník SK 2-1000/90 žár. zinek</t>
  </si>
  <si>
    <t>251829090</t>
  </si>
  <si>
    <t>38</t>
  </si>
  <si>
    <t>210204201</t>
  </si>
  <si>
    <t>Montáž elektrovýzbroje stožárů osvětlení 1 okruh</t>
  </si>
  <si>
    <t>-2133000078</t>
  </si>
  <si>
    <t>39</t>
  </si>
  <si>
    <t>10.874.875</t>
  </si>
  <si>
    <t>Svorka SVU01 TN-C stož.výzbr.(SV 6.35.4)</t>
  </si>
  <si>
    <t>228807949</t>
  </si>
  <si>
    <t>40</t>
  </si>
  <si>
    <t>10.075.009</t>
  </si>
  <si>
    <t>Svorka SV 6.16.4 stožárová výzbroj</t>
  </si>
  <si>
    <t>-984088174</t>
  </si>
  <si>
    <t>41</t>
  </si>
  <si>
    <t>10.074.573</t>
  </si>
  <si>
    <t>Svorka SVE02 TN-C stož.výzbr.(SV 9.16.4)</t>
  </si>
  <si>
    <t>183344880</t>
  </si>
  <si>
    <t>42</t>
  </si>
  <si>
    <t>210204202</t>
  </si>
  <si>
    <t>Montáž elektrovýzbroje stožárů osvětlení 2 okruhy</t>
  </si>
  <si>
    <t>-180929559</t>
  </si>
  <si>
    <t>43</t>
  </si>
  <si>
    <t>10.030.737</t>
  </si>
  <si>
    <t>Svorka SV 6.16.4/2 stožárová výzbroj</t>
  </si>
  <si>
    <t>-1945224938</t>
  </si>
  <si>
    <t>44</t>
  </si>
  <si>
    <t>10.035.735</t>
  </si>
  <si>
    <t>Svorka SV 9.16.4/2 stožárová výzbroj</t>
  </si>
  <si>
    <t>-1300473939</t>
  </si>
  <si>
    <t>46-M</t>
  </si>
  <si>
    <t>Zemní práce při extr.mont.pracích</t>
  </si>
  <si>
    <t>45</t>
  </si>
  <si>
    <t>460010022</t>
  </si>
  <si>
    <t>Vytyčení trasy vedení kabelového podzemního podél silnice</t>
  </si>
  <si>
    <t>km</t>
  </si>
  <si>
    <t>644293042</t>
  </si>
  <si>
    <t>Vytyčení trasy vedení kabelového (podzemního) podél silnice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</si>
  <si>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</si>
  <si>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46</t>
  </si>
  <si>
    <t>460030142</t>
  </si>
  <si>
    <t>Odstranění podkladu nebo krytu komunikace z kameniva těženého tloušťky do 20 cm</t>
  </si>
  <si>
    <t>m2</t>
  </si>
  <si>
    <t>-1136698147</t>
  </si>
  <si>
    <t>Přípravné terénní práce odstranění podkladu nebo krytu komunikace včetně rozpojení na kusy a zarovnání styčné spáry z kameniva těženého, tloušťky přes 10 do 20 cm</t>
  </si>
  <si>
    <t xml:space="preserve">Poznámka k souboru cen:_x000D_
1. V cenách -0001 až -0007 nejsou zahrnuty náklady na odstranění kamenů, kořenů a ostatních nevhodných přimísenin, tyto práce se oceňují individuálně._x000D_
2. U cen -0021 až -0025 se u středně hustého porostu uvažuje hustota do 3 ks/m2, u hustého porostu přes 3 ks/m2._x000D_
3. U ceny -0092 se počítá první vytržený obrubník trojnásobnou délkou._x000D_
</t>
  </si>
  <si>
    <t>Poznámka k položce:_x000D_
materiál uložen poblíž a bude použitý pro zpětný zásyp výkopu._x000D_
Týká se pouze stávajících chodníků, které nejsou řešeny v rekonstrukci povrchů.</t>
  </si>
  <si>
    <t>47</t>
  </si>
  <si>
    <t>460030172</t>
  </si>
  <si>
    <t>Odstranění podkladu nebo krytu komunikace ze živice tloušťky do 10 cm</t>
  </si>
  <si>
    <t>-1318744725</t>
  </si>
  <si>
    <t>Přípravné terénní práce odstranění podkladu nebo krytu komunikace včetně rozpojení na kusy a zarovnání styčné spáry ze živice, tloušťky přes 5 do 10 cm</t>
  </si>
  <si>
    <t>Poznámka k položce:_x000D_
Týká se pouze stávajících chodníků, které nejsou řešeny v rekonstrukci povrchů.</t>
  </si>
  <si>
    <t>22*0,5</t>
  </si>
  <si>
    <t>48</t>
  </si>
  <si>
    <t>460030192</t>
  </si>
  <si>
    <t>Řezání podkladu nebo krytu živičného tloušťky do 10 cm</t>
  </si>
  <si>
    <t>-1009674156</t>
  </si>
  <si>
    <t>Přípravné terénní práce řezání spár v podkladu nebo krytu živičném, tloušťky přes 5 do 10 cm</t>
  </si>
  <si>
    <t>22*2</t>
  </si>
  <si>
    <t>49</t>
  </si>
  <si>
    <t>460050704</t>
  </si>
  <si>
    <t>Hloubení nezapažených jam pro stožáry veřejného osvětlení ručně v hornině tř 4</t>
  </si>
  <si>
    <t>555428707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</si>
  <si>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4</t>
  </si>
  <si>
    <t xml:space="preserve">Poznámka k souboru cen:_x000D_
1. Ceny hloubení jam v hornině třídy 6 a 7 jsou stanoveny za použití pneumatického kladiva._x000D_
</t>
  </si>
  <si>
    <t>50</t>
  </si>
  <si>
    <t>460070603</t>
  </si>
  <si>
    <t>Šachtice zděné velikosti 700x700 mm pro 1 rozdělovač kabelový včetně vyhloubení jámy v hornině tř 3</t>
  </si>
  <si>
    <t>-2145298896</t>
  </si>
  <si>
    <t>Hloubení nezapažených jam ručně pro ostatní konstrukce s přemístěním výkopku do vzdálenosti 3 m od okraje jámy nebo naložením na dopravní prostředek, včetně zásypu, zhutnění a urovnání povrchu pro základy zděných šachtic kabelového rozvaděče zabezpečovacího s betonovými rámy a ocelovými poklopy,včetně osazení žlabu a vyzdění šachty velikosti 700x700 mm pro 1 rozdělovač, v hornině třídy 3</t>
  </si>
  <si>
    <t xml:space="preserve">Poznámka k souboru cen:_x000D_
1. Ceny hloubení jam ručně v hornině třídy 6 a 7 jsou stanoveny za použití pneumatického kladiva._x000D_
</t>
  </si>
  <si>
    <t>51</t>
  </si>
  <si>
    <t>šachta1</t>
  </si>
  <si>
    <t>zemní kabelová telekomunikační šachta - SKO-1-PE s víkem Z-600/DN624-PE se zámkem a těsněním</t>
  </si>
  <si>
    <t>kpl</t>
  </si>
  <si>
    <t>-1333867875</t>
  </si>
  <si>
    <t>Poznámka k položce:_x000D_
pro chráničkovou trasu</t>
  </si>
  <si>
    <t>52</t>
  </si>
  <si>
    <t>460080112</t>
  </si>
  <si>
    <t>Bourání základu betonového se záhozem jámy sypaninou</t>
  </si>
  <si>
    <t>m3</t>
  </si>
  <si>
    <t>570974700</t>
  </si>
  <si>
    <t>Základové konstrukce bourání základu včetně záhozu jámy sypaninou, zhutnění a urovnání betonového</t>
  </si>
  <si>
    <t>19*0,5*0,5*0,3</t>
  </si>
  <si>
    <t>53</t>
  </si>
  <si>
    <t>460100001</t>
  </si>
  <si>
    <t>pouzdrový základ pro stožár D250x800</t>
  </si>
  <si>
    <t>ks</t>
  </si>
  <si>
    <t>1240150309</t>
  </si>
  <si>
    <t>54</t>
  </si>
  <si>
    <t>460100002</t>
  </si>
  <si>
    <t>pouzdrový základ pro stožár D250x1000</t>
  </si>
  <si>
    <t>2075768296</t>
  </si>
  <si>
    <t>55</t>
  </si>
  <si>
    <t>28612011</t>
  </si>
  <si>
    <t>trubka kanalizační PVC plnostěnná třívrstvá DN 250x3000 mm SN 12</t>
  </si>
  <si>
    <t>-1981966036</t>
  </si>
  <si>
    <t>15*1+16*1,5</t>
  </si>
  <si>
    <t>56</t>
  </si>
  <si>
    <t>460100005</t>
  </si>
  <si>
    <t>pouzdrový základ pro stožár D315x1400</t>
  </si>
  <si>
    <t>-1934548336</t>
  </si>
  <si>
    <t>57</t>
  </si>
  <si>
    <t>28612017</t>
  </si>
  <si>
    <t>trubka kanalizační PVC plnostěnná třívrstvá DN 315x3000 mm SN 12</t>
  </si>
  <si>
    <t>1557532301</t>
  </si>
  <si>
    <t>58</t>
  </si>
  <si>
    <t>460120016</t>
  </si>
  <si>
    <t>Naložení výkopku ručně z hornin třídy 1 až 4</t>
  </si>
  <si>
    <t>-588890952</t>
  </si>
  <si>
    <t>Ostatní zemní práce při stavbě nadzemních vedení naložení výkopku ručně, z hornin třídy 1 až 4</t>
  </si>
  <si>
    <t xml:space="preserve">Poznámka k položce:_x000D_
_x000D_
</t>
  </si>
  <si>
    <t>(15*1+1*0,8+15*0,6)*3,14/4*0,25^2+(3*1)*314/4*0,315^2+0,5*0,5*(18*0,6+15*0,4)+0,35*0,2*200</t>
  </si>
  <si>
    <t>59</t>
  </si>
  <si>
    <t>460150133</t>
  </si>
  <si>
    <t>Hloubení kabelových zapažených i nezapažených rýh ručně š 35 cm, hl 50 cm, v hornině tř 3</t>
  </si>
  <si>
    <t>-1409730049</t>
  </si>
  <si>
    <t>Hloubení zapažených i nezapažených kabelových rýh ručně včetně urovnání dna s přemístěním výkopku do vzdálenosti 3 m od okraje jámy nebo naložením na dopravní prostředek šířky 35 cm, hloubky 50 cm, v hornině třídy 3</t>
  </si>
  <si>
    <t xml:space="preserve">Poznámka k souboru cen:_x000D_
1. Ceny hloubení rýh v hornině třídy 6 a 7 se oceňují cenami souboru cen 460 20- . Hloubení nezapažených kabelových rýh strojně._x000D_
</t>
  </si>
  <si>
    <t>60</t>
  </si>
  <si>
    <t>460150163</t>
  </si>
  <si>
    <t>Hloubení kabelových zapažených i nezapažených rýh ručně š 35 cm, hl 80 cm, v hornině tř 3</t>
  </si>
  <si>
    <t>-1987818026</t>
  </si>
  <si>
    <t>Hloubení zapažených i nezapažených kabelových rýh ručně včetně urovnání dna s přemístěním výkopku do vzdálenosti 3 m od okraje jámy nebo naložením na dopravní prostředek šířky 35 cm, hloubky 80 cm, v hornině třídy 3</t>
  </si>
  <si>
    <t>61</t>
  </si>
  <si>
    <t>460421281</t>
  </si>
  <si>
    <t>Lože kabelů z prohozeného výkopku tl 5 cm nad kabel, kryté plastovou folií, š lože do 25 cm</t>
  </si>
  <si>
    <t>-1151192459</t>
  </si>
  <si>
    <t>Kabelové lože včetně podsypu, zhutnění a urovnání povrchu z prohozeného výkopku tloušťky 5 cm nad kabel zakryté plastovou fólií, šířky lože do 25 cm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</si>
  <si>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</si>
  <si>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62</t>
  </si>
  <si>
    <t>69311305</t>
  </si>
  <si>
    <t>pás varovný síťový š 250mm</t>
  </si>
  <si>
    <t>-1922900467</t>
  </si>
  <si>
    <t>1190,47619047619*1,05 'Přepočtené koeficientem množství</t>
  </si>
  <si>
    <t>63</t>
  </si>
  <si>
    <t>460520172</t>
  </si>
  <si>
    <t>Montáž trubek ochranných plastových ohebných do 50 mm uložených do rýhy</t>
  </si>
  <si>
    <t>-1026874592</t>
  </si>
  <si>
    <t>Montáž trubek ochranných uložených volně do rýhy plastových ohebných, vnitřního průměru přes 32 do 50 mm</t>
  </si>
  <si>
    <t>34571351</t>
  </si>
  <si>
    <t>trubka elektroinstalační ohebná dvouplášťová korugovaná D 41/50 mm, HDPE+LDPE</t>
  </si>
  <si>
    <t>1610007060</t>
  </si>
  <si>
    <t>65</t>
  </si>
  <si>
    <t>1479158</t>
  </si>
  <si>
    <t>MIKROTRUBICKA PE 14/10 ZELENA</t>
  </si>
  <si>
    <t>-1451357481</t>
  </si>
  <si>
    <t>Poznámka k položce:_x000D_
příprava pro optické kabely metropolitní sítě</t>
  </si>
  <si>
    <t>66</t>
  </si>
  <si>
    <t>460560133</t>
  </si>
  <si>
    <t>Zásyp rýh ručně šířky 35 cm, hloubky 50 cm, z horniny třídy 3</t>
  </si>
  <si>
    <t>-1288728463</t>
  </si>
  <si>
    <t>Zásyp kabelových rýh ručně s uložením výkopku ve vrstvách včetně zhutnění a urovnání povrchu šířky 35 cm hloubky 50 cm, v hornině třídy 3</t>
  </si>
  <si>
    <t>67</t>
  </si>
  <si>
    <t>460560163</t>
  </si>
  <si>
    <t>Zásyp rýh ručně šířky 35 cm, hloubky 80 cm, z horniny třídy 3</t>
  </si>
  <si>
    <t>1244416973</t>
  </si>
  <si>
    <t>Zásyp kabelových rýh ručně s uložením výkopku ve vrstvách včetně zhutnění a urovnání povrchu šířky 35 cm hloubky 80 cm, v hornině třídy 3</t>
  </si>
  <si>
    <t>68</t>
  </si>
  <si>
    <t>58931963</t>
  </si>
  <si>
    <t>beton C 8/10 kamenivo frakce 0/8</t>
  </si>
  <si>
    <t>-1539067286</t>
  </si>
  <si>
    <t xml:space="preserve">0,5*0,5*(18*0,6+15*0,4)+0,35*0,2*200 </t>
  </si>
  <si>
    <t>69</t>
  </si>
  <si>
    <t>460600060R</t>
  </si>
  <si>
    <t>uložení suti na skládku</t>
  </si>
  <si>
    <t>2107068890</t>
  </si>
  <si>
    <t>Přemístění (odvoz) horniny, suti a vybouraných hmot odvoz suti a vybouraných hmot uložení suti na skládku</t>
  </si>
  <si>
    <t>(42,784)*2,2</t>
  </si>
  <si>
    <t>70</t>
  </si>
  <si>
    <t>460600071</t>
  </si>
  <si>
    <t>Příplatek k odvozu suti a vybouraných hmot za každý další 1 km</t>
  </si>
  <si>
    <t>1093994776</t>
  </si>
  <si>
    <t>Přemístění (odvoz) horniny, suti a vybouraných hmot odvoz suti a vybouraných hmot Příplatek k ceně za každý další i započatý 1 km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</si>
  <si>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</si>
  <si>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94,125*20</t>
  </si>
  <si>
    <t>71</t>
  </si>
  <si>
    <t>460650133</t>
  </si>
  <si>
    <t>Zřízení krytu vozovky a chodníku z litého asfaltu tloušťky do 5 cm</t>
  </si>
  <si>
    <t>163523318</t>
  </si>
  <si>
    <t>Vozovky a chodníky kryt vozovky z litého asfaltu včetně rozprostření, tloušťky přes 3 do 5 cm</t>
  </si>
  <si>
    <t xml:space="preserve">Poznámka k souboru cen:_x000D_
1. V cenách -0031 až -0035 nejsou započteny náklady na získání sypaniny a její přemístění k místu zabudování._x000D_
2. V ceně -0141 nejsou započteny náklady na dodání silničních panelů. Tato dodávka se oceňuje ve specifikaci._x000D_
3. V cenách -0151 až -0153 nejsou započteny náklady na dodávku kostek. Tato dodávka se oceňuje ve specifikaci._x000D_
4. V cenách -0161 až -0162 nejsou započteny náklady na dodávku dlaždic. Tato dodávka se oceňuje ve specifikaci._x000D_
5. V cenách -0901 až -0932 nejsou započteny náklady na dodávku kameniva, kostek a dlaždic.Tato dodávka se oceňuje ve specifikaci_x000D_
</t>
  </si>
  <si>
    <t>VRN</t>
  </si>
  <si>
    <t>Vedlejší rozpočtové náklady</t>
  </si>
  <si>
    <t>VRN1</t>
  </si>
  <si>
    <t>Průzkumné, geodetické a projektové práce</t>
  </si>
  <si>
    <t>72</t>
  </si>
  <si>
    <t>013254000</t>
  </si>
  <si>
    <t>Dokumentace skutečného provedení stavby</t>
  </si>
  <si>
    <t>1024</t>
  </si>
  <si>
    <t>-1540638730</t>
  </si>
  <si>
    <t>VRN4</t>
  </si>
  <si>
    <t>Inženýrská činnost</t>
  </si>
  <si>
    <t>73</t>
  </si>
  <si>
    <t>045002000</t>
  </si>
  <si>
    <t>Kompletační a koordinační činnost</t>
  </si>
  <si>
    <t>-2047801407</t>
  </si>
  <si>
    <t>VRN7</t>
  </si>
  <si>
    <t>Provozní vlivy</t>
  </si>
  <si>
    <t>74</t>
  </si>
  <si>
    <t>075002000</t>
  </si>
  <si>
    <t>Ochranná pásma</t>
  </si>
  <si>
    <t>1422441735</t>
  </si>
  <si>
    <t>Hlavní tituly průvodních činností a nákladů provozní vlivy ochranná pásma</t>
  </si>
  <si>
    <t>VON</t>
  </si>
  <si>
    <t>Vedlejší a ostatní náklady</t>
  </si>
  <si>
    <t>Název</t>
  </si>
  <si>
    <t>Projektant</t>
  </si>
  <si>
    <t>Sazba DPH</t>
  </si>
  <si>
    <t>Hmotnost</t>
  </si>
  <si>
    <t>Suť</t>
  </si>
  <si>
    <t>_</t>
  </si>
  <si>
    <t>Základní rozdělení průvodních činností a nákladů
  provozní vlivy</t>
  </si>
  <si>
    <t>Plný popis:</t>
  </si>
  <si>
    <t>URS</t>
  </si>
  <si>
    <t>Úklid stavbou znečištěných pozemních komunikací během celé realizace díla zajištění finálního úklidu předávaného díla, zajištění proti prašnosti</t>
  </si>
  <si>
    <t>070001000</t>
  </si>
  <si>
    <t>ON</t>
  </si>
  <si>
    <t>Hlavní tituly průvodních činností a nákladů 
  provozní vlivy
    ostatní provozní vlivy</t>
  </si>
  <si>
    <t>Ostatní provozní vlivy (přechodné dopravní značení pro dobu výstavby)</t>
  </si>
  <si>
    <t>079002000</t>
  </si>
  <si>
    <t>V07: Provozní vlivy</t>
  </si>
  <si>
    <t>Hlavní tituly průvodních činností a nákladů 
  inženýrská činnost
    kompletační a koordinační činnost</t>
  </si>
  <si>
    <t>Kompletační a koordinační činnost zhotovitele</t>
  </si>
  <si>
    <t>Základní rozdělení průvodních činností a nákladů
  inženýrská činnost</t>
  </si>
  <si>
    <t>040001000</t>
  </si>
  <si>
    <t>V04: Inženýrská činnost</t>
  </si>
  <si>
    <t>Základní rozdělení průvodních činností a nákladů
  zařízení staveniště</t>
  </si>
  <si>
    <t>Zařízení staveniště - zřízení a odstranění</t>
  </si>
  <si>
    <t>030001000</t>
  </si>
  <si>
    <t>V03: Zařízení staveniště</t>
  </si>
  <si>
    <t>Průzkumné, geodetické a projektové práce 
  projektové práce
    dokumentace stavby (výkresová a textová)
      skutečného provedení stavby</t>
  </si>
  <si>
    <t>Průzkumné, geodetické a projektové práce 
  geodetické práce
    při provádění stavby</t>
  </si>
  <si>
    <t>Geodetické práce při provádění stavby</t>
  </si>
  <si>
    <t>012203000</t>
  </si>
  <si>
    <t>V01: Průzkumné, geodetické a projektové práce</t>
  </si>
  <si>
    <t>VON: Vedlejší a ostatní náklady</t>
  </si>
  <si>
    <t>soubor</t>
  </si>
  <si>
    <t>Úprava veřejného osvětlení viz samostatný rozpočet v příloze</t>
  </si>
  <si>
    <t>VO</t>
  </si>
  <si>
    <t>MP</t>
  </si>
  <si>
    <t>740: Silnoproud</t>
  </si>
  <si>
    <t>SO.401: Veřejné osvětlení</t>
  </si>
  <si>
    <t>Přesun hmot pro trubní vedení hloubené z trub z plastických hmot nebo sklolaminátových
  pro vodovody nebo kanalizace
    v otevřeném výkopu
      dopravní vzdálenost do 15 m</t>
  </si>
  <si>
    <t>Přesun hmot pro trubní vedení z trub z plastických hmot otevřený výkop</t>
  </si>
  <si>
    <t>998276101</t>
  </si>
  <si>
    <t>SP</t>
  </si>
  <si>
    <t>Poplatek za uložení stavebního odpadu na skládce (skládkovné)
  z prostého betonu zatříděného do Katalogu odpadů pod kódem 170 101</t>
  </si>
  <si>
    <t>Poplatek za uložení na skládce (skládkovné) stavebního odpadu betonového kód odpadu 170 101</t>
  </si>
  <si>
    <t>997221815</t>
  </si>
  <si>
    <t>Vodorovná doprava suti 
  bez naložení, ale se složením a s hrubým urovnáním
    Příplatek k ceně
      za každý další i započatý 1 km přes 1 km</t>
  </si>
  <si>
    <t>Příplatek ZKD 1 km u vodorovné dopravy suti z kusových materiálů</t>
  </si>
  <si>
    <t>997221569</t>
  </si>
  <si>
    <t>Vodorovná doprava suti 
  bez naložení, ale se složením a s hrubým urovnáním
    z kusových materiálů, na vzdálenost
      do 1 km</t>
  </si>
  <si>
    <t>Vodorovná doprava suti z kusových materiálů do 1 km</t>
  </si>
  <si>
    <t>997221561</t>
  </si>
  <si>
    <t>099: Přesun hmot HSV</t>
  </si>
  <si>
    <t>14+26+38+176,5+5,6</t>
  </si>
  <si>
    <t>Odvodňovací plastový žlab s roštem - kompletní dodávka vč. montáže</t>
  </si>
  <si>
    <t>Odvodňovací žlab dle PD do lože z betonu  např. ACO  Monoblock RD 150V vč. vpusti a kalového koše</t>
  </si>
  <si>
    <t>935932325*</t>
  </si>
  <si>
    <t>009: Ostatní konstrukce a práce</t>
  </si>
  <si>
    <t xml:space="preserve">Zasakovací boxy z polypropylenu PP </t>
  </si>
  <si>
    <t>Vsakovací galerie (VG2) z plastových boxů 10ks vč. obalení filtrační textílií- kompletní dodávka vč. osazení</t>
  </si>
  <si>
    <t>VSAK2</t>
  </si>
  <si>
    <t>Vsakovací galerie (VG1) z plastových boxů 38ks+nátoková šachta 2ks vč. obalení filtrační textílií- kompletní dodávka vč. osazení</t>
  </si>
  <si>
    <t>VSAK1</t>
  </si>
  <si>
    <t>Kompletní dodávka vč. montáže</t>
  </si>
  <si>
    <t>Sorpční vložka pro zachycení ropných produktů náhrada kalového koše</t>
  </si>
  <si>
    <t>895971111</t>
  </si>
  <si>
    <t>mříž D 400 -  plochá, 600x600 4-stranný rám</t>
  </si>
  <si>
    <t>mříž D 400 -  plastová vč. rámu 505x505mm</t>
  </si>
  <si>
    <t>55242328</t>
  </si>
  <si>
    <t>H</t>
  </si>
  <si>
    <t>nové vpusti;2</t>
  </si>
  <si>
    <t>Osazení litinových mříží s rámem na šachtách tunelové stoky 
  hmotnosti jednotlivě
    do 50 kg</t>
  </si>
  <si>
    <t>Osazení mříží s rámem hmotnosti do 50 kg</t>
  </si>
  <si>
    <t>899211111</t>
  </si>
  <si>
    <t>původní;3</t>
  </si>
  <si>
    <t>Osazení litinových mříží s rámem na šachtách tunelové stoky 
  hmotnosti jednotlivě
    přes 50 do 100 kg</t>
  </si>
  <si>
    <t>Osazení mříží s rámem hmotnosti nad 50 do 100 kg</t>
  </si>
  <si>
    <t>899211112</t>
  </si>
  <si>
    <t>dno betonové pro uliční vpusť s kalovou prohlubní 45x30x5 cm</t>
  </si>
  <si>
    <t>59223852</t>
  </si>
  <si>
    <t>skruž betonová pro uliční vpusť s výtokovým otvorem PVC, 45x35x5 cm</t>
  </si>
  <si>
    <t>59223854</t>
  </si>
  <si>
    <t>Zřízení vpusti kanalizační 
  uliční z betonových dílců
    typ UV-50 normální</t>
  </si>
  <si>
    <t>Zřízení vpusti kanalizační uliční z betonových dílců typ UV-50 normální</t>
  </si>
  <si>
    <t>895941111</t>
  </si>
  <si>
    <t>prstenec betonový pro uliční vpusť vyrovnávací 39 x 6 x 13 cm</t>
  </si>
  <si>
    <t>59223864</t>
  </si>
  <si>
    <t>Zřízení vpusti kanalizační 
  uliční z betonových dílců
    typ UV-50 nízký</t>
  </si>
  <si>
    <t>Zřízení vpusti kanalizační uliční z betonových dílců typ UV-50 nízký</t>
  </si>
  <si>
    <t>895941211</t>
  </si>
  <si>
    <t>skruž betonová pro uliční vpusť horní 45 x 57 x 5 cm</t>
  </si>
  <si>
    <t>59223858</t>
  </si>
  <si>
    <t>poznámka - je nutné při realizaci posoudit, zda budou rozebrané díly vpustí funkční</t>
  </si>
  <si>
    <t>nové;2</t>
  </si>
  <si>
    <t>původní rozebrané;3</t>
  </si>
  <si>
    <t>Zřízení vpusti kanalizační 
  uliční z betonových dílců
    typ UVB-50</t>
  </si>
  <si>
    <t>Zřízení vpusti kanalizační uliční z betonových dílců typ UVB-50</t>
  </si>
  <si>
    <t>895941311</t>
  </si>
  <si>
    <t>Výšková úprava uličního vstupu nebo vpusti do 200 mm 
  zvýšením poklopu</t>
  </si>
  <si>
    <t>Výšková úprava poklopu stávajících šachet</t>
  </si>
  <si>
    <t>899331111</t>
  </si>
  <si>
    <t>Tlakové zkoušky vodou
  zabezpečení konců potrubí při tlakových zkouškách
    DN do 300</t>
  </si>
  <si>
    <t>Zabezpečení konců potrubí DN do 300 při tlakových zkouškách vodou</t>
  </si>
  <si>
    <t>892372111</t>
  </si>
  <si>
    <t>Tlakové zkoušky vodou
  na potrubí
    DN 150 nebo 200</t>
  </si>
  <si>
    <t>Tlaková zkouška vodou potrubí DN 150 nebo 200</t>
  </si>
  <si>
    <t>892351111</t>
  </si>
  <si>
    <t>Krytí potrubí z plastů výstražnou fólií z PVC
  šířky
    34cm</t>
  </si>
  <si>
    <t>Krytí potrubí z plastů výstražnou fólií z PVC 34cm</t>
  </si>
  <si>
    <t>899722113</t>
  </si>
  <si>
    <t>uzávěr hrdlový kanalizace plastové KG DN 160</t>
  </si>
  <si>
    <t>28611958</t>
  </si>
  <si>
    <t>redukce kanalizační plastová nesouosá KG 200/150</t>
  </si>
  <si>
    <t>28611938</t>
  </si>
  <si>
    <t>koleno kanalizační s hrdlem PVC 160x87°</t>
  </si>
  <si>
    <t>28611898</t>
  </si>
  <si>
    <t>Montáž tvarovek na kanalizačním potrubí z trub z plastu 
  z tvrdého PVC nebo z polypropylenu
    v otevřeném výkopu
    jednoosých
      DN 160</t>
  </si>
  <si>
    <t>Montáž tvarovek z tvrdého PVC-systém KG nebo z polypropylenu-systém KG 2000 jednoosé DN 160</t>
  </si>
  <si>
    <t>877315211</t>
  </si>
  <si>
    <t>7+5</t>
  </si>
  <si>
    <t>Kanalizační potrubí z tvrdého PVC
  v otevřeném výkopu ve sklonu do 20 %,
    hladkého plnostěnného
    jednovrstvého, tuhost
    třídy SN 8
      DN 160</t>
  </si>
  <si>
    <t>Kanalizační potrubí z tvrdého PVC jednovrstvé tuhost třídy SN8 DN 160</t>
  </si>
  <si>
    <t>871315221</t>
  </si>
  <si>
    <t>přesunuté vpusti;3</t>
  </si>
  <si>
    <t>Výšková úprava uličního vstupu nebo vpusti do 200 mm 
  zvýšením mříže</t>
  </si>
  <si>
    <t>Rozebrání stávajících vpustí pro přesunutí</t>
  </si>
  <si>
    <t>899231111</t>
  </si>
  <si>
    <t>11*3,14*0,275*0,275*1,42</t>
  </si>
  <si>
    <t>Bourání šachty, stoky kompletní nebo vybourání otvorů
  průřezové plochy do 4 m2 ve stokách
    ze zdiva
      z prostého betonu</t>
  </si>
  <si>
    <t>Bourání šachty, stoky kompletní nebo otvorů z prostého betonu plochy do 4 m2 stávajících vpustí vč. zásypu</t>
  </si>
  <si>
    <t>358315114</t>
  </si>
  <si>
    <t>odstraněné a přesunuté;11+3</t>
  </si>
  <si>
    <t>Demontáž mříží litinových 
  včetně rámů, hmotnosti jednotlivě
    do 50 kg</t>
  </si>
  <si>
    <t>Demontáž mříží litinových včetně rámů hmotnosti do 50 kg</t>
  </si>
  <si>
    <t>899201211</t>
  </si>
  <si>
    <t>008: Trubní vedení</t>
  </si>
  <si>
    <t>12*0,8*0,1+(6,4*4+4*1,6)*0,1</t>
  </si>
  <si>
    <t>Lože pod potrubí, stoky a drobné objekty
  v otevřeném výkopu
    z kameniva drobného těženého 0 až 4 mm</t>
  </si>
  <si>
    <t>Lože pod potrubí otevřený výkop z kameniva drobného těženého</t>
  </si>
  <si>
    <t>451572111</t>
  </si>
  <si>
    <t>004: Vodorovné konstrukce</t>
  </si>
  <si>
    <t>12*0,8+6,4*4+4*1,6+260*0,5</t>
  </si>
  <si>
    <t>Zhutnění podloží pod násypy z rostlé horniny tř. 1 až 4 
  z hornin soudružných do 92 % PS a nesoudržných sypkých relativní ulehlosti I(d) do 0,8</t>
  </si>
  <si>
    <t>Zhutnění podloží z hornin soudržných do 92% PS nebo nesoudržných sypkých I(d) do 0,8</t>
  </si>
  <si>
    <t>215901101</t>
  </si>
  <si>
    <t>002: Základy</t>
  </si>
  <si>
    <t>21,6*0,02</t>
  </si>
  <si>
    <t>osivo směs travní parková okrasná</t>
  </si>
  <si>
    <t>00572420</t>
  </si>
  <si>
    <t>Založení trávníku
  na půdě předem připravené
    plochy do 1000 m2
    výsevem včetně utažení
    parkového
      v rovině nebo na svahu do 1:5</t>
  </si>
  <si>
    <t>Založení parkového trávníku výsevem plochy do 1000 m2 v rovině a ve svahu do 1:5</t>
  </si>
  <si>
    <t>181411131</t>
  </si>
  <si>
    <t>6*3,6</t>
  </si>
  <si>
    <t>Rozprostření a urovnání ornice v rovině nebo ve svahu sklonu do 1:5
  při souvislé ploše
    do 500 m2, tl. vrstvy
      přes 100 do 150 mm</t>
  </si>
  <si>
    <t>Rozprostření ornice tl vrstvy do 150 mm pl do 500 m2 v rovině nebo ve svahu do 1:5</t>
  </si>
  <si>
    <t>181301102</t>
  </si>
  <si>
    <t>30,26*1,8</t>
  </si>
  <si>
    <t>Poplatek za uložení stavebního odpadu na skládce (skládkovné)
  zeminy a kameniva zatříděného do Katalogu odpadů pod kódem 170 504</t>
  </si>
  <si>
    <t>Poplatek za uložení stavebního odpadu - zeminy a kameniva na skládce</t>
  </si>
  <si>
    <t>171201211</t>
  </si>
  <si>
    <t>Uložení sypaniny 
  na skládky</t>
  </si>
  <si>
    <t>Uložení sypaniny na skládky</t>
  </si>
  <si>
    <t>171201201</t>
  </si>
  <si>
    <t>98,54-68,28</t>
  </si>
  <si>
    <t>Vodorovné přemístění výkopku nebo sypaniny po suchu 
  na obvyklém dopravním prostředku, bez naložení výkopku, avšak se složením bez rozhrnutí
    z horniny tř. 1 až 4 na vzdálenost
      přes 9 000 do 10 000 m</t>
  </si>
  <si>
    <t>Vodorovné přemístění do 10000 m výkopku/sypaniny z horniny tř. 1 až 4</t>
  </si>
  <si>
    <t>162701105</t>
  </si>
  <si>
    <t>4,8*1,9</t>
  </si>
  <si>
    <t>štěrkopísek netříděný zásypový materiál</t>
  </si>
  <si>
    <t>58331200</t>
  </si>
  <si>
    <t>12*0,8*0,5</t>
  </si>
  <si>
    <t>Obsypání potrubí strojně
  sypaninou z vhodných hornin tř. 1 až 4 nebo materiálem připraveným podél výkopu ve vzdálenosti do
  3 m od jeho kraje,
    pro jakoukoliv hloubku výkopu a míru zhutnění
      bez prohození sypaniny</t>
  </si>
  <si>
    <t>Obsypání potrubí strojně sypaninou bez prohození, uloženou do 3 m</t>
  </si>
  <si>
    <t>175151101</t>
  </si>
  <si>
    <t>11,52+3,5+83,52-(4,8+4,16+21,3)</t>
  </si>
  <si>
    <t>Zásyp sypaninou z jakékoliv horniny 
  s uložením výkopku ve vrstvách
    se zhutněním
      jam, šachet, rýh nebo kolem objektů v těchto vykopávkách</t>
  </si>
  <si>
    <t>Zásyp jam, šachet rýh nebo kolem objektů sypaninou se zhutněním</t>
  </si>
  <si>
    <t>174101101</t>
  </si>
  <si>
    <t>83,52/2</t>
  </si>
  <si>
    <t>Hloubení nezapažených jam a zářezů
  s urovnáním dna do předepsaného profilu a spádu
    Příplatek k cenám
      za lepivost horniny tř. 3</t>
  </si>
  <si>
    <t>Příplatek za lepivost u hloubení jam nezapažených v hornině tř. 3</t>
  </si>
  <si>
    <t>131201109</t>
  </si>
  <si>
    <t>(8*6+6*3,6)*1,2</t>
  </si>
  <si>
    <t>Hloubení nezapažených jam a zářezů
  s urovnáním dna do předepsaného profilu a spádu
    v hornině tř. 3
      do 100 m3</t>
  </si>
  <si>
    <t>Hloubení jam nezapažených v hornině tř. 3 objemu do 100 m3</t>
  </si>
  <si>
    <t>131201101</t>
  </si>
  <si>
    <t>3,5/2</t>
  </si>
  <si>
    <t>Hloubení zapažených i nezapažených šachet 
  s případným nutným přemístěním výkopku ve výkopišti
    v hornině tř. 3
    Příplatek k cenám
      za lepivost horniny tř. 3</t>
  </si>
  <si>
    <t>Příplatek za lepivost u hloubení šachet v hornině tř. 3</t>
  </si>
  <si>
    <t>133201109</t>
  </si>
  <si>
    <t>Hloubení zapažených i nezapažených šachet 
  s případným nutným přemístěním výkopku ve výkopišti
    v hornině tř. 3
      do 100 m3</t>
  </si>
  <si>
    <t>Hloubení šachet v hornině tř. 3 objemu do 100 m3</t>
  </si>
  <si>
    <t>133201101</t>
  </si>
  <si>
    <t>Dočasné zajištění podzemního potrubí nebo vedení ve výkopišti 
  ve stavu i poloze , ve kterých byla na začátku zemních prací a to s podepřením, vzepřením nebo
  vyvěšením, příp. s ochranným bedněním, se zřízením a odstraněním za jišťovací konstrukce, s
  opotřebením hmot
    potrubí ocelového nebo litinového, jmenovité světlosti
      DN do 200</t>
  </si>
  <si>
    <t>Dočasné zajištění potrubí ocelového nebo litinového DN do 200</t>
  </si>
  <si>
    <t>119001401</t>
  </si>
  <si>
    <t>Dočasné zajištění podzemního potrubí nebo vedení ve výkopišti 
  ve stavu i poloze , ve kterých byla na začátku zemních prací a to s podepřením, vzepřením nebo
  vyvěšením, příp. s ochranným bedněním, se zřízením a odstraněním za jišťovací konstrukce, s
  opotřebením hmot
    kabelů a kabelových tratí z volně ložených kabelů a to
      přes 3 do 6 kabelů</t>
  </si>
  <si>
    <t>Dočasné zajištění kabelů a kabelových tratí z 6 volně ložených kabelů</t>
  </si>
  <si>
    <t>119001422</t>
  </si>
  <si>
    <t>Příplatek k cenám vykopávek za ztížení vykopávky 
  v blízkosti inženýrských sítí nebo výbušnin
    v horninách jakékoliv třídy</t>
  </si>
  <si>
    <t>Příplatek za ztížení odkopávky nebo prokopávky v blízkosti inženýrských sítí</t>
  </si>
  <si>
    <t>120001101</t>
  </si>
  <si>
    <t>11,52/2</t>
  </si>
  <si>
    <t>Hloubení zapažených i nezapažených rýh šířky přes 600 do 2 000 mm 
  s urovnáním dna do předepsaného profilu a spádu
    v hornině tř. 3
    Příplatek k cenám
      za lepivost horniny tř. 3</t>
  </si>
  <si>
    <t>Příplatek za lepivost k hloubení rýh š do 2000 mm v hornině tř. 3</t>
  </si>
  <si>
    <t>132201209</t>
  </si>
  <si>
    <t>(7+5)*0,8*1,2</t>
  </si>
  <si>
    <t>Hloubení zapažených i nezapažených rýh šířky přes 600 do 2 000 mm 
  s urovnáním dna do předepsaného profilu a spádu
    v hornině tř. 3
      do 100 m3</t>
  </si>
  <si>
    <t>Hloubení rýh š do 2000 mm v hornině tř. 3 objemu do 100 m3</t>
  </si>
  <si>
    <t>132201201</t>
  </si>
  <si>
    <t>6*3,6*0,15</t>
  </si>
  <si>
    <t>Sejmutí ornice nebo lesní půdy 
  s vodorovným přemístěním na hromady v místě upotřebení nebo na dočasné či trvalé skládky se
  složením, na vzdálenost
    do 50 m</t>
  </si>
  <si>
    <t>Sejmutí ornice s přemístěním na vzdálenost do 50 m bude použita zpětně pro úpravu zelených ploch</t>
  </si>
  <si>
    <t>121101101</t>
  </si>
  <si>
    <t>001: Zemní práce</t>
  </si>
  <si>
    <t>SO.300: Kompletní odvodnění</t>
  </si>
  <si>
    <t>Přesun hmot pro komunikace s krytem z kameniva, monolitickým betonovým nebo živičným 
  dopravní vzdálenost do 200 m
    jakékoliv délky objektu</t>
  </si>
  <si>
    <t>Přesun hmot pro pozemní komunikace s krytem z kamene, monolitickým betonovým nebo živičným</t>
  </si>
  <si>
    <t>998225111</t>
  </si>
  <si>
    <t>7*1,5*0,9</t>
  </si>
  <si>
    <t>Poplatek za uložení stavebního odpadu na skládce (skládkovné)
  dřevěného zatříděného do Katalogu odpadů pod kódem 170 201</t>
  </si>
  <si>
    <t>Poplatek za uložení na skládce (skládkovné) stavebního odpadu dřevěného kód odpadu 170 201</t>
  </si>
  <si>
    <t>997013811</t>
  </si>
  <si>
    <t>9,86+10,99</t>
  </si>
  <si>
    <t>Poplatek za uložení na skládce (skládkovné) zeminy a kameniva kód odpadu 170 504</t>
  </si>
  <si>
    <t>997221855</t>
  </si>
  <si>
    <t>601,9</t>
  </si>
  <si>
    <t>344,064+57,088</t>
  </si>
  <si>
    <t>Poplatek za uložení stavebního odpadu na skládce (skládkovné)
  asfaltového bez obsahu dehtu zatříděného do Katalogu odpadů pod kódem 170 302</t>
  </si>
  <si>
    <t>Poplatek za uložení na skládce (skládkovné) odpadu asfaltového bez dehtu kód odpadu 170 302</t>
  </si>
  <si>
    <t>997221845</t>
  </si>
  <si>
    <t>8,67+3,72+30,135+559,375</t>
  </si>
  <si>
    <t>Příplatek ZKD 1 km u vodorovné dopravy suti ze sypkých materiálů</t>
  </si>
  <si>
    <t>997221559</t>
  </si>
  <si>
    <t>344,064+57,088+9,86+10,99</t>
  </si>
  <si>
    <t>Vodorovná doprava suti 
  bez naložení, ale se složením a s hrubým urovnáním
    ze sypkých materiálů, na vzdálenost
      do 1 km</t>
  </si>
  <si>
    <t>Vodorovná doprava suti ze sypkých materiálů do 1 km</t>
  </si>
  <si>
    <t>997221551</t>
  </si>
  <si>
    <t>Čištění vozovek
  metením bláta, prachu nebo hlinitého nánosu
    s odklizením na hromady na vzdálenost do 20 m nebo naložením na dopravní prostředek
    strojně povrchu podkladu nebo krytu
      betonového nebo živičného</t>
  </si>
  <si>
    <t>Čištění vozovek metením strojně podkladu nebo krytu betonového nebo živičného před provedením vodorovného dopravního značení</t>
  </si>
  <si>
    <t>938909311</t>
  </si>
  <si>
    <t>Řezání stávajícího živičného krytu nebo podkladu 
  hloubky
    přes 150 do 200 mm</t>
  </si>
  <si>
    <t>Řezání stávajícího živičného krytu hl do 200 mm</t>
  </si>
  <si>
    <t>919735114</t>
  </si>
  <si>
    <t>Zarovnání styčné plochy podkladu nebo krytu podél vybourané části komunikace nebo zpevněné plochy 
  živičné
    tl. přes 100 do 200 mm</t>
  </si>
  <si>
    <t>Zarovnání styčné plochy podkladu nebo krytu živičného tl do 200 mm</t>
  </si>
  <si>
    <t>919731123</t>
  </si>
  <si>
    <t>93+238+4</t>
  </si>
  <si>
    <t>Utěsnění dilatačních spár zálivkou za studena 
  v cementobetonovém nebo živičném krytu včetně adhezního nátěru
    bez těsnicího profilu pod zálivkou, pro komůrky
    šířky 15 mm, hloubky
      20 mm</t>
  </si>
  <si>
    <t>Těsnění spár zálivkou za studena pro komůrky š 15 mm hl 20 mm bez těsnicího profilu</t>
  </si>
  <si>
    <t>919121221</t>
  </si>
  <si>
    <t>2,015+6</t>
  </si>
  <si>
    <t>Předznačení pro vodorovné značení 
  stříkané barvou nebo prováděné z nátěrových hmot
    plošné šipky, symboly, nápisy</t>
  </si>
  <si>
    <t>Předznačení vodorovného plošného značení</t>
  </si>
  <si>
    <t>915621111</t>
  </si>
  <si>
    <t>Vodorovné značení předformovaným termoplastem 
  dopravní značky barevné velikosti
    do 2 m2</t>
  </si>
  <si>
    <t>Předformátované vodorovné dopravní značení dopravní značky do 2 m2 symbol pro tělesně postižené (může být na desce, která se vloží do dlažby)</t>
  </si>
  <si>
    <t>915311112</t>
  </si>
  <si>
    <t>4,03*0,5</t>
  </si>
  <si>
    <t>Vodorovné dopravní značení stříkaným plastem 
  přechody pro chodce, šipky, symboly nápisy
    bílé
      retroreflexní</t>
  </si>
  <si>
    <t>Vodorovné dopravní značení přechody pro chodce, šipky, symboly retroreflexní bílý plast</t>
  </si>
  <si>
    <t>915231112</t>
  </si>
  <si>
    <t>víčko plastové na sloupek D 60mm</t>
  </si>
  <si>
    <t>40445253</t>
  </si>
  <si>
    <t>patka hliníková pro sloupek D 60 mm</t>
  </si>
  <si>
    <t>40445240</t>
  </si>
  <si>
    <t>sloupek Zn pro dopravní značku D 60mm v 3,5m</t>
  </si>
  <si>
    <t>40445225</t>
  </si>
  <si>
    <t>Montáž sloupku dopravních značek 
  délky do 3,5 m
    do hliníkové patky</t>
  </si>
  <si>
    <t>Montáž sloupku dopravních značek délky do 3,5 m s betonovým základem a patkou</t>
  </si>
  <si>
    <t>914511112</t>
  </si>
  <si>
    <t>značka dopravní z ocelového pozinkovaného plechu, celolisované konstrukce s dvojitým ztužovacím ohybem po celém obvodu, retroreflexní fólie tř.1</t>
  </si>
  <si>
    <t>značka dopravní svislá dle D.1.1.2.g DOPRAVNÍ ZNAČKY</t>
  </si>
  <si>
    <t>40444256</t>
  </si>
  <si>
    <t>Montáž svislé dopravní značky základní 
  velikosti
    do 1 m2
      objímkami na sloupky nebo konzoly</t>
  </si>
  <si>
    <t>Montáž svislé dopravní značky do velikosti 1 m2 objímkami na sloupek nebo konzolu</t>
  </si>
  <si>
    <t>914111111</t>
  </si>
  <si>
    <t>Montáž a demontáž mobilní semaforové soupravy 
  2 semafory</t>
  </si>
  <si>
    <t>Posunutí stávající dopravní značky  demontáž a znovuosazení</t>
  </si>
  <si>
    <t>913411111</t>
  </si>
  <si>
    <t>164,1*1,01</t>
  </si>
  <si>
    <t>obrubník betonový zahradní  šedý 100 x 5 x 20 cm</t>
  </si>
  <si>
    <t>59217002</t>
  </si>
  <si>
    <t>u parkoviště;3+2*4+5,8+1,8+13+3+15,5+3,5+1,5+2,5+4+29+10+1+11+14,5+10+2+5+20</t>
  </si>
  <si>
    <t>Osazení zahradního obrubníku betonového
  s ložem tl. od 50 do 100 mm z betonu prostého tř. C 12/15
    s boční opěrou z betonu prostého tř. C 12/15</t>
  </si>
  <si>
    <t>Osazení zahradního obrubníku betonového do lože z betonu s boční opěrou</t>
  </si>
  <si>
    <t>916331112</t>
  </si>
  <si>
    <t>93*1,01</t>
  </si>
  <si>
    <t>obrubník betonový chodníkový 100x10x25 cm</t>
  </si>
  <si>
    <t>59217017</t>
  </si>
  <si>
    <t>parkoviště kolem voděpropustné dlažby;22+2+29+5,5+13+15,5+6</t>
  </si>
  <si>
    <t>Osazení silničního obrubníku betonového
  se zřízením lože, s vyplněním a zatřením spár cementovou maltou
    stojatého
    s boční opěrou z betonu prostého, do lože
      z betonu prostého</t>
  </si>
  <si>
    <t>Osazení silničního obrubníku betonového stojatého s boční opěrou do lože z betonu prostého</t>
  </si>
  <si>
    <t>916131213</t>
  </si>
  <si>
    <t>238*1,01</t>
  </si>
  <si>
    <t>obrubník betonový silniční 100 x 15 x 25 cm</t>
  </si>
  <si>
    <t>59217031</t>
  </si>
  <si>
    <t>vjezd +parkoviště;5+3+5+6+4+2,5+18,5+5,5+20+28+2+12+3+7+5+8+6+10*2+15+6+5+17+3+14+5,5+4+3,5+4,5</t>
  </si>
  <si>
    <t>Podklad ze štěrkodrti ŠD 
  s rozprostřením a zhutněním, po zhutnění
    tl. 150 mm</t>
  </si>
  <si>
    <t>Podklad ze štěrkodrtě ŠD tl 150 mm</t>
  </si>
  <si>
    <t>564851111</t>
  </si>
  <si>
    <t>(239-10,2)*1,02</t>
  </si>
  <si>
    <t>dlažba skladebná betonová 20x10x6 cm přírodní</t>
  </si>
  <si>
    <t>59245018</t>
  </si>
  <si>
    <t>(18,5*0,4+3,5*0,8)*1,02</t>
  </si>
  <si>
    <t>dlažba skladebná betonová základní pro nevidomé 20 x 10 x 6 cm barevná</t>
  </si>
  <si>
    <t>59245006</t>
  </si>
  <si>
    <t>90+34+12+54+24+25</t>
  </si>
  <si>
    <t>Kladení dlažby z betonových zámkových dlaždic komunikací pro pěší
  s ložem z kameniva těženého nebo drceného tl. do 40 mm, s vyplněním spár s dvojitým hutněním,
  vibrováním a se smetením přebytečného materiálu na krajnici
    tl. 60 mm
    skupiny A, pro plochy
      přes 300 m2</t>
  </si>
  <si>
    <t>Kladení zámkové dlažby komunikací pro pěší tl 60 mm skupiny A pl přes 300 m2</t>
  </si>
  <si>
    <t>596211113</t>
  </si>
  <si>
    <t>Asfaltový beton vrstva podkladní ACP 16 (obalované kamenivo střednězrnné - OKS) 
  s rozprostřením a zhutněním
    v pruhu šířky do 3 m, po zhutnění
      tl. 70 mm</t>
  </si>
  <si>
    <t>Asfaltový beton vrstva podkladní ACP 16 (obalované kamenivo OKS) tl 70 mm š do 3 m</t>
  </si>
  <si>
    <t>565155111</t>
  </si>
  <si>
    <t>Postřik spojovací PS
  bez posypu kamenivem
    z asfaltu silničního, v množství
      0,70 kg/m2</t>
  </si>
  <si>
    <t>Postřik živičný spojovací z asfaltu v množství 0,70 kg/m2</t>
  </si>
  <si>
    <t>573211112</t>
  </si>
  <si>
    <t>105+98+7,5+70+63+53+60+93</t>
  </si>
  <si>
    <t>Asfaltový beton vrstva obrusná ACO 11 (ABS) 
  s rozprostřením a se zhutněním
    z nemodifikovaného asfaltu
    v pruhu šířky přes 3 m
    tř. I, po zhutnění
      tl. 40 mm</t>
  </si>
  <si>
    <t>Asfaltový beton vrstva obrusná ACO 11 (ABS) tř. I tl 40 mm š přes 3 m z nemodifikovaného asfaltu</t>
  </si>
  <si>
    <t>577134121</t>
  </si>
  <si>
    <t>Podklad ze štěrkodrti ŠD 
  s rozprostřením a zhutněním, po zhutnění
    tl. 250 mm</t>
  </si>
  <si>
    <t>Podklad ze štěrkodrtě ŠD tl 250 mm</t>
  </si>
  <si>
    <t>564871111</t>
  </si>
  <si>
    <t>384*1,02</t>
  </si>
  <si>
    <t>Dlažba zámková vlnová základní rovná 22,5x11,2x8 cm přírodní</t>
  </si>
  <si>
    <t>Dlažba voděpropustná betonová 24x17x8 cm přírodní</t>
  </si>
  <si>
    <t>59245289*</t>
  </si>
  <si>
    <t>26*1,02</t>
  </si>
  <si>
    <t>Dlažba zámková vlnová základní rovná 22,5x11,2x8 cm červená</t>
  </si>
  <si>
    <t>Dlažba voděpropustná betonová 24x17x8 cm červená</t>
  </si>
  <si>
    <t>59245272*</t>
  </si>
  <si>
    <t>Kladení dlažby z betonových zámkových dlaždic pozemních komunikací
  s ložem z kameniva těženého nebo drceného tl. do 50 mm, s vyplněním spár, s dvojitým hutněním
  vibrováním a se smetením přebytečného materiálu na krajnici
    tl. 80 mm
    skupiny A, pro plochy
      přes 100 do 300 m2</t>
  </si>
  <si>
    <t>Kladení zámkové dlažby pozemních komunikací tl 80 mm skupiny A pl do 300 m2</t>
  </si>
  <si>
    <t>596212212</t>
  </si>
  <si>
    <t>005: Komunikace</t>
  </si>
  <si>
    <t>410+549,5+239</t>
  </si>
  <si>
    <t>98,93*1,8</t>
  </si>
  <si>
    <t>Vodorovné přemístění větví, kmenů nebo pařezů 
  s naložením, složením a dopravou
    Příplatek k cenám za každých dalších i započatých 5000 m přes 5000 m
    pařezů kmenů, průměru
      přes 300 do 500 mm</t>
  </si>
  <si>
    <t>Příplatek k vodorovnému přemístění pařezů D 500 mm ZKD 5 km</t>
  </si>
  <si>
    <t>162301922</t>
  </si>
  <si>
    <t>Vodorovné přemístění větví, kmenů nebo pařezů 
  s naložením, složením a dopravou
    do 5000 m
    pařezů kmenů, průměru
      přes 300 do 500 mm</t>
  </si>
  <si>
    <t>Vodorovné přemístění pařezů do 5 km D do 500 mm</t>
  </si>
  <si>
    <t>162301422</t>
  </si>
  <si>
    <t>Odstranění pařezů 
  s jejich vykopáním, vytrháním nebo odstřelením, s přesekáním kořenů
    průměru
      přes 300 do 500 mm</t>
  </si>
  <si>
    <t>Odstranění pařezů D do 500 mm</t>
  </si>
  <si>
    <t>112201102</t>
  </si>
  <si>
    <t>Vodorovné přemístění větví, kmenů nebo pařezů 
  s naložením, složením a dopravou
    Příplatek k cenám za každých dalších i započatých 5000 m přes 5000 m
    kmenů stromů
    listnatých, o průměru
      přes 300 do 500 mm</t>
  </si>
  <si>
    <t>Příplatek k vodorovnému přemístění kmenů stromů listnatých D kmene do 500 mm ZKD 5 km</t>
  </si>
  <si>
    <t>162301912</t>
  </si>
  <si>
    <t>Vodorovné přemístění větví, kmenů nebo pařezů 
  s naložením, složením a dopravou
    do 5000 m
    kmenů stromů
    listnatých, průměru
      přes 300 do 500 mm</t>
  </si>
  <si>
    <t>Vodorovné přemístění kmenů stromů listnatých do 5 km D kmene do 500 mm</t>
  </si>
  <si>
    <t>162301412</t>
  </si>
  <si>
    <t>Odstranění stromů
  s odřezáním kmene a s odvětvením
    listnatých, průměru kmene
      přes 300 do 500 mm</t>
  </si>
  <si>
    <t>Odstranění stromů listnatých průměru kmene do 500 mm</t>
  </si>
  <si>
    <t>112101102</t>
  </si>
  <si>
    <t>Vodorovné přemístění smýcených křovin 
  do průměru kmene 100 mm
    na vzdálenost do 5 000 m</t>
  </si>
  <si>
    <t>Vodorovné přemístění křovin do 5 km D kmene do 100 mm</t>
  </si>
  <si>
    <t>162301501</t>
  </si>
  <si>
    <t>24+10+31+55</t>
  </si>
  <si>
    <t>Odstranění křovin a stromů s odstraněním kořenů 
  průměru kmene do 100 mm
    do sklonu terénu 1 : 5, při celkové ploše
      do 1 000 m2</t>
  </si>
  <si>
    <t>Odstranění křovin a stromů průměru kmene do 100 mm i s kořeny z celkové plochy do 1000 m2</t>
  </si>
  <si>
    <t>111201101</t>
  </si>
  <si>
    <t>98,93/2</t>
  </si>
  <si>
    <t>Odkopávky a prokopávky nezapažené pro silnice 
  s přemístěním výkopku v příčných profilech na vzdálenost do 15 m nebo s naložením na dopravní
  prostředek
    v hornině tř. 3
    Příplatek k cenám
      za lepivost horniny tř. 3</t>
  </si>
  <si>
    <t>Příplatek k odkopávkám a prokopávkám pro silnice v hornině tř. 3 za lepivost</t>
  </si>
  <si>
    <t>122202209</t>
  </si>
  <si>
    <t>380,5*0,26</t>
  </si>
  <si>
    <t>Odkopávky a prokopávky nezapažené pro silnice 
  s přemístěním výkopku v příčných profilech na vzdálenost do 15 m nebo s naložením na dopravní
  prostředek
    v hornině tř. 3
      přes 100 do 1 000 m3</t>
  </si>
  <si>
    <t>Odkopávky a prokopávky nezapažené pro silnice objemu do 1000 m3 v hornině tř. 3</t>
  </si>
  <si>
    <t>122202202</t>
  </si>
  <si>
    <t>Odstranění podkladů nebo krytů
  strojně
    plochy jednotlivě přes 200 m2
    s přemístěním hmot na skládku na vzdálenost do 20 m nebo s naložením na dopravní prostředek
    z kameniva hrubého drceného, o tl. vrstvy
      přes 100 do 200 mm</t>
  </si>
  <si>
    <t>Odstranění podkladu z kameniva drceného do tl 200 mm strojně pl přes 200 m2</t>
  </si>
  <si>
    <t>113107222</t>
  </si>
  <si>
    <t>223+672</t>
  </si>
  <si>
    <t>Odstranění podkladů nebo krytů
  strojně
    plochy jednotlivě přes 200 m2
    s přemístěním hmot na skládku na vzdálenost do 20 m nebo s naložením na dopravní prostředek
    z betonu prostého, o tl. vrstvy
      přes 150 do 300 mm</t>
  </si>
  <si>
    <t>Odstranění podkladu z betonu prostého do tl 250 mm strojně pl přes 200 m2 chodníky, parkoviště a křižovatka - bude upřesněno při realizaci</t>
  </si>
  <si>
    <t>113107232</t>
  </si>
  <si>
    <t>parkoviště;17*32+6*8+20*4</t>
  </si>
  <si>
    <t>Frézování živičného podkladu nebo krytu 
  s naložením na dopravní prostředek
    plochy přes 1 000 do 10 000 m2
    bez překážek v trase
    pruhu šířky do 1 m, tloušťky vrstvy
      200 mm</t>
  </si>
  <si>
    <t>Frézování živičného krytu do tl 200 mm pruh š 1 m pl do 10000 m2 bez překážek v trase</t>
  </si>
  <si>
    <t>113154325</t>
  </si>
  <si>
    <t>dle SITUACE DEMOLIC D.1.1.2.k;51+99+36+37</t>
  </si>
  <si>
    <t>Frézování živičného podkladu nebo krytu 
  s naložením na dopravní prostředek
    plochy přes 1 000 do 10 000 m2
    bez překážek v trase
    pruhu šířky do 1 m, tloušťky vrstvy
      100 mm</t>
  </si>
  <si>
    <t>Frézování živičného krytu do tl 100 mm pruh š 1 m pl do 10000 m2 bez překážek v trase</t>
  </si>
  <si>
    <t>113154324</t>
  </si>
  <si>
    <t>dle SITUACE DEMOLIC D.1.1.2.k;17*2</t>
  </si>
  <si>
    <t>Rozebrání dlažeb komunikací pro pěší
  s přemístěním hmot na skládku na vzdálenost do 3 m nebo s naložením na dopravní prostředek
    s ložem z kameniva nebo živice a s jakoukoliv výplní spár
    strojně
    plochy jednotlivě přes 50 m2
      z betonových nebo kameninových dlaždic, desek nebo tvarovek</t>
  </si>
  <si>
    <t>Rozebrání dlažeb z betonových nebo kamenných dlaždic komunikací pro pěší strojně pl přes 50 m2</t>
  </si>
  <si>
    <t>113106142</t>
  </si>
  <si>
    <t>19+30+13+9+22</t>
  </si>
  <si>
    <t>Vytrhání obrub 
  s vybouráním lože, s přemístěním hmot na skládku na vzdálenost do 3 m nebo s naložením na
  dopravní prostředek
    záhonových</t>
  </si>
  <si>
    <t>Vytrhání obrub záhonových</t>
  </si>
  <si>
    <t>113204111</t>
  </si>
  <si>
    <t>změřeno dle SITUACE DEMOLIC D.1.1.2.k;25+9+36+33+17+27</t>
  </si>
  <si>
    <t>Vytrhání obrub 
  s vybouráním lože, s přemístěním hmot na skládku na vzdálenost do 3 m nebo s naložením na
  dopravní prostředek
    z krajníků nebo obrubníků stojatých</t>
  </si>
  <si>
    <t>Vytrhání obrub krajníků obrubníků stojatých</t>
  </si>
  <si>
    <t>113202111</t>
  </si>
  <si>
    <t>dle SITUACE DEMOLIC D.1.1.2.k;380,5*0,20</t>
  </si>
  <si>
    <t>SO.100B: Parkoviště u střediska</t>
  </si>
  <si>
    <t>váha mokrého dřeva je 900kg/m3;12*1*0,9</t>
  </si>
  <si>
    <t>152,54+1304,16+61,11</t>
  </si>
  <si>
    <t>150,47+9,88+106,353+134,13+1306,875</t>
  </si>
  <si>
    <t>506,112+1575,936</t>
  </si>
  <si>
    <t>506,112+1575,936+152,54+1304,16+61,11</t>
  </si>
  <si>
    <t>Zpomalovací práh 
  plastový pro přejezdovou rychlost
    30 km/h</t>
  </si>
  <si>
    <t>Zpomalovací plastový práh pro přejezdovou rychlost 30 km/h na parkovacích místech proti vjezdu na chodník (carstop)</t>
  </si>
  <si>
    <t>916781111</t>
  </si>
  <si>
    <t>stojan na kola na 5 kol jednostranný, kov  57 x 175 x 50 cm</t>
  </si>
  <si>
    <t>74910151</t>
  </si>
  <si>
    <t>Montáž stojanu na kola 
  přichyceného kotevními šrouby
    5 kol</t>
  </si>
  <si>
    <t>Montáž stojanu na kola pro 5 kol kotevními šrouby na pevný podklad</t>
  </si>
  <si>
    <t>936174311</t>
  </si>
  <si>
    <t>Montáž lavičky parkové 
  stabilní
    se zabetonováním noh</t>
  </si>
  <si>
    <t>Montáž lavičky stabilní parkové se zabetonováním noh původní lavičky</t>
  </si>
  <si>
    <t>936124112</t>
  </si>
  <si>
    <t>Odstranění lavičky parkové stabilní 
  zabetonované</t>
  </si>
  <si>
    <t>Odstranění lavičky stabilní zabetonované</t>
  </si>
  <si>
    <t>966001211</t>
  </si>
  <si>
    <t>Odstranění různých konstrukcí na mostech
  kovového zábradlí
    vcelku</t>
  </si>
  <si>
    <t>Odstranění kovového zábradlí vcelku</t>
  </si>
  <si>
    <t>966075141</t>
  </si>
  <si>
    <t>2900+705-549,5</t>
  </si>
  <si>
    <t>27,5+6+3+6+4+6</t>
  </si>
  <si>
    <t>3+5+2+2+4,5+5+5</t>
  </si>
  <si>
    <t>Řezání stávajícího živičného krytu nebo podkladu 
  hloubky
    přes 50 do 100 mm</t>
  </si>
  <si>
    <t>Řezání stávajícího živičného krytu hl do 100 mm</t>
  </si>
  <si>
    <t>919735112</t>
  </si>
  <si>
    <t>Zarovnání styčné plochy podkladu nebo krytu podél vybourané části komunikace nebo zpevněné plochy 
  živičné
    tl. přes 50 do 100 mm</t>
  </si>
  <si>
    <t>Zarovnání styčné plochy podkladu nebo krytu živičného tl do 100 mm</t>
  </si>
  <si>
    <t>919731122</t>
  </si>
  <si>
    <t>1142,1+26,5+56,5-335</t>
  </si>
  <si>
    <t>208,2+72</t>
  </si>
  <si>
    <t>Předznačení pro vodorovné značení 
  stříkané barvou nebo prováděné z nátěrových hmot
    liniové dělicí čáry, vodicí proužky</t>
  </si>
  <si>
    <t>Předznačení vodorovného liniového značení</t>
  </si>
  <si>
    <t>915611111</t>
  </si>
  <si>
    <t>(6,23+6)*3+(6+6+7,5)*4+5*0,5</t>
  </si>
  <si>
    <t>6*2*6</t>
  </si>
  <si>
    <t>Vodorovné dopravní značení stříkaným plastem 
  dělící čára šířky 125 mm
    souvislá
    žlutá
      retroreflexní</t>
  </si>
  <si>
    <t>Vodorovné dopravní značení dělící čáry souvislé š 125 mm retroreflexní žlutý plast</t>
  </si>
  <si>
    <t>915211116</t>
  </si>
  <si>
    <t>2,2*6+5*39</t>
  </si>
  <si>
    <t>Vodorovné dopravní značení stříkaným plastem 
  dělící čára šířky 125 mm
    souvislá
    bílá
      retroreflexní</t>
  </si>
  <si>
    <t>Vodorovné dopravní značení dělící čáry souvislé š 125 mm retroreflexní bílý plast</t>
  </si>
  <si>
    <t>915211112</t>
  </si>
  <si>
    <t xml:space="preserve">Odstranění, demontáž, likvidace a úprava terénu </t>
  </si>
  <si>
    <t>Odstranění (zrušení) stávající značky</t>
  </si>
  <si>
    <t>928902113</t>
  </si>
  <si>
    <t xml:space="preserve">demontáž  a montáž  </t>
  </si>
  <si>
    <t>295,2*1,01</t>
  </si>
  <si>
    <t>km 0,200-0,350;6,5+18+2,5*2+10+4*2+13+3</t>
  </si>
  <si>
    <t>km 0,080-0,200;7,5+3*2+7+1,5+9,5+3,5*2+12,5+6,5</t>
  </si>
  <si>
    <t>km 0,000-0,080;20+12+22+18+2,7+15+1+6,5+35+3*2+11,5+20+4,5</t>
  </si>
  <si>
    <t>545,5*1,01</t>
  </si>
  <si>
    <t>obrubník kamenný přímý, žula, 25x20</t>
  </si>
  <si>
    <t>58380004</t>
  </si>
  <si>
    <t>km 0,200-0,350;75+55+13*2+40+12+20</t>
  </si>
  <si>
    <t>km 0,080-0,200;122+15,5+40</t>
  </si>
  <si>
    <t>km 0,000-0,080;62+11+20+32+15</t>
  </si>
  <si>
    <t>Osazení obrubníku kamenného
  se zřízením lože, s vyplněním a zatřením spár cementovou maltou
    ležatého
    s boční opěrou z betonu prostého, do lože
      z betonu prostého</t>
  </si>
  <si>
    <t>Osazení obrubníku kamenného ležatého s boční opěrou do lože z betonu prostého</t>
  </si>
  <si>
    <t>916241113</t>
  </si>
  <si>
    <t>264,9*1,01</t>
  </si>
  <si>
    <t>km 0,200-0,350;115+5+6+4,9+4</t>
  </si>
  <si>
    <t>km 0,080-0,200;2,8*2+41,3+4*2+5*2+16</t>
  </si>
  <si>
    <t>km 0,000-0,080;15+15+13,5+2,8*2</t>
  </si>
  <si>
    <t>Očištění vybouraných prvků komunikací
  od spojovacího materiálu s odklizením a uložením očištěných hmot a spojovacího materiálu na
  skládku na vzdálenost do 10 m
    zámkových dlaždic
      s vyplněním spár kamenivem</t>
  </si>
  <si>
    <t>Očištění vybouraných zámkových dlaždic s původním spárováním z kameniva těženého</t>
  </si>
  <si>
    <t>979054451</t>
  </si>
  <si>
    <t>3,4*1,03</t>
  </si>
  <si>
    <t>dlažba skladebná betonová 20x20x8 cm barevná</t>
  </si>
  <si>
    <t>dlažba s vodící drážkou betonová 20x20x8 cm barevná</t>
  </si>
  <si>
    <t>59245004</t>
  </si>
  <si>
    <t>8,5*0,4</t>
  </si>
  <si>
    <t>Kladení dlažby z betonových zámkových dlaždic pozemních komunikací
  s ložem z kameniva těženého nebo drceného tl. do 50 mm, s vyplněním spár, s dvojitým hutněním
  vibrováním a se smetením přebytečného materiálu na krajnici
    tl. 80 mm
    skupiny A, pro plochy
      do 50 m2</t>
  </si>
  <si>
    <t>Kladení zámkové dlažby pozemních komunikací tl 80 mm skupiny A pl do 50 m2 vodící linie</t>
  </si>
  <si>
    <t>596212210</t>
  </si>
  <si>
    <t>Kladení dlažby z betonových zámkových dlaždic pozemních komunikací
  s ložem z kameniva těženého nebo drceného tl. do 50 mm, s vyplněním spár, s dvojitým hutněním
  vibrováním a se smetením přebytečného materiálu na krajnici
    tl. 80 mm
    skupiny A, pro plochy
      přes 50 do 100 m2</t>
  </si>
  <si>
    <t>Kladení zámkové dlažby pozemních komunikací tl 80 mm skupiny A pl do 100 m2 výšková úprava, nově osazené zábradlí, úprava laviček</t>
  </si>
  <si>
    <t>596212211</t>
  </si>
  <si>
    <t>Podklad ze štěrkodrti ŠD 
  s rozprostřením a zhutněním, po zhutnění
    tl. 230 mm</t>
  </si>
  <si>
    <t>Podklad ze štěrkodrtě ŠD tl 230 mm</t>
  </si>
  <si>
    <t>564861114</t>
  </si>
  <si>
    <t>kotva průvleková pro střední zatížení se šestihrannou hlavou M20 dl 260mm</t>
  </si>
  <si>
    <t>kotvící tyč pro ukotvení zatravńovací dlažby lze vyrobit z roxoru (1ks/1m2)</t>
  </si>
  <si>
    <t>54879046*</t>
  </si>
  <si>
    <t>36*1,02</t>
  </si>
  <si>
    <t>dlažba zatravňovací recyklovaný PE, 33 x 33 x 5 cm nosnost 350 t/m2</t>
  </si>
  <si>
    <t>dlažba zatravňovací recyklovaný PE, 33 x 33 x 5 cm</t>
  </si>
  <si>
    <t>56245141</t>
  </si>
  <si>
    <t>Kladení dlažby z plastových vegetačních tvárnic pozemních komunikací
  s vyrovnávací vrstvou z kameniva tl. do 20 mm a s vyplněním vegetačních otvorů
    se zámkem tl. přes 30 do 60 mm, pro plochy
      do 50 m2</t>
  </si>
  <si>
    <t>Kladení dlažby z plastových vegetačních dlaždic pozemních komunikací se zámkem tl 60 mm pl 50 m2</t>
  </si>
  <si>
    <t>593532111</t>
  </si>
  <si>
    <t>Podklad ze štěrkodrti ŠD 
  s rozprostřením a zhutněním, po zhutnění
    tl. 80 mm</t>
  </si>
  <si>
    <t>Podklad ze štěrkodrtě ŠD tl 80 mm</t>
  </si>
  <si>
    <t>564821111</t>
  </si>
  <si>
    <t>nepravidelný kámen - dlažba pr. 10-50 cm tl. 6-10 cm</t>
  </si>
  <si>
    <t>nepravidelný kámen, dlažba pr. 10-50 cm tl. 6-10 cm</t>
  </si>
  <si>
    <t>58384662</t>
  </si>
  <si>
    <t>Kladení šlapáků z jednotlivých kusů 
  do lože ze štěrkopísku nebo z prohozené zeminy
    v rovině nebo na svahu do 1:5</t>
  </si>
  <si>
    <t>Kladení šlapáků v rovině a svahu do 1:5</t>
  </si>
  <si>
    <t>596911111</t>
  </si>
  <si>
    <t>Podklad ze štěrkodrti ŠD 
  s rozprostřením a zhutněním, po zhutnění
    tl. 200 mm</t>
  </si>
  <si>
    <t>Podklad ze štěrkodrtě ŠD tl 200 mm</t>
  </si>
  <si>
    <t>564861111</t>
  </si>
  <si>
    <t>299,68*1,02</t>
  </si>
  <si>
    <t>dlažba skladebná betonová 20x10x8 cm přírodní</t>
  </si>
  <si>
    <t>59245020</t>
  </si>
  <si>
    <t>125,8*0,4*1,02</t>
  </si>
  <si>
    <t>dlažba skladebná betonová 20x10x8 cm barevná</t>
  </si>
  <si>
    <t>dlažba skladebná betonová 20x10x8 cm barevná - reliéfní</t>
  </si>
  <si>
    <t>59245005</t>
  </si>
  <si>
    <t>Kladení dlažby z betonových zámkových dlaždic komunikací pro pěší
  s ložem z kameniva těženého nebo drceného tl. do 40 mm, s vyplněním spár s dvojitým hutněním,
  vibrováním a se smetením přebytečného materiálu na krajnici
    tl. 80 mm
    skupiny A, pro plochy
      přes 300 m2</t>
  </si>
  <si>
    <t>Kladení zámkové dlažby komunikací pro pěší tl 80 mm skupiny A pl přes 300 m2</t>
  </si>
  <si>
    <t>596211213</t>
  </si>
  <si>
    <t>(1731-71,6)*1,02</t>
  </si>
  <si>
    <t>(86,5*0,4+59*0,8-10,2)*1,02</t>
  </si>
  <si>
    <t>1970-239</t>
  </si>
  <si>
    <t>parkoviště a příjezd vyčleněné zvlášť;2900+705-549,5</t>
  </si>
  <si>
    <t>4,5*2</t>
  </si>
  <si>
    <t>Zábradlí ocelové přímé (vč. pouzder pro rozebírání) výšky 1,1 m s osazením do bloků z betonu prostého rozměru 200x200x500 mm ze tří vodorovných trubek průměru 51 mm</t>
  </si>
  <si>
    <t>Zábradlí ocelové osazené do bloků z betonu ze tří vodorovných trubek vč. nátěru - rozebíratelné - bude upřesněno dle investora</t>
  </si>
  <si>
    <t>348942132</t>
  </si>
  <si>
    <t>7,5+9</t>
  </si>
  <si>
    <t>Zábradlí ocelové přímé nebo v oblouku výšky 1,1 m s osazením do bloků z betonu prostého rozměru 200x200x500 mm ze dvou vodorovných trubek průměru 51 mm</t>
  </si>
  <si>
    <t>Zábradlí ocelové osazené do bloků z betonu ze dvou vodorovných trubek vč. nátěru - bude upřesněno dle investora</t>
  </si>
  <si>
    <t>348942131</t>
  </si>
  <si>
    <t>003: Svislé konstrukce</t>
  </si>
  <si>
    <t>3055,5+1731+350+36+64</t>
  </si>
  <si>
    <t>Ochrana kmene bedněním před poškozením stavebním provozem
  zřízení včetně odstranění
    výšky bednění
    do 2 m
    průměru kmene
      přes 700 do 900 mm</t>
  </si>
  <si>
    <t>Ochrana kmene průměru přes 700 do 900 mm bedněním výšky do 2 m vzrostlé lípy u bytového družstva</t>
  </si>
  <si>
    <t>184818234</t>
  </si>
  <si>
    <t>163,39*1,8</t>
  </si>
  <si>
    <t>Vodorovné přemístění větví, kmenů nebo pařezů 
  s naložením, složením a dopravou
    Příplatek k cenám za každých dalších i započatých 5000 m přes 5000 m
    pařezů kmenů, průměru
      přes 100 do 300 mm</t>
  </si>
  <si>
    <t>Příplatek k vodorovnému přemístění pařezů D 300 mm ZKD 5 km</t>
  </si>
  <si>
    <t>162301921</t>
  </si>
  <si>
    <t>Vodorovné přemístění větví, kmenů nebo pařezů 
  s naložením, složením a dopravou
    do 5000 m
    pařezů kmenů, průměru
      přes 100 do 300 mm</t>
  </si>
  <si>
    <t>Vodorovné přemístění pařezů do 5 km D do 300 mm</t>
  </si>
  <si>
    <t>162301421</t>
  </si>
  <si>
    <t>Odstranění pařezů 
  s jejich vykopáním, vytrháním nebo odstřelením, s přesekáním kořenů
    průměru
      přes 100 do 300 mm</t>
  </si>
  <si>
    <t>Odstranění pařezů D do 300 mm</t>
  </si>
  <si>
    <t>112201101</t>
  </si>
  <si>
    <t>Vodorovné přemístění větví, kmenů nebo pařezů 
  s naložením, složením a dopravou
    Příplatek k cenám za každých dalších i započatých 5000 m přes 5000 m
    kmenů stromů
    listnatých, o průměru
      přes 100 do 300 mm</t>
  </si>
  <si>
    <t>Příplatek k vodorovnému přemístění kmenů stromů listnatých D kmene do 300 mm ZKD 5 km</t>
  </si>
  <si>
    <t>162301911</t>
  </si>
  <si>
    <t>Vodorovné přemístění větví, kmenů nebo pařezů 
  s naložením, složením a dopravou
    do 5000 m
    kmenů stromů
    listnatých, průměru
      přes 100 do 300 mm</t>
  </si>
  <si>
    <t>Vodorovné přemístění kmenů stromů listnatých do 5 km D kmene do 300 mm</t>
  </si>
  <si>
    <t>162301411</t>
  </si>
  <si>
    <t>Odstranění stromů
  s odřezáním kmene a s odvětvením
    listnatých, průměru kmene
      přes 100 do 300 mm</t>
  </si>
  <si>
    <t>Odstranění stromů listnatých průměru kmene do 300 mm</t>
  </si>
  <si>
    <t>112101101</t>
  </si>
  <si>
    <t>8*8</t>
  </si>
  <si>
    <t>Rozebrání dlažeb komunikací pro pěší
  s přemístěním hmot na skládku na vzdálenost do 3 m nebo s naložením na dopravní prostředek
    s ložem z kameniva nebo živice a s jakoukoliv výplní spár
    ručně
      ze zámkové dlažby</t>
  </si>
  <si>
    <t>Rozebrání dlažeb ze zámkových dlaždic komunikací pro pěší ručně</t>
  </si>
  <si>
    <t>113106123</t>
  </si>
  <si>
    <t>36*0,05</t>
  </si>
  <si>
    <t>substrát - směs</t>
  </si>
  <si>
    <t>substrát pro vegetační parkoviště složení vrstvy je obvykle 90 objemových % štěrku a 10 objemových % ornice</t>
  </si>
  <si>
    <t>10321003R</t>
  </si>
  <si>
    <t>osivo směs bylin (2%) a tráv (98%)</t>
  </si>
  <si>
    <t>osivo pro vegetační parkoviště směs bylin a tráv</t>
  </si>
  <si>
    <t>00572510R</t>
  </si>
  <si>
    <t>Založení trávníků ve vegetačních prefabrikátech 
  výsevem směsi substrátu a semene
    v rovině nebo na svahu do 1:5</t>
  </si>
  <si>
    <t>Založení trávníku ve vegetačních prefabrikátech výsevem směsi semene v rovině a ve svahu do 1:5</t>
  </si>
  <si>
    <t>180405114</t>
  </si>
  <si>
    <t>163,39/2</t>
  </si>
  <si>
    <t>37,5*0,26+24*0,17+24,5*40*0,15+64*0,04</t>
  </si>
  <si>
    <t>Odstranění podkladů nebo krytů
  strojně
    plochy jednotlivě přes 200 m2
    s přemístěním hmot na skládku na vzdálenost do 20 m nebo s naložením na dopravní prostředek
    z kameniva hrubého drceného, o tl. vrstvy
      přes 200 do 300 mm</t>
  </si>
  <si>
    <t>Odstranění podkladu z kameniva drceného do tl 300 mm strojně pl přes 200 m2</t>
  </si>
  <si>
    <t>113107223</t>
  </si>
  <si>
    <t>686+2200+100-895</t>
  </si>
  <si>
    <t>rozděleno na parkoviště a Husovu ulici;3750-672</t>
  </si>
  <si>
    <t>dle SITUACE DEMOLIC D.1.1.2.k;2200-223</t>
  </si>
  <si>
    <t>rozděleno na parkoviště a Husovu ulici</t>
  </si>
  <si>
    <t>dle SITUACE DEMOLIC D.1.1.2.k;560-34</t>
  </si>
  <si>
    <t>351*2*0,3</t>
  </si>
  <si>
    <t>Rozebrání dlažeb a dílců vozovek a ploch
  s přemístěním hmot na skládku na vzdálenost do 3 m nebo s naložením na dopravní prostředek,
  s jakoukoliv výplní spár
    strojně
    plochy jednotlivě přes 50 m2 do 200 m2
    z velkých kostek s ložem
      ze živice</t>
  </si>
  <si>
    <t>Rozebrání dlažeb vozovek z velkých kostek s ložem ze živice strojně pl přes 50 do 200 m2</t>
  </si>
  <si>
    <t>113106212</t>
  </si>
  <si>
    <t>odpočet parkoviště - rozděleno;-93</t>
  </si>
  <si>
    <t>12+30+12+17+19+25+2,5+19,5+19+20+37+15+22+45+19+16+10</t>
  </si>
  <si>
    <t>odpočet parkoviště - rozděleno;-147</t>
  </si>
  <si>
    <t>změřeno dle SITUACE DEMOLIC D.1.1.2.k;15+70+53+4+25+15+27+17+33+30+72+110+205+170+15+20</t>
  </si>
  <si>
    <t>dle SITUACE DEMOLIC D.1.1.2.k;(15+1,5+45)*0,20</t>
  </si>
  <si>
    <t>##T2##PRO_ITEM_tevCode</t>
  </si>
  <si>
    <t>##T2##PRO_ITEM_szvCode</t>
  </si>
  <si>
    <t>##T2##PRO_ITEM_iteCode</t>
  </si>
  <si>
    <t>##T2##PRO_ITEM_catID</t>
  </si>
  <si>
    <t>##T2##N_Catalog_catGUID</t>
  </si>
  <si>
    <t>SO.100A: Ulice Husova</t>
  </si>
  <si>
    <t>Počet</t>
  </si>
  <si>
    <t>Cen. soustava</t>
  </si>
  <si>
    <t>Komentář</t>
  </si>
  <si>
    <t>Jedn. suť</t>
  </si>
  <si>
    <t>Jedn. hmotn.</t>
  </si>
  <si>
    <t>Cena</t>
  </si>
  <si>
    <t>Jedn. cena</t>
  </si>
  <si>
    <t>Výměra</t>
  </si>
  <si>
    <t>Ztratné</t>
  </si>
  <si>
    <t>Výměra bez ztr.</t>
  </si>
  <si>
    <t>Poř.</t>
  </si>
  <si>
    <t>Zakázka:</t>
  </si>
  <si>
    <t>Celkem (včetně DPH)</t>
  </si>
  <si>
    <t>Celkem (bez DPH)</t>
  </si>
  <si>
    <t>Počet položek</t>
  </si>
  <si>
    <t>Poznámka :</t>
  </si>
  <si>
    <t>Podpis :</t>
  </si>
  <si>
    <t>Podpis:</t>
  </si>
  <si>
    <t>Datum :</t>
  </si>
  <si>
    <t>Jméno :</t>
  </si>
  <si>
    <t>Za objednatele</t>
  </si>
  <si>
    <t>Za zhotovitele</t>
  </si>
  <si>
    <t xml:space="preserve">Veřejné osvětlení </t>
  </si>
  <si>
    <t>SO.401</t>
  </si>
  <si>
    <t>Kompletní odvodnění</t>
  </si>
  <si>
    <t>SO.300</t>
  </si>
  <si>
    <t>Parkoviště u střediska</t>
  </si>
  <si>
    <t>SO.100B</t>
  </si>
  <si>
    <t>Ulice Husova</t>
  </si>
  <si>
    <t>SO.100A</t>
  </si>
  <si>
    <t>Zatřídění</t>
  </si>
  <si>
    <t>Kód zatřídění</t>
  </si>
  <si>
    <t>Popis objektu</t>
  </si>
  <si>
    <t>Kód stavebního objektu</t>
  </si>
  <si>
    <t>REKAPITULACE</t>
  </si>
  <si>
    <t>Zpracovatel</t>
  </si>
  <si>
    <t>Jméno</t>
  </si>
  <si>
    <t>Význam (funkce)</t>
  </si>
  <si>
    <t>+420 474 626 074</t>
  </si>
  <si>
    <t>SINGS projekční ateliér, s.r.o.</t>
  </si>
  <si>
    <t>Telefon</t>
  </si>
  <si>
    <t>Kontaktní osoba</t>
  </si>
  <si>
    <t>Typ Firmy</t>
  </si>
  <si>
    <t>Datum dokončení</t>
  </si>
  <si>
    <t>Rok</t>
  </si>
  <si>
    <t>Datum zahájení</t>
  </si>
  <si>
    <t>Adresa</t>
  </si>
  <si>
    <t>platí popisy ve zvýrazněném řádku (plné popisy pod se mohou lišit - nelze vymazat z programu)</t>
  </si>
  <si>
    <t>Komentář verze</t>
  </si>
  <si>
    <t>Slepý rozpočet k projektové dokumentaci</t>
  </si>
  <si>
    <t>Popis verze</t>
  </si>
  <si>
    <t>CÚ 2018/II</t>
  </si>
  <si>
    <t>Rekonstrukce ul. Husova v úseku Bezručova - Jiráskova - 1. etapa - rozdělení</t>
  </si>
  <si>
    <t>2019/05</t>
  </si>
  <si>
    <t>Zakázka</t>
  </si>
  <si>
    <t>Číslo zakázky</t>
  </si>
  <si>
    <t>Krycí list rozpočtu</t>
  </si>
  <si>
    <t>Datum : 17. 4.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</si>
</sst>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%"/>
    <numFmt numFmtId="165" formatCode="dd\.mm\.yyyy"/>
    <numFmt numFmtId="166" formatCode="#,##0.00000"/>
    <numFmt numFmtId="167" formatCode="#,##0.000"/>
    <numFmt numFmtId="168" formatCode="_(#,##0.00_);[Red]\-\ #,##0.00_);&quot;–&quot;??;_(@_)"/>
    <numFmt numFmtId="169" formatCode="_(#,##0.00000_);[Red]\-\ #,##0.00000_);&quot;–&quot;??;_(@_)"/>
    <numFmt numFmtId="170" formatCode="_(#,##0_);[Red]\-\ #,##0_);&quot;–&quot;??;_(@_)"/>
    <numFmt numFmtId="171" formatCode="_(#,##0.0??;\-\ #,##0.0??;&quot;–&quot;???;_(@_)"/>
    <numFmt numFmtId="172" formatCode="_(#,##0&quot;.&quot;_);;;_(@_)"/>
    <numFmt numFmtId="173" formatCode="#"/>
    <numFmt numFmtId="174" formatCode="_(#,##0.0_);[Red]\-\ #,##0.0_);&quot;–&quot;??;_(@_)"/>
  </numFmts>
  <fonts count="59" x14ac:knownFonts="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8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8"/>
      <color theme="1" tint="0.34998626667073579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12"/>
      <color indexed="2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54"/>
      <name val="Calibri"/>
      <family val="2"/>
      <charset val="238"/>
      <scheme val="minor"/>
    </font>
    <font>
      <b/>
      <sz val="10"/>
      <color indexed="54"/>
      <name val="Calibri"/>
      <family val="2"/>
      <charset val="238"/>
      <scheme val="minor"/>
    </font>
    <font>
      <b/>
      <sz val="10"/>
      <color indexed="56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8"/>
      <color theme="3"/>
      <name val="Arial"/>
      <family val="2"/>
      <charset val="238"/>
    </font>
    <font>
      <b/>
      <sz val="18"/>
      <color theme="4" tint="-0.499984740745262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21" fillId="0" borderId="1"/>
    <xf numFmtId="0" fontId="45" fillId="0" borderId="1"/>
    <xf numFmtId="0" fontId="21" fillId="0" borderId="1"/>
    <xf numFmtId="0" fontId="55" fillId="0" borderId="1" applyNumberFormat="0" applyFill="0" applyBorder="0" applyAlignment="0" applyProtection="0"/>
  </cellStyleXfs>
  <cellXfs count="37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Border="1"/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3" borderId="0" xfId="0" applyFont="1" applyFill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 applyProtection="1">
      <alignment vertical="center"/>
      <protection locked="0"/>
    </xf>
    <xf numFmtId="4" fontId="3" fillId="3" borderId="6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12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  <protection locked="0"/>
    </xf>
    <xf numFmtId="0" fontId="12" fillId="3" borderId="0" xfId="0" applyFont="1" applyFill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vertical="center"/>
    </xf>
    <xf numFmtId="4" fontId="4" fillId="0" borderId="19" xfId="0" applyNumberFormat="1" applyFont="1" applyBorder="1" applyAlignment="1" applyProtection="1">
      <alignment vertical="center"/>
      <protection locked="0"/>
    </xf>
    <xf numFmtId="4" fontId="4" fillId="0" borderId="19" xfId="0" applyNumberFormat="1" applyFont="1" applyBorder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vertical="center"/>
    </xf>
    <xf numFmtId="4" fontId="5" fillId="0" borderId="19" xfId="0" applyNumberFormat="1" applyFont="1" applyBorder="1" applyAlignment="1" applyProtection="1">
      <alignment vertical="center"/>
      <protection locked="0"/>
    </xf>
    <xf numFmtId="4" fontId="5" fillId="0" borderId="19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4" fillId="0" borderId="0" xfId="0" applyNumberFormat="1" applyFont="1" applyAlignment="1" applyProtection="1"/>
    <xf numFmtId="4" fontId="16" fillId="0" borderId="11" xfId="0" applyNumberFormat="1" applyFont="1" applyBorder="1" applyAlignment="1" applyProtection="1"/>
    <xf numFmtId="166" fontId="16" fillId="0" borderId="11" xfId="0" applyNumberFormat="1" applyFont="1" applyBorder="1" applyAlignment="1" applyProtection="1"/>
    <xf numFmtId="166" fontId="16" fillId="0" borderId="12" xfId="0" applyNumberFormat="1" applyFont="1" applyBorder="1" applyAlignment="1" applyProtection="1"/>
    <xf numFmtId="4" fontId="11" fillId="0" borderId="0" xfId="0" applyNumberFormat="1" applyFont="1" applyAlignment="1">
      <alignment vertical="center"/>
    </xf>
    <xf numFmtId="0" fontId="6" fillId="0" borderId="4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4" fillId="0" borderId="0" xfId="0" applyNumberFormat="1" applyFont="1" applyAlignment="1" applyProtection="1"/>
    <xf numFmtId="0" fontId="6" fillId="0" borderId="4" xfId="0" applyFont="1" applyBorder="1" applyAlignment="1"/>
    <xf numFmtId="0" fontId="6" fillId="0" borderId="13" xfId="0" applyFont="1" applyBorder="1" applyAlignment="1" applyProtection="1"/>
    <xf numFmtId="0" fontId="6" fillId="0" borderId="0" xfId="0" applyFont="1" applyBorder="1" applyAlignment="1" applyProtection="1"/>
    <xf numFmtId="4" fontId="6" fillId="0" borderId="0" xfId="0" applyNumberFormat="1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4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0" fillId="0" borderId="21" xfId="0" applyFont="1" applyBorder="1" applyAlignment="1" applyProtection="1">
      <alignment horizontal="center" vertical="center"/>
    </xf>
    <xf numFmtId="49" fontId="0" fillId="0" borderId="21" xfId="0" applyNumberFormat="1" applyFont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center" vertical="center" wrapText="1"/>
    </xf>
    <xf numFmtId="167" fontId="0" fillId="0" borderId="21" xfId="0" applyNumberFormat="1" applyFont="1" applyBorder="1" applyAlignment="1" applyProtection="1">
      <alignment vertical="center"/>
    </xf>
    <xf numFmtId="4" fontId="0" fillId="2" borderId="21" xfId="0" applyNumberFormat="1" applyFont="1" applyFill="1" applyBorder="1" applyAlignment="1" applyProtection="1">
      <alignment vertical="center"/>
      <protection locked="0"/>
    </xf>
    <xf numFmtId="4" fontId="0" fillId="0" borderId="21" xfId="0" applyNumberFormat="1" applyFont="1" applyBorder="1" applyAlignment="1" applyProtection="1">
      <alignment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4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19" fillId="0" borderId="21" xfId="0" applyFont="1" applyBorder="1" applyAlignment="1" applyProtection="1">
      <alignment horizontal="center" vertical="center"/>
    </xf>
    <xf numFmtId="49" fontId="19" fillId="0" borderId="21" xfId="0" applyNumberFormat="1" applyFont="1" applyBorder="1" applyAlignment="1" applyProtection="1">
      <alignment horizontal="left" vertical="center" wrapText="1"/>
    </xf>
    <xf numFmtId="0" fontId="19" fillId="0" borderId="21" xfId="0" applyFont="1" applyBorder="1" applyAlignment="1" applyProtection="1">
      <alignment horizontal="left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167" fontId="19" fillId="0" borderId="21" xfId="0" applyNumberFormat="1" applyFont="1" applyBorder="1" applyAlignment="1" applyProtection="1">
      <alignment vertical="center"/>
    </xf>
    <xf numFmtId="4" fontId="19" fillId="2" borderId="21" xfId="0" applyNumberFormat="1" applyFont="1" applyFill="1" applyBorder="1" applyAlignment="1" applyProtection="1">
      <alignment vertical="center"/>
      <protection locked="0"/>
    </xf>
    <xf numFmtId="0" fontId="19" fillId="0" borderId="21" xfId="0" applyFont="1" applyBorder="1" applyAlignment="1" applyProtection="1">
      <alignment vertical="center"/>
      <protection locked="0"/>
    </xf>
    <xf numFmtId="4" fontId="19" fillId="0" borderId="21" xfId="0" applyNumberFormat="1" applyFont="1" applyBorder="1" applyAlignment="1" applyProtection="1">
      <alignment vertical="center"/>
    </xf>
    <xf numFmtId="0" fontId="19" fillId="0" borderId="4" xfId="0" applyFont="1" applyBorder="1" applyAlignment="1">
      <alignment vertical="center"/>
    </xf>
    <xf numFmtId="0" fontId="19" fillId="2" borderId="13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vertical="center" wrapText="1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22" fillId="0" borderId="1" xfId="1" applyFont="1"/>
    <xf numFmtId="168" fontId="23" fillId="0" borderId="1" xfId="1" applyNumberFormat="1" applyFont="1" applyAlignment="1">
      <alignment horizontal="right" vertical="top"/>
    </xf>
    <xf numFmtId="169" fontId="23" fillId="0" borderId="1" xfId="1" applyNumberFormat="1" applyFont="1" applyAlignment="1">
      <alignment horizontal="right" vertical="top"/>
    </xf>
    <xf numFmtId="170" fontId="23" fillId="0" borderId="1" xfId="1" applyNumberFormat="1" applyFont="1" applyAlignment="1">
      <alignment horizontal="right" vertical="top"/>
    </xf>
    <xf numFmtId="171" fontId="23" fillId="0" borderId="1" xfId="1" applyNumberFormat="1" applyFont="1" applyFill="1" applyBorder="1" applyAlignment="1">
      <alignment horizontal="right" vertical="top"/>
    </xf>
    <xf numFmtId="49" fontId="23" fillId="0" borderId="1" xfId="1" applyNumberFormat="1" applyFont="1" applyAlignment="1">
      <alignment horizontal="center" vertical="top"/>
    </xf>
    <xf numFmtId="49" fontId="23" fillId="0" borderId="1" xfId="1" applyNumberFormat="1" applyFont="1" applyAlignment="1">
      <alignment horizontal="left" vertical="top" wrapText="1"/>
    </xf>
    <xf numFmtId="49" fontId="23" fillId="0" borderId="1" xfId="1" applyNumberFormat="1" applyFont="1" applyAlignment="1">
      <alignment horizontal="left" vertical="top"/>
    </xf>
    <xf numFmtId="172" fontId="23" fillId="0" borderId="1" xfId="1" applyNumberFormat="1" applyFont="1" applyAlignment="1">
      <alignment horizontal="right" vertical="top"/>
    </xf>
    <xf numFmtId="0" fontId="24" fillId="0" borderId="1" xfId="1" applyFont="1" applyAlignment="1">
      <alignment horizontal="center" vertical="center"/>
    </xf>
    <xf numFmtId="168" fontId="24" fillId="0" borderId="1" xfId="1" applyNumberFormat="1" applyFont="1" applyAlignment="1" applyProtection="1">
      <alignment horizontal="center" vertical="center"/>
    </xf>
    <xf numFmtId="173" fontId="24" fillId="0" borderId="1" xfId="1" applyNumberFormat="1" applyFont="1" applyAlignment="1" applyProtection="1">
      <alignment horizontal="center" vertical="center"/>
    </xf>
    <xf numFmtId="169" fontId="24" fillId="0" borderId="1" xfId="1" applyNumberFormat="1" applyFont="1" applyAlignment="1" applyProtection="1">
      <alignment horizontal="center" vertical="center"/>
    </xf>
    <xf numFmtId="170" fontId="24" fillId="0" borderId="1" xfId="1" applyNumberFormat="1" applyFont="1" applyAlignment="1" applyProtection="1">
      <alignment horizontal="center" vertical="center"/>
    </xf>
    <xf numFmtId="171" fontId="24" fillId="0" borderId="1" xfId="1" applyNumberFormat="1" applyFont="1" applyFill="1" applyBorder="1" applyAlignment="1" applyProtection="1">
      <alignment horizontal="center" vertical="center"/>
    </xf>
    <xf numFmtId="49" fontId="24" fillId="0" borderId="1" xfId="1" applyNumberFormat="1" applyFont="1" applyAlignment="1" applyProtection="1">
      <alignment horizontal="center" vertical="center"/>
    </xf>
    <xf numFmtId="49" fontId="24" fillId="0" borderId="1" xfId="1" applyNumberFormat="1" applyFont="1" applyAlignment="1" applyProtection="1">
      <alignment horizontal="center" vertical="center" wrapText="1"/>
    </xf>
    <xf numFmtId="172" fontId="24" fillId="0" borderId="1" xfId="1" applyNumberFormat="1" applyFont="1" applyAlignment="1" applyProtection="1">
      <alignment horizontal="center" vertical="center"/>
    </xf>
    <xf numFmtId="0" fontId="25" fillId="0" borderId="1" xfId="1" applyFont="1"/>
    <xf numFmtId="0" fontId="26" fillId="0" borderId="1" xfId="1" applyNumberFormat="1" applyFont="1" applyBorder="1" applyAlignment="1" applyProtection="1">
      <alignment horizontal="left" vertical="top" wrapText="1"/>
    </xf>
    <xf numFmtId="170" fontId="26" fillId="0" borderId="1" xfId="1" applyNumberFormat="1" applyFont="1" applyBorder="1" applyAlignment="1" applyProtection="1">
      <alignment horizontal="right" vertical="top"/>
    </xf>
    <xf numFmtId="174" fontId="26" fillId="0" borderId="1" xfId="1" applyNumberFormat="1" applyFont="1" applyBorder="1" applyAlignment="1" applyProtection="1">
      <alignment horizontal="right" vertical="top"/>
    </xf>
    <xf numFmtId="169" fontId="26" fillId="0" borderId="1" xfId="1" applyNumberFormat="1" applyFont="1" applyBorder="1" applyAlignment="1" applyProtection="1">
      <alignment horizontal="right" vertical="top"/>
    </xf>
    <xf numFmtId="0" fontId="27" fillId="0" borderId="1" xfId="1" applyNumberFormat="1" applyFont="1" applyBorder="1" applyAlignment="1" applyProtection="1">
      <alignment horizontal="left" vertical="top" wrapText="1"/>
    </xf>
    <xf numFmtId="49" fontId="26" fillId="0" borderId="1" xfId="1" applyNumberFormat="1" applyFont="1" applyBorder="1" applyAlignment="1" applyProtection="1">
      <alignment horizontal="left" vertical="top"/>
    </xf>
    <xf numFmtId="49" fontId="26" fillId="0" borderId="1" xfId="1" applyNumberFormat="1" applyFont="1" applyBorder="1" applyAlignment="1" applyProtection="1">
      <alignment horizontal="center" vertical="top"/>
    </xf>
    <xf numFmtId="172" fontId="26" fillId="0" borderId="1" xfId="1" applyNumberFormat="1" applyFont="1" applyBorder="1" applyAlignment="1" applyProtection="1">
      <alignment horizontal="right" vertical="top"/>
    </xf>
    <xf numFmtId="49" fontId="27" fillId="0" borderId="1" xfId="1" applyNumberFormat="1" applyFont="1" applyBorder="1" applyAlignment="1" applyProtection="1">
      <alignment horizontal="right" vertical="top"/>
    </xf>
    <xf numFmtId="170" fontId="26" fillId="4" borderId="28" xfId="1" applyNumberFormat="1" applyFont="1" applyFill="1" applyBorder="1" applyAlignment="1" applyProtection="1">
      <alignment horizontal="right" vertical="top"/>
    </xf>
    <xf numFmtId="168" fontId="25" fillId="5" borderId="28" xfId="1" applyNumberFormat="1" applyFont="1" applyFill="1" applyBorder="1" applyAlignment="1" applyProtection="1">
      <alignment horizontal="right" vertical="top"/>
      <protection locked="0"/>
    </xf>
    <xf numFmtId="171" fontId="26" fillId="4" borderId="28" xfId="1" applyNumberFormat="1" applyFont="1" applyFill="1" applyBorder="1" applyAlignment="1" applyProtection="1">
      <alignment horizontal="right" vertical="top"/>
    </xf>
    <xf numFmtId="168" fontId="26" fillId="4" borderId="28" xfId="1" applyNumberFormat="1" applyFont="1" applyFill="1" applyBorder="1" applyAlignment="1" applyProtection="1">
      <alignment horizontal="right" vertical="top"/>
    </xf>
    <xf numFmtId="49" fontId="26" fillId="4" borderId="28" xfId="1" applyNumberFormat="1" applyFont="1" applyFill="1" applyBorder="1" applyAlignment="1" applyProtection="1">
      <alignment horizontal="center" vertical="top"/>
    </xf>
    <xf numFmtId="0" fontId="26" fillId="4" borderId="28" xfId="1" applyNumberFormat="1" applyFont="1" applyFill="1" applyBorder="1" applyAlignment="1" applyProtection="1">
      <alignment horizontal="left" vertical="top" wrapText="1"/>
    </xf>
    <xf numFmtId="49" fontId="26" fillId="4" borderId="28" xfId="1" applyNumberFormat="1" applyFont="1" applyFill="1" applyBorder="1" applyAlignment="1" applyProtection="1">
      <alignment horizontal="left" vertical="top"/>
    </xf>
    <xf numFmtId="172" fontId="26" fillId="4" borderId="28" xfId="1" applyNumberFormat="1" applyFont="1" applyFill="1" applyBorder="1" applyAlignment="1" applyProtection="1">
      <alignment horizontal="right" vertical="top"/>
    </xf>
    <xf numFmtId="0" fontId="28" fillId="0" borderId="1" xfId="1" applyFont="1"/>
    <xf numFmtId="170" fontId="28" fillId="0" borderId="1" xfId="1" applyNumberFormat="1" applyFont="1" applyAlignment="1" applyProtection="1"/>
    <xf numFmtId="0" fontId="28" fillId="0" borderId="1" xfId="1" applyNumberFormat="1" applyFont="1" applyAlignment="1" applyProtection="1"/>
    <xf numFmtId="173" fontId="28" fillId="0" borderId="1" xfId="1" applyNumberFormat="1" applyFont="1" applyAlignment="1" applyProtection="1"/>
    <xf numFmtId="168" fontId="28" fillId="0" borderId="1" xfId="1" applyNumberFormat="1" applyFont="1" applyAlignment="1" applyProtection="1"/>
    <xf numFmtId="169" fontId="28" fillId="0" borderId="1" xfId="1" applyNumberFormat="1" applyFont="1" applyAlignment="1" applyProtection="1"/>
    <xf numFmtId="171" fontId="28" fillId="0" borderId="1" xfId="1" applyNumberFormat="1" applyFont="1" applyFill="1" applyBorder="1" applyAlignment="1" applyProtection="1"/>
    <xf numFmtId="49" fontId="28" fillId="0" borderId="1" xfId="1" applyNumberFormat="1" applyFont="1" applyAlignment="1" applyProtection="1">
      <alignment horizontal="center"/>
    </xf>
    <xf numFmtId="0" fontId="28" fillId="0" borderId="1" xfId="1" applyNumberFormat="1" applyFont="1" applyAlignment="1" applyProtection="1">
      <alignment horizontal="left"/>
    </xf>
    <xf numFmtId="172" fontId="28" fillId="0" borderId="1" xfId="1" applyNumberFormat="1" applyFont="1" applyAlignment="1" applyProtection="1"/>
    <xf numFmtId="0" fontId="29" fillId="0" borderId="1" xfId="1" applyFont="1"/>
    <xf numFmtId="170" fontId="29" fillId="0" borderId="1" xfId="1" applyNumberFormat="1" applyFont="1" applyAlignment="1" applyProtection="1"/>
    <xf numFmtId="0" fontId="29" fillId="0" borderId="1" xfId="1" applyNumberFormat="1" applyFont="1" applyAlignment="1" applyProtection="1"/>
    <xf numFmtId="173" fontId="29" fillId="0" borderId="1" xfId="1" applyNumberFormat="1" applyFont="1" applyAlignment="1" applyProtection="1"/>
    <xf numFmtId="168" fontId="29" fillId="0" borderId="1" xfId="1" applyNumberFormat="1" applyFont="1" applyAlignment="1" applyProtection="1"/>
    <xf numFmtId="169" fontId="29" fillId="0" borderId="1" xfId="1" applyNumberFormat="1" applyFont="1" applyAlignment="1" applyProtection="1"/>
    <xf numFmtId="171" fontId="29" fillId="0" borderId="1" xfId="1" applyNumberFormat="1" applyFont="1" applyFill="1" applyBorder="1" applyAlignment="1" applyProtection="1"/>
    <xf numFmtId="49" fontId="29" fillId="0" borderId="1" xfId="1" applyNumberFormat="1" applyFont="1" applyAlignment="1" applyProtection="1">
      <alignment horizontal="center"/>
    </xf>
    <xf numFmtId="0" fontId="29" fillId="0" borderId="1" xfId="1" applyNumberFormat="1" applyFont="1" applyAlignment="1" applyProtection="1">
      <alignment horizontal="left"/>
    </xf>
    <xf numFmtId="172" fontId="29" fillId="0" borderId="1" xfId="1" applyNumberFormat="1" applyFont="1" applyAlignment="1" applyProtection="1"/>
    <xf numFmtId="0" fontId="30" fillId="0" borderId="1" xfId="1" applyFont="1" applyAlignment="1">
      <alignment horizontal="left" vertical="top" wrapText="1"/>
    </xf>
    <xf numFmtId="0" fontId="30" fillId="0" borderId="1" xfId="1" applyNumberFormat="1" applyFont="1" applyAlignment="1" applyProtection="1">
      <alignment horizontal="left" vertical="top" wrapText="1"/>
    </xf>
    <xf numFmtId="168" fontId="30" fillId="0" borderId="1" xfId="1" applyNumberFormat="1" applyFont="1" applyAlignment="1" applyProtection="1">
      <alignment horizontal="left" vertical="top" wrapText="1"/>
    </xf>
    <xf numFmtId="173" fontId="31" fillId="0" borderId="1" xfId="1" applyNumberFormat="1" applyFont="1" applyAlignment="1" applyProtection="1">
      <alignment horizontal="left" vertical="top" wrapText="1"/>
    </xf>
    <xf numFmtId="169" fontId="30" fillId="0" borderId="1" xfId="1" applyNumberFormat="1" applyFont="1" applyAlignment="1" applyProtection="1">
      <alignment horizontal="left" vertical="top" wrapText="1"/>
    </xf>
    <xf numFmtId="170" fontId="30" fillId="0" borderId="1" xfId="1" applyNumberFormat="1" applyFont="1" applyAlignment="1" applyProtection="1">
      <alignment horizontal="left" vertical="top" wrapText="1"/>
    </xf>
    <xf numFmtId="171" fontId="32" fillId="0" borderId="1" xfId="1" applyNumberFormat="1" applyFont="1" applyFill="1" applyBorder="1" applyAlignment="1" applyProtection="1">
      <alignment horizontal="right" vertical="top"/>
    </xf>
    <xf numFmtId="168" fontId="32" fillId="0" borderId="1" xfId="1" applyNumberFormat="1" applyFont="1" applyAlignment="1" applyProtection="1">
      <alignment horizontal="left" vertical="top" wrapText="1"/>
    </xf>
    <xf numFmtId="0" fontId="32" fillId="0" borderId="1" xfId="1" applyFont="1" applyAlignment="1">
      <alignment horizontal="left" vertical="top" wrapText="1"/>
    </xf>
    <xf numFmtId="49" fontId="32" fillId="0" borderId="1" xfId="1" applyNumberFormat="1" applyFont="1" applyAlignment="1" applyProtection="1">
      <alignment horizontal="left" vertical="top" wrapText="1"/>
    </xf>
    <xf numFmtId="0" fontId="32" fillId="0" borderId="1" xfId="1" applyNumberFormat="1" applyFont="1" applyAlignment="1" applyProtection="1">
      <alignment horizontal="left" vertical="top" wrapText="1"/>
    </xf>
    <xf numFmtId="0" fontId="32" fillId="0" borderId="1" xfId="1" applyNumberFormat="1" applyFont="1" applyAlignment="1" applyProtection="1">
      <alignment horizontal="right" vertical="top" wrapText="1"/>
    </xf>
    <xf numFmtId="49" fontId="30" fillId="0" borderId="1" xfId="1" applyNumberFormat="1" applyFont="1" applyAlignment="1" applyProtection="1">
      <alignment horizontal="left" vertical="top" wrapText="1"/>
    </xf>
    <xf numFmtId="172" fontId="30" fillId="0" borderId="1" xfId="1" applyNumberFormat="1" applyFont="1" applyAlignment="1" applyProtection="1">
      <alignment horizontal="left" vertical="top" wrapText="1"/>
    </xf>
    <xf numFmtId="0" fontId="25" fillId="4" borderId="1" xfId="1" applyFont="1" applyFill="1"/>
    <xf numFmtId="0" fontId="33" fillId="0" borderId="1" xfId="1" applyNumberFormat="1" applyFont="1" applyAlignment="1">
      <alignment horizontal="right"/>
    </xf>
    <xf numFmtId="49" fontId="33" fillId="0" borderId="1" xfId="1" applyNumberFormat="1" applyFont="1" applyAlignment="1">
      <alignment horizontal="right"/>
    </xf>
    <xf numFmtId="49" fontId="33" fillId="0" borderId="1" xfId="1" applyNumberFormat="1" applyFont="1" applyAlignment="1">
      <alignment horizontal="center"/>
    </xf>
    <xf numFmtId="0" fontId="33" fillId="0" borderId="1" xfId="1" applyNumberFormat="1" applyFont="1" applyAlignment="1">
      <alignment horizontal="left" wrapText="1"/>
    </xf>
    <xf numFmtId="49" fontId="33" fillId="0" borderId="1" xfId="1" applyNumberFormat="1" applyFont="1" applyAlignment="1">
      <alignment horizontal="left"/>
    </xf>
    <xf numFmtId="0" fontId="34" fillId="0" borderId="1" xfId="1" applyFont="1"/>
    <xf numFmtId="49" fontId="35" fillId="0" borderId="29" xfId="1" applyNumberFormat="1" applyFont="1" applyBorder="1" applyAlignment="1">
      <alignment horizontal="center"/>
    </xf>
    <xf numFmtId="0" fontId="35" fillId="0" borderId="29" xfId="1" applyNumberFormat="1" applyFont="1" applyBorder="1" applyAlignment="1">
      <alignment horizontal="center"/>
    </xf>
    <xf numFmtId="168" fontId="36" fillId="0" borderId="1" xfId="1" applyNumberFormat="1" applyFont="1" applyAlignment="1"/>
    <xf numFmtId="169" fontId="36" fillId="0" borderId="1" xfId="1" applyNumberFormat="1" applyFont="1" applyAlignment="1"/>
    <xf numFmtId="170" fontId="36" fillId="0" borderId="1" xfId="1" applyNumberFormat="1" applyFont="1" applyAlignment="1"/>
    <xf numFmtId="171" fontId="36" fillId="0" borderId="1" xfId="1" applyNumberFormat="1" applyFont="1" applyFill="1" applyBorder="1" applyAlignment="1"/>
    <xf numFmtId="49" fontId="36" fillId="0" borderId="1" xfId="1" applyNumberFormat="1" applyFont="1" applyAlignment="1"/>
    <xf numFmtId="172" fontId="37" fillId="0" borderId="1" xfId="1" applyNumberFormat="1" applyFont="1" applyAlignment="1">
      <alignment horizontal="left" indent="3"/>
    </xf>
    <xf numFmtId="0" fontId="38" fillId="0" borderId="1" xfId="1" applyFont="1"/>
    <xf numFmtId="0" fontId="39" fillId="0" borderId="30" xfId="1" applyFont="1" applyBorder="1" applyAlignment="1">
      <alignment horizontal="left"/>
    </xf>
    <xf numFmtId="0" fontId="38" fillId="0" borderId="30" xfId="1" applyFont="1" applyBorder="1"/>
    <xf numFmtId="170" fontId="39" fillId="0" borderId="30" xfId="1" applyNumberFormat="1" applyFont="1" applyBorder="1" applyAlignment="1"/>
    <xf numFmtId="0" fontId="40" fillId="0" borderId="1" xfId="1" applyFont="1"/>
    <xf numFmtId="0" fontId="41" fillId="0" borderId="1" xfId="1" applyFont="1" applyAlignment="1">
      <alignment horizontal="left" indent="1"/>
    </xf>
    <xf numFmtId="170" fontId="41" fillId="0" borderId="1" xfId="1" applyNumberFormat="1" applyFont="1" applyAlignment="1"/>
    <xf numFmtId="0" fontId="39" fillId="0" borderId="1" xfId="1" applyFont="1" applyAlignment="1">
      <alignment horizontal="left"/>
    </xf>
    <xf numFmtId="170" fontId="39" fillId="0" borderId="1" xfId="1" applyNumberFormat="1" applyFont="1" applyAlignment="1"/>
    <xf numFmtId="170" fontId="38" fillId="0" borderId="30" xfId="1" applyNumberFormat="1" applyFont="1" applyBorder="1"/>
    <xf numFmtId="0" fontId="42" fillId="0" borderId="1" xfId="1" applyFont="1" applyAlignment="1">
      <alignment horizontal="left"/>
    </xf>
    <xf numFmtId="0" fontId="43" fillId="0" borderId="1" xfId="1" applyFont="1"/>
    <xf numFmtId="170" fontId="28" fillId="0" borderId="1" xfId="1" applyNumberFormat="1" applyFont="1" applyAlignment="1"/>
    <xf numFmtId="174" fontId="28" fillId="0" borderId="1" xfId="1" applyNumberFormat="1" applyFont="1" applyAlignment="1"/>
    <xf numFmtId="49" fontId="28" fillId="0" borderId="1" xfId="1" applyNumberFormat="1" applyFont="1" applyAlignment="1">
      <alignment horizontal="left" indent="2"/>
    </xf>
    <xf numFmtId="0" fontId="44" fillId="0" borderId="1" xfId="1" applyFont="1"/>
    <xf numFmtId="170" fontId="29" fillId="0" borderId="1" xfId="1" applyNumberFormat="1" applyFont="1" applyAlignment="1"/>
    <xf numFmtId="174" fontId="29" fillId="0" borderId="1" xfId="1" applyNumberFormat="1" applyFont="1" applyAlignment="1"/>
    <xf numFmtId="49" fontId="29" fillId="0" borderId="1" xfId="1" applyNumberFormat="1" applyFont="1" applyAlignment="1">
      <alignment horizontal="left" indent="1"/>
    </xf>
    <xf numFmtId="49" fontId="33" fillId="0" borderId="1" xfId="1" applyNumberFormat="1" applyFont="1" applyBorder="1" applyAlignment="1">
      <alignment horizontal="left"/>
    </xf>
    <xf numFmtId="49" fontId="33" fillId="0" borderId="1" xfId="1" applyNumberFormat="1" applyFont="1" applyBorder="1" applyAlignment="1">
      <alignment horizontal="right"/>
    </xf>
    <xf numFmtId="172" fontId="25" fillId="0" borderId="1" xfId="1" applyNumberFormat="1" applyFont="1" applyAlignment="1"/>
    <xf numFmtId="0" fontId="21" fillId="0" borderId="1" xfId="1" applyFont="1"/>
    <xf numFmtId="0" fontId="21" fillId="0" borderId="1" xfId="1" applyFont="1" applyBorder="1"/>
    <xf numFmtId="0" fontId="22" fillId="0" borderId="31" xfId="2" applyFont="1" applyBorder="1" applyAlignment="1">
      <alignment horizontal="left" vertical="top"/>
    </xf>
    <xf numFmtId="0" fontId="22" fillId="0" borderId="29" xfId="2" applyFont="1" applyBorder="1" applyAlignment="1">
      <alignment horizontal="left" vertical="top"/>
    </xf>
    <xf numFmtId="0" fontId="22" fillId="0" borderId="32" xfId="2" applyFont="1" applyBorder="1" applyAlignment="1">
      <alignment horizontal="left" vertical="top"/>
    </xf>
    <xf numFmtId="0" fontId="22" fillId="0" borderId="33" xfId="2" applyFont="1" applyBorder="1" applyAlignment="1">
      <alignment horizontal="left" vertical="top"/>
    </xf>
    <xf numFmtId="0" fontId="22" fillId="0" borderId="1" xfId="2" applyFont="1" applyBorder="1" applyAlignment="1">
      <alignment horizontal="left" vertical="top"/>
    </xf>
    <xf numFmtId="0" fontId="22" fillId="0" borderId="34" xfId="2" applyFont="1" applyBorder="1" applyAlignment="1">
      <alignment horizontal="left" vertical="top"/>
    </xf>
    <xf numFmtId="0" fontId="22" fillId="0" borderId="35" xfId="3" applyFont="1" applyBorder="1"/>
    <xf numFmtId="0" fontId="22" fillId="0" borderId="22" xfId="2" applyFont="1" applyBorder="1"/>
    <xf numFmtId="0" fontId="22" fillId="0" borderId="34" xfId="2" applyFont="1" applyBorder="1" applyAlignment="1"/>
    <xf numFmtId="0" fontId="22" fillId="0" borderId="33" xfId="3" applyFont="1" applyBorder="1"/>
    <xf numFmtId="0" fontId="22" fillId="0" borderId="24" xfId="2" applyFont="1" applyBorder="1"/>
    <xf numFmtId="0" fontId="22" fillId="0" borderId="1" xfId="2" applyFont="1" applyBorder="1"/>
    <xf numFmtId="0" fontId="22" fillId="0" borderId="36" xfId="2" applyFont="1" applyBorder="1"/>
    <xf numFmtId="0" fontId="22" fillId="0" borderId="34" xfId="2" applyFont="1" applyBorder="1"/>
    <xf numFmtId="0" fontId="22" fillId="0" borderId="1" xfId="1" applyFont="1" applyBorder="1" applyAlignment="1">
      <alignment vertical="center"/>
    </xf>
    <xf numFmtId="0" fontId="46" fillId="0" borderId="1" xfId="1" applyFont="1"/>
    <xf numFmtId="0" fontId="47" fillId="0" borderId="1" xfId="1" applyFont="1"/>
    <xf numFmtId="0" fontId="47" fillId="0" borderId="1" xfId="1" applyFont="1" applyBorder="1"/>
    <xf numFmtId="170" fontId="48" fillId="0" borderId="31" xfId="1" applyNumberFormat="1" applyFont="1" applyBorder="1" applyAlignment="1"/>
    <xf numFmtId="0" fontId="48" fillId="0" borderId="37" xfId="1" applyFont="1" applyBorder="1" applyAlignment="1">
      <alignment horizontal="left"/>
    </xf>
    <xf numFmtId="0" fontId="49" fillId="0" borderId="29" xfId="1" applyFont="1" applyBorder="1"/>
    <xf numFmtId="0" fontId="49" fillId="0" borderId="32" xfId="1" applyFont="1" applyBorder="1"/>
    <xf numFmtId="0" fontId="49" fillId="0" borderId="1" xfId="1" applyFont="1"/>
    <xf numFmtId="170" fontId="22" fillId="0" borderId="38" xfId="1" applyNumberFormat="1" applyFont="1" applyBorder="1" applyAlignment="1"/>
    <xf numFmtId="0" fontId="22" fillId="0" borderId="26" xfId="1" applyFont="1" applyBorder="1" applyAlignment="1">
      <alignment horizontal="left"/>
    </xf>
    <xf numFmtId="0" fontId="22" fillId="0" borderId="1" xfId="1" applyFont="1" applyBorder="1"/>
    <xf numFmtId="0" fontId="22" fillId="0" borderId="34" xfId="1" applyFont="1" applyBorder="1"/>
    <xf numFmtId="170" fontId="22" fillId="0" borderId="33" xfId="1" applyNumberFormat="1" applyFont="1" applyBorder="1" applyAlignment="1"/>
    <xf numFmtId="0" fontId="22" fillId="0" borderId="24" xfId="1" applyFont="1" applyBorder="1" applyAlignment="1">
      <alignment horizontal="left"/>
    </xf>
    <xf numFmtId="3" fontId="22" fillId="0" borderId="1" xfId="1" applyNumberFormat="1" applyFont="1" applyBorder="1"/>
    <xf numFmtId="170" fontId="50" fillId="0" borderId="33" xfId="1" applyNumberFormat="1" applyFont="1" applyBorder="1" applyAlignment="1"/>
    <xf numFmtId="0" fontId="50" fillId="0" borderId="24" xfId="1" applyFont="1" applyBorder="1" applyAlignment="1">
      <alignment horizontal="left"/>
    </xf>
    <xf numFmtId="170" fontId="50" fillId="0" borderId="38" xfId="1" applyNumberFormat="1" applyFont="1" applyBorder="1" applyAlignment="1"/>
    <xf numFmtId="0" fontId="50" fillId="0" borderId="26" xfId="1" applyFont="1" applyBorder="1" applyAlignment="1">
      <alignment horizontal="left"/>
    </xf>
    <xf numFmtId="0" fontId="22" fillId="0" borderId="39" xfId="1" applyFont="1" applyBorder="1"/>
    <xf numFmtId="0" fontId="22" fillId="0" borderId="40" xfId="1" applyFont="1" applyBorder="1"/>
    <xf numFmtId="0" fontId="22" fillId="0" borderId="41" xfId="1" applyFont="1" applyBorder="1"/>
    <xf numFmtId="0" fontId="22" fillId="0" borderId="42" xfId="1" applyFont="1" applyBorder="1"/>
    <xf numFmtId="0" fontId="22" fillId="0" borderId="43" xfId="1" applyNumberFormat="1" applyFont="1" applyBorder="1" applyAlignment="1">
      <alignment horizontal="left" vertical="top" wrapText="1"/>
    </xf>
    <xf numFmtId="0" fontId="22" fillId="0" borderId="23" xfId="1" applyNumberFormat="1" applyFont="1" applyBorder="1" applyAlignment="1">
      <alignment horizontal="left" vertical="top"/>
    </xf>
    <xf numFmtId="0" fontId="22" fillId="0" borderId="44" xfId="1" applyNumberFormat="1" applyFont="1" applyBorder="1" applyAlignment="1">
      <alignment horizontal="left" vertical="top" wrapText="1"/>
    </xf>
    <xf numFmtId="0" fontId="22" fillId="0" borderId="45" xfId="1" applyNumberFormat="1" applyFont="1" applyBorder="1" applyAlignment="1">
      <alignment horizontal="left" vertical="top"/>
    </xf>
    <xf numFmtId="0" fontId="51" fillId="0" borderId="46" xfId="1" applyFont="1" applyBorder="1"/>
    <xf numFmtId="0" fontId="51" fillId="0" borderId="47" xfId="1" applyFont="1" applyBorder="1"/>
    <xf numFmtId="0" fontId="51" fillId="0" borderId="48" xfId="1" applyNumberFormat="1" applyFont="1" applyBorder="1" applyAlignment="1">
      <alignment horizontal="left" vertical="top" wrapText="1"/>
    </xf>
    <xf numFmtId="0" fontId="51" fillId="0" borderId="49" xfId="1" applyNumberFormat="1" applyFont="1" applyBorder="1" applyAlignment="1">
      <alignment horizontal="left" vertical="top"/>
    </xf>
    <xf numFmtId="0" fontId="22" fillId="0" borderId="31" xfId="1" applyFont="1" applyBorder="1"/>
    <xf numFmtId="0" fontId="22" fillId="0" borderId="29" xfId="1" applyFont="1" applyBorder="1"/>
    <xf numFmtId="0" fontId="22" fillId="0" borderId="37" xfId="1" applyFont="1" applyBorder="1"/>
    <xf numFmtId="0" fontId="22" fillId="0" borderId="33" xfId="1" applyNumberFormat="1" applyFont="1" applyBorder="1" applyAlignment="1">
      <alignment horizontal="left" vertical="top" wrapText="1"/>
    </xf>
    <xf numFmtId="0" fontId="22" fillId="0" borderId="1" xfId="1" applyNumberFormat="1" applyFont="1" applyBorder="1" applyAlignment="1">
      <alignment horizontal="left" vertical="top" wrapText="1"/>
    </xf>
    <xf numFmtId="0" fontId="22" fillId="0" borderId="24" xfId="1" applyNumberFormat="1" applyFont="1" applyBorder="1" applyAlignment="1">
      <alignment horizontal="left" vertical="top" wrapText="1"/>
    </xf>
    <xf numFmtId="0" fontId="22" fillId="0" borderId="34" xfId="1" applyNumberFormat="1" applyFont="1" applyBorder="1" applyAlignment="1">
      <alignment horizontal="left" vertical="top"/>
    </xf>
    <xf numFmtId="0" fontId="53" fillId="0" borderId="53" xfId="1" applyFont="1" applyBorder="1"/>
    <xf numFmtId="0" fontId="53" fillId="0" borderId="47" xfId="1" applyFont="1" applyBorder="1"/>
    <xf numFmtId="0" fontId="51" fillId="0" borderId="54" xfId="1" applyFont="1" applyBorder="1"/>
    <xf numFmtId="0" fontId="51" fillId="0" borderId="36" xfId="1" applyFont="1" applyBorder="1"/>
    <xf numFmtId="0" fontId="22" fillId="0" borderId="41" xfId="1" applyNumberFormat="1" applyFont="1" applyBorder="1" applyAlignment="1">
      <alignment horizontal="left" wrapText="1"/>
    </xf>
    <xf numFmtId="0" fontId="22" fillId="0" borderId="32" xfId="1" applyNumberFormat="1" applyFont="1" applyBorder="1" applyAlignment="1">
      <alignment horizontal="left"/>
    </xf>
    <xf numFmtId="0" fontId="22" fillId="0" borderId="55" xfId="1" applyFont="1" applyBorder="1"/>
    <xf numFmtId="0" fontId="22" fillId="0" borderId="1" xfId="1" applyNumberFormat="1" applyFont="1" applyBorder="1" applyAlignment="1">
      <alignment vertical="top" wrapText="1"/>
    </xf>
    <xf numFmtId="0" fontId="22" fillId="0" borderId="56" xfId="1" applyNumberFormat="1" applyFont="1" applyBorder="1" applyAlignment="1">
      <alignment vertical="top" wrapText="1"/>
    </xf>
    <xf numFmtId="0" fontId="51" fillId="0" borderId="57" xfId="1" applyNumberFormat="1" applyFont="1" applyBorder="1" applyAlignment="1">
      <alignment horizontal="left" vertical="top"/>
    </xf>
    <xf numFmtId="14" fontId="22" fillId="0" borderId="43" xfId="1" applyNumberFormat="1" applyFont="1" applyBorder="1" applyAlignment="1">
      <alignment horizontal="right"/>
    </xf>
    <xf numFmtId="0" fontId="22" fillId="0" borderId="44" xfId="1" applyFont="1" applyBorder="1"/>
    <xf numFmtId="0" fontId="22" fillId="0" borderId="44" xfId="1" applyNumberFormat="1" applyFont="1" applyBorder="1" applyAlignment="1">
      <alignment horizontal="right" vertical="top" wrapText="1"/>
    </xf>
    <xf numFmtId="0" fontId="22" fillId="0" borderId="45" xfId="1" applyNumberFormat="1" applyFont="1" applyBorder="1" applyAlignment="1">
      <alignment vertical="top" wrapText="1"/>
    </xf>
    <xf numFmtId="14" fontId="22" fillId="0" borderId="58" xfId="1" applyNumberFormat="1" applyFont="1" applyBorder="1" applyAlignment="1">
      <alignment horizontal="right"/>
    </xf>
    <xf numFmtId="0" fontId="22" fillId="0" borderId="59" xfId="1" applyFont="1" applyBorder="1"/>
    <xf numFmtId="0" fontId="22" fillId="0" borderId="59" xfId="1" applyNumberFormat="1" applyFont="1" applyBorder="1" applyAlignment="1">
      <alignment horizontal="right" vertical="top" wrapText="1"/>
    </xf>
    <xf numFmtId="0" fontId="22" fillId="0" borderId="60" xfId="1" applyNumberFormat="1" applyFont="1" applyBorder="1" applyAlignment="1">
      <alignment horizontal="left" vertical="top"/>
    </xf>
    <xf numFmtId="0" fontId="22" fillId="0" borderId="61" xfId="1" applyNumberFormat="1" applyFont="1" applyBorder="1" applyAlignment="1">
      <alignment horizontal="left" vertical="top" wrapText="1"/>
    </xf>
    <xf numFmtId="0" fontId="22" fillId="0" borderId="62" xfId="1" applyNumberFormat="1" applyFont="1" applyBorder="1" applyAlignment="1">
      <alignment horizontal="left" vertical="top" wrapText="1"/>
    </xf>
    <xf numFmtId="0" fontId="25" fillId="0" borderId="63" xfId="1" applyNumberFormat="1" applyFont="1" applyBorder="1" applyAlignment="1">
      <alignment horizontal="left" vertical="top" wrapText="1"/>
    </xf>
    <xf numFmtId="0" fontId="22" fillId="0" borderId="63" xfId="1" applyNumberFormat="1" applyFont="1" applyBorder="1" applyAlignment="1">
      <alignment horizontal="left" vertical="top" wrapText="1"/>
    </xf>
    <xf numFmtId="0" fontId="48" fillId="0" borderId="36" xfId="1" applyNumberFormat="1" applyFont="1" applyBorder="1" applyAlignment="1">
      <alignment horizontal="left" vertical="top" wrapText="1"/>
    </xf>
    <xf numFmtId="0" fontId="54" fillId="0" borderId="64" xfId="1" applyNumberFormat="1" applyFont="1" applyBorder="1" applyAlignment="1">
      <alignment horizontal="left" vertical="top"/>
    </xf>
    <xf numFmtId="0" fontId="54" fillId="0" borderId="30" xfId="1" applyNumberFormat="1" applyFont="1" applyBorder="1" applyAlignment="1">
      <alignment horizontal="left" vertical="top"/>
    </xf>
    <xf numFmtId="0" fontId="54" fillId="0" borderId="65" xfId="1" applyNumberFormat="1" applyFont="1" applyBorder="1" applyAlignment="1">
      <alignment horizontal="left" vertical="top"/>
    </xf>
    <xf numFmtId="0" fontId="56" fillId="0" borderId="1" xfId="4" applyFont="1"/>
    <xf numFmtId="0" fontId="56" fillId="0" borderId="1" xfId="4" applyFont="1" applyBorder="1"/>
    <xf numFmtId="0" fontId="58" fillId="0" borderId="1" xfId="4" applyFont="1"/>
    <xf numFmtId="0" fontId="48" fillId="0" borderId="25" xfId="1" applyNumberFormat="1" applyFont="1" applyBorder="1" applyAlignment="1">
      <alignment horizontal="left" vertical="top" wrapText="1"/>
    </xf>
    <xf numFmtId="0" fontId="48" fillId="0" borderId="38" xfId="1" applyNumberFormat="1" applyFont="1" applyBorder="1" applyAlignment="1">
      <alignment horizontal="left" vertical="top" wrapText="1"/>
    </xf>
    <xf numFmtId="0" fontId="22" fillId="0" borderId="63" xfId="1" applyNumberFormat="1" applyFont="1" applyBorder="1" applyAlignment="1">
      <alignment horizontal="left" vertical="top" wrapText="1"/>
    </xf>
    <xf numFmtId="0" fontId="22" fillId="0" borderId="62" xfId="1" applyNumberFormat="1" applyFont="1" applyBorder="1" applyAlignment="1">
      <alignment horizontal="left" vertical="top" wrapText="1"/>
    </xf>
    <xf numFmtId="0" fontId="22" fillId="0" borderId="61" xfId="1" applyNumberFormat="1" applyFont="1" applyBorder="1" applyAlignment="1">
      <alignment horizontal="left" vertical="top" wrapText="1"/>
    </xf>
    <xf numFmtId="0" fontId="57" fillId="0" borderId="52" xfId="4" applyNumberFormat="1" applyFont="1" applyBorder="1" applyAlignment="1">
      <alignment horizontal="center"/>
    </xf>
    <xf numFmtId="0" fontId="57" fillId="0" borderId="51" xfId="4" applyNumberFormat="1" applyFont="1" applyBorder="1" applyAlignment="1">
      <alignment horizontal="center"/>
    </xf>
    <xf numFmtId="0" fontId="57" fillId="0" borderId="50" xfId="4" applyNumberFormat="1" applyFont="1" applyBorder="1" applyAlignment="1">
      <alignment horizontal="center"/>
    </xf>
    <xf numFmtId="0" fontId="52" fillId="0" borderId="52" xfId="1" applyNumberFormat="1" applyFont="1" applyBorder="1" applyAlignment="1">
      <alignment horizontal="center"/>
    </xf>
    <xf numFmtId="0" fontId="52" fillId="0" borderId="51" xfId="1" applyNumberFormat="1" applyFont="1" applyBorder="1" applyAlignment="1">
      <alignment horizontal="center"/>
    </xf>
    <xf numFmtId="0" fontId="52" fillId="0" borderId="50" xfId="1" applyNumberFormat="1" applyFont="1" applyBorder="1" applyAlignment="1">
      <alignment horizontal="center"/>
    </xf>
    <xf numFmtId="0" fontId="27" fillId="0" borderId="27" xfId="1" applyNumberFormat="1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5">
    <cellStyle name="Název 2" xfId="4"/>
    <cellStyle name="Normální" xfId="0" builtinId="0" customBuiltin="1"/>
    <cellStyle name="Normální 2" xfId="1"/>
    <cellStyle name="Normální 2 2" xfId="2"/>
    <cellStyle name="Normální 3 2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view="pageBreakPreview" topLeftCell="B7" zoomScale="115" zoomScaleNormal="100" zoomScaleSheetLayoutView="115" workbookViewId="0">
      <selection activeCell="E23" sqref="E23"/>
    </sheetView>
  </sheetViews>
  <sheetFormatPr defaultColWidth="11.6640625" defaultRowHeight="12.75" x14ac:dyDescent="0.2"/>
  <cols>
    <col min="1" max="1" width="11.6640625" style="262" hidden="1" customWidth="1"/>
    <col min="2" max="5" width="42.33203125" style="262" customWidth="1"/>
    <col min="6" max="7" width="11.6640625" style="262"/>
    <col min="8" max="8" width="23.1640625" style="262" customWidth="1"/>
    <col min="9" max="9" width="35.33203125" style="262" bestFit="1" customWidth="1"/>
    <col min="10" max="10" width="25.6640625" style="262" customWidth="1"/>
    <col min="11" max="16384" width="11.6640625" style="262"/>
  </cols>
  <sheetData>
    <row r="1" spans="1:6" s="343" customFormat="1" ht="24" thickBot="1" x14ac:dyDescent="0.4">
      <c r="A1" s="345"/>
      <c r="B1" s="351" t="s">
        <v>1127</v>
      </c>
      <c r="C1" s="352"/>
      <c r="D1" s="352"/>
      <c r="E1" s="353"/>
      <c r="F1" s="344"/>
    </row>
    <row r="2" spans="1:6" ht="12" customHeight="1" x14ac:dyDescent="0.2">
      <c r="A2" s="155">
        <f t="array" ref="A2">INDEX(__SAZBA__,MATCH(0,COUNTIF($A$1:A1,__SAZBA__),0))</f>
        <v>0</v>
      </c>
      <c r="B2" s="342" t="s">
        <v>1126</v>
      </c>
      <c r="C2" s="341" t="s">
        <v>1125</v>
      </c>
      <c r="D2" s="341"/>
      <c r="E2" s="340"/>
      <c r="F2" s="263"/>
    </row>
    <row r="3" spans="1:6" ht="18.75" x14ac:dyDescent="0.2">
      <c r="A3" s="155">
        <f t="array" ref="A3">INDEX(__SAZBA__,MATCH(0,COUNTIF($A$1:A2,__SAZBA__),0))</f>
        <v>21</v>
      </c>
      <c r="B3" s="339" t="s">
        <v>1124</v>
      </c>
      <c r="C3" s="346" t="s">
        <v>1123</v>
      </c>
      <c r="D3" s="346"/>
      <c r="E3" s="347"/>
      <c r="F3" s="263"/>
    </row>
    <row r="4" spans="1:6" ht="24.75" customHeight="1" x14ac:dyDescent="0.2">
      <c r="A4" s="155" t="str">
        <f t="array" ref="A4">INDEX(__SAZBA__,MATCH(0,COUNTIF($A$1:A3,__SAZBA__),0))</f>
        <v>_</v>
      </c>
      <c r="B4" s="334" t="s">
        <v>1073</v>
      </c>
      <c r="C4" s="348" t="s">
        <v>1122</v>
      </c>
      <c r="D4" s="349"/>
      <c r="E4" s="350"/>
      <c r="F4" s="263"/>
    </row>
    <row r="5" spans="1:6" x14ac:dyDescent="0.2">
      <c r="A5" s="155"/>
      <c r="B5" s="334" t="s">
        <v>1121</v>
      </c>
      <c r="C5" s="338" t="s">
        <v>1120</v>
      </c>
      <c r="D5" s="336"/>
      <c r="E5" s="335"/>
      <c r="F5" s="263"/>
    </row>
    <row r="6" spans="1:6" ht="36" x14ac:dyDescent="0.2">
      <c r="A6" s="155"/>
      <c r="B6" s="334" t="s">
        <v>1119</v>
      </c>
      <c r="C6" s="337" t="s">
        <v>1118</v>
      </c>
      <c r="D6" s="336"/>
      <c r="E6" s="335"/>
      <c r="F6" s="263"/>
    </row>
    <row r="7" spans="1:6" x14ac:dyDescent="0.2">
      <c r="A7" s="155"/>
      <c r="B7" s="334" t="s">
        <v>1117</v>
      </c>
      <c r="C7" s="333"/>
      <c r="D7" s="332" t="s">
        <v>1116</v>
      </c>
      <c r="E7" s="331"/>
      <c r="F7" s="263"/>
    </row>
    <row r="8" spans="1:6" ht="12.75" customHeight="1" thickBot="1" x14ac:dyDescent="0.25">
      <c r="A8" s="155"/>
      <c r="B8" s="330" t="s">
        <v>1115</v>
      </c>
      <c r="C8" s="329">
        <v>2019</v>
      </c>
      <c r="D8" s="328" t="s">
        <v>1114</v>
      </c>
      <c r="E8" s="327"/>
      <c r="F8" s="263"/>
    </row>
    <row r="9" spans="1:6" ht="10.5" customHeight="1" x14ac:dyDescent="0.2">
      <c r="A9" s="155"/>
      <c r="B9" s="326" t="s">
        <v>1113</v>
      </c>
      <c r="C9" s="308" t="s">
        <v>483</v>
      </c>
      <c r="D9" s="307" t="s">
        <v>1112</v>
      </c>
      <c r="E9" s="306" t="s">
        <v>1111</v>
      </c>
      <c r="F9" s="263"/>
    </row>
    <row r="10" spans="1:6" ht="12.75" customHeight="1" x14ac:dyDescent="0.2">
      <c r="A10" s="155"/>
      <c r="B10" s="316" t="s">
        <v>484</v>
      </c>
      <c r="C10" s="325" t="s">
        <v>1110</v>
      </c>
      <c r="D10" s="324"/>
      <c r="E10" s="323" t="s">
        <v>1109</v>
      </c>
      <c r="F10" s="263"/>
    </row>
    <row r="11" spans="1:6" ht="7.5" customHeight="1" thickBot="1" x14ac:dyDescent="0.25">
      <c r="A11" s="155"/>
      <c r="B11" s="322"/>
      <c r="C11" s="321"/>
      <c r="D11" s="311"/>
      <c r="E11" s="298"/>
      <c r="F11" s="263"/>
    </row>
    <row r="12" spans="1:6" ht="10.5" customHeight="1" x14ac:dyDescent="0.2">
      <c r="A12" s="155"/>
      <c r="B12" s="320" t="s">
        <v>1108</v>
      </c>
      <c r="C12" s="319" t="s">
        <v>1107</v>
      </c>
      <c r="D12" s="318"/>
      <c r="E12" s="317"/>
      <c r="F12" s="263"/>
    </row>
    <row r="13" spans="1:6" ht="12.75" customHeight="1" x14ac:dyDescent="0.2">
      <c r="A13" s="155"/>
      <c r="B13" s="316" t="s">
        <v>1106</v>
      </c>
      <c r="C13" s="315"/>
      <c r="D13" s="314"/>
      <c r="E13" s="313"/>
      <c r="F13" s="263"/>
    </row>
    <row r="14" spans="1:6" ht="7.5" customHeight="1" thickBot="1" x14ac:dyDescent="0.25">
      <c r="A14" s="155"/>
      <c r="B14" s="290"/>
      <c r="C14" s="312"/>
      <c r="D14" s="311"/>
      <c r="E14" s="310"/>
      <c r="F14" s="263"/>
    </row>
    <row r="15" spans="1:6" ht="19.5" thickBot="1" x14ac:dyDescent="0.35">
      <c r="A15" s="155"/>
      <c r="B15" s="354" t="s">
        <v>1105</v>
      </c>
      <c r="C15" s="355"/>
      <c r="D15" s="355"/>
      <c r="E15" s="356"/>
      <c r="F15" s="263"/>
    </row>
    <row r="16" spans="1:6" x14ac:dyDescent="0.2">
      <c r="A16" s="155"/>
      <c r="B16" s="309" t="s">
        <v>1104</v>
      </c>
      <c r="C16" s="308" t="s">
        <v>1103</v>
      </c>
      <c r="D16" s="307" t="s">
        <v>1102</v>
      </c>
      <c r="E16" s="306" t="s">
        <v>1101</v>
      </c>
      <c r="F16" s="263"/>
    </row>
    <row r="17" spans="1:8" x14ac:dyDescent="0.2">
      <c r="A17" s="155"/>
      <c r="B17" s="305" t="s">
        <v>1100</v>
      </c>
      <c r="C17" s="304" t="s">
        <v>1099</v>
      </c>
      <c r="D17" s="303"/>
      <c r="E17" s="302"/>
      <c r="F17" s="263"/>
    </row>
    <row r="18" spans="1:8" x14ac:dyDescent="0.2">
      <c r="A18" s="155"/>
      <c r="B18" s="305" t="s">
        <v>1098</v>
      </c>
      <c r="C18" s="304" t="s">
        <v>1097</v>
      </c>
      <c r="D18" s="303"/>
      <c r="E18" s="302"/>
      <c r="F18" s="263"/>
    </row>
    <row r="19" spans="1:8" x14ac:dyDescent="0.2">
      <c r="A19" s="155"/>
      <c r="B19" s="305" t="s">
        <v>1096</v>
      </c>
      <c r="C19" s="304" t="s">
        <v>1095</v>
      </c>
      <c r="D19" s="303"/>
      <c r="E19" s="302"/>
      <c r="F19" s="263"/>
    </row>
    <row r="20" spans="1:8" x14ac:dyDescent="0.2">
      <c r="A20" s="155"/>
      <c r="B20" s="305" t="s">
        <v>1094</v>
      </c>
      <c r="C20" s="304" t="s">
        <v>1093</v>
      </c>
      <c r="D20" s="303"/>
      <c r="E20" s="302"/>
      <c r="F20" s="263"/>
    </row>
    <row r="21" spans="1:8" x14ac:dyDescent="0.2">
      <c r="A21" s="155"/>
      <c r="B21" s="305" t="s">
        <v>481</v>
      </c>
      <c r="C21" s="304" t="s">
        <v>482</v>
      </c>
      <c r="D21" s="303"/>
      <c r="E21" s="302"/>
      <c r="F21" s="263"/>
    </row>
    <row r="22" spans="1:8" ht="6.75" customHeight="1" thickBot="1" x14ac:dyDescent="0.25">
      <c r="A22" s="155"/>
      <c r="B22" s="301"/>
      <c r="C22" s="300"/>
      <c r="D22" s="299"/>
      <c r="E22" s="298"/>
      <c r="F22" s="263"/>
    </row>
    <row r="23" spans="1:8" ht="15" x14ac:dyDescent="0.25">
      <c r="A23" s="155"/>
      <c r="B23" s="290"/>
      <c r="C23" s="293"/>
      <c r="D23" s="297" t="s">
        <v>1084</v>
      </c>
      <c r="E23" s="296">
        <f>SUBTOTAL(9,__CENA__)</f>
        <v>0</v>
      </c>
      <c r="F23" s="263"/>
    </row>
    <row r="24" spans="1:8" ht="15" x14ac:dyDescent="0.25">
      <c r="A24" s="155"/>
      <c r="B24" s="290"/>
      <c r="C24" s="293"/>
      <c r="D24" s="295" t="s">
        <v>23</v>
      </c>
      <c r="E24" s="294">
        <f>SUBTOTAL(9,E25:E26)</f>
        <v>0</v>
      </c>
      <c r="F24" s="263"/>
    </row>
    <row r="25" spans="1:8" ht="14.25" x14ac:dyDescent="0.2">
      <c r="A25" s="244">
        <f>IF(ISNUMBER(A3),SUMIF(__SAZBA__,A3,__CENA__),0)</f>
        <v>0</v>
      </c>
      <c r="B25" s="290"/>
      <c r="C25" s="293"/>
      <c r="D25" s="292" t="str">
        <f>IF(A25=0,"","DPH " &amp; A3 &amp; " % ze základny: " &amp; TEXT(A25,"# ##0"))</f>
        <v/>
      </c>
      <c r="E25" s="291" t="str">
        <f>IF(A25=0,"",A25*A3/100)</f>
        <v/>
      </c>
      <c r="F25" s="263"/>
      <c r="H25" s="279"/>
    </row>
    <row r="26" spans="1:8" ht="14.25" x14ac:dyDescent="0.2">
      <c r="A26" s="244">
        <f>IF(ISNUMBER(A4),SUMIF(__SAZBA__,A4,__CENA__),0)</f>
        <v>0</v>
      </c>
      <c r="B26" s="290"/>
      <c r="C26" s="289"/>
      <c r="D26" s="288" t="str">
        <f>IF(A26=0,"","DPH " &amp; A4 &amp; " % ze základny: " &amp; TEXT(A26,"# ##0"))</f>
        <v/>
      </c>
      <c r="E26" s="287" t="str">
        <f>IF(A26=0,"",A26*A4/100)</f>
        <v/>
      </c>
      <c r="F26" s="263"/>
      <c r="H26" s="279"/>
    </row>
    <row r="27" spans="1:8" s="280" customFormat="1" ht="19.5" thickBot="1" x14ac:dyDescent="0.35">
      <c r="A27" s="286"/>
      <c r="B27" s="285"/>
      <c r="C27" s="284"/>
      <c r="D27" s="283" t="s">
        <v>1083</v>
      </c>
      <c r="E27" s="282">
        <f>SUM(E23:E24)</f>
        <v>0</v>
      </c>
      <c r="F27" s="281"/>
    </row>
    <row r="28" spans="1:8" ht="14.25" x14ac:dyDescent="0.2">
      <c r="A28" s="155"/>
      <c r="B28" s="277" t="s">
        <v>1092</v>
      </c>
      <c r="C28" s="275"/>
      <c r="D28" s="274" t="s">
        <v>1091</v>
      </c>
      <c r="E28" s="273"/>
      <c r="F28" s="263"/>
      <c r="H28" s="279"/>
    </row>
    <row r="29" spans="1:8" x14ac:dyDescent="0.2">
      <c r="A29" s="155"/>
      <c r="B29" s="277" t="s">
        <v>1090</v>
      </c>
      <c r="C29" s="278" t="str">
        <f>IF(ISNA(VLOOKUP("Zhotovitel",B10:E11,3,FALSE)),"",VLOOKUP("Zhotovitel",B10:E11,3,FALSE))</f>
        <v/>
      </c>
      <c r="D29" s="274" t="s">
        <v>1090</v>
      </c>
      <c r="E29" s="273" t="str">
        <f>IF(ISNA(VLOOKUP("Objednatel",B10:E11,3,FALSE)),"",VLOOKUP("Objednatel",B10:E11,3,FALSE))</f>
        <v/>
      </c>
      <c r="F29" s="263"/>
    </row>
    <row r="30" spans="1:8" x14ac:dyDescent="0.2">
      <c r="A30" s="155"/>
      <c r="B30" s="277" t="s">
        <v>1128</v>
      </c>
      <c r="C30" s="275"/>
      <c r="D30" s="274" t="s">
        <v>1089</v>
      </c>
      <c r="E30" s="273"/>
      <c r="F30" s="263"/>
    </row>
    <row r="31" spans="1:8" x14ac:dyDescent="0.2">
      <c r="A31" s="155"/>
      <c r="B31" s="277" t="s">
        <v>1088</v>
      </c>
      <c r="C31" s="275"/>
      <c r="D31" s="274" t="s">
        <v>1087</v>
      </c>
      <c r="E31" s="273"/>
      <c r="F31" s="263"/>
    </row>
    <row r="32" spans="1:8" x14ac:dyDescent="0.2">
      <c r="A32" s="155"/>
      <c r="B32" s="276"/>
      <c r="C32" s="275"/>
      <c r="D32" s="274"/>
      <c r="E32" s="273"/>
      <c r="F32" s="263"/>
    </row>
    <row r="33" spans="1:6" x14ac:dyDescent="0.2">
      <c r="A33" s="155"/>
      <c r="B33" s="272" t="s">
        <v>1086</v>
      </c>
      <c r="C33" s="271"/>
      <c r="D33" s="271"/>
      <c r="E33" s="270"/>
      <c r="F33" s="263"/>
    </row>
    <row r="34" spans="1:6" x14ac:dyDescent="0.2">
      <c r="A34" s="155"/>
      <c r="B34" s="269"/>
      <c r="C34" s="268"/>
      <c r="D34" s="268"/>
      <c r="E34" s="267"/>
      <c r="F34" s="263"/>
    </row>
    <row r="35" spans="1:6" x14ac:dyDescent="0.2">
      <c r="A35" s="155"/>
      <c r="B35" s="269"/>
      <c r="C35" s="268"/>
      <c r="D35" s="268"/>
      <c r="E35" s="267"/>
      <c r="F35" s="263"/>
    </row>
    <row r="36" spans="1:6" x14ac:dyDescent="0.2">
      <c r="A36" s="155"/>
      <c r="B36" s="269"/>
      <c r="C36" s="268"/>
      <c r="D36" s="268"/>
      <c r="E36" s="267"/>
      <c r="F36" s="263"/>
    </row>
    <row r="37" spans="1:6" ht="13.5" thickBot="1" x14ac:dyDescent="0.25">
      <c r="A37" s="155"/>
      <c r="B37" s="266"/>
      <c r="C37" s="265"/>
      <c r="D37" s="265"/>
      <c r="E37" s="264"/>
      <c r="F37" s="263"/>
    </row>
  </sheetData>
  <mergeCells count="4">
    <mergeCell ref="C3:E3"/>
    <mergeCell ref="C4:E4"/>
    <mergeCell ref="B1:E1"/>
    <mergeCell ref="B15:E15"/>
  </mergeCells>
  <pageMargins left="0.78740157480314965" right="0.78740157480314965" top="0.78740157480314965" bottom="0.78740157480314965" header="0.39370078740157483" footer="0.3937007874015748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7"/>
  <sheetViews>
    <sheetView workbookViewId="0">
      <pane ySplit="3" topLeftCell="A10" activePane="bottomLeft" state="frozen"/>
      <selection pane="bottomLeft" activeCell="C33" sqref="C33"/>
    </sheetView>
  </sheetViews>
  <sheetFormatPr defaultColWidth="11.6640625" defaultRowHeight="12.75" outlineLevelRow="1" x14ac:dyDescent="0.2"/>
  <cols>
    <col min="1" max="1" width="16" style="155" hidden="1" customWidth="1"/>
    <col min="2" max="2" width="103.6640625" style="155" customWidth="1"/>
    <col min="3" max="3" width="20.1640625" style="155" customWidth="1"/>
    <col min="4" max="4" width="20.1640625" style="155" hidden="1" customWidth="1"/>
    <col min="5" max="6" width="20.1640625" style="155" customWidth="1"/>
    <col min="7" max="7" width="15" style="155" customWidth="1"/>
    <col min="8" max="16384" width="11.6640625" style="155"/>
  </cols>
  <sheetData>
    <row r="1" spans="1:7" ht="15.75" customHeight="1" x14ac:dyDescent="0.25">
      <c r="A1" s="261"/>
      <c r="B1" s="155" t="s">
        <v>1082</v>
      </c>
      <c r="C1" s="238"/>
      <c r="D1" s="236"/>
      <c r="E1" s="234"/>
      <c r="F1" s="238"/>
    </row>
    <row r="2" spans="1:7" ht="14.25" customHeight="1" x14ac:dyDescent="0.25">
      <c r="A2" s="155">
        <f t="array" ref="A2">INDEX(__SAZBA__,MATCH(0,COUNTIF($A$1:A1,__SAZBA__),0))</f>
        <v>0</v>
      </c>
      <c r="B2" s="239" t="str">
        <f>'Kryci list'!C3</f>
        <v>Rekonstrukce ul. Husova v úseku Bezručova - Jiráskova - 1. etapa - rozdělení</v>
      </c>
      <c r="C2" s="238"/>
      <c r="D2" s="236"/>
      <c r="E2" s="234"/>
      <c r="F2" s="238"/>
      <c r="G2" s="239"/>
    </row>
    <row r="3" spans="1:7" s="231" customFormat="1" ht="13.5" thickBot="1" x14ac:dyDescent="0.25">
      <c r="A3" s="231">
        <f t="array" ref="A3">INDEX(__SAZBA__,MATCH(0,COUNTIF($A$1:A2,__SAZBA__),0))</f>
        <v>21</v>
      </c>
      <c r="B3" s="232" t="s">
        <v>33</v>
      </c>
      <c r="C3" s="232" t="s">
        <v>1076</v>
      </c>
      <c r="D3" s="232" t="s">
        <v>486</v>
      </c>
      <c r="E3" s="232" t="s">
        <v>23</v>
      </c>
      <c r="F3" s="232" t="s">
        <v>29</v>
      </c>
      <c r="G3" s="232" t="s">
        <v>1085</v>
      </c>
    </row>
    <row r="4" spans="1:7" x14ac:dyDescent="0.2">
      <c r="A4" s="155" t="str">
        <f t="array" ref="A4">INDEX(__SAZBA__,MATCH(0,COUNTIF($A$1:A3,__SAZBA__),0))</f>
        <v>_</v>
      </c>
      <c r="B4" s="259"/>
      <c r="C4" s="260"/>
      <c r="D4" s="260"/>
      <c r="E4" s="260"/>
      <c r="F4" s="260"/>
      <c r="G4" s="259"/>
    </row>
    <row r="5" spans="1:7" s="255" customFormat="1" ht="15.75" customHeight="1" x14ac:dyDescent="0.2">
      <c r="B5" s="258" t="str">
        <f>IF(Zakazka!$I$5=0,"",Zakazka!$I$5)</f>
        <v>SO.100A: Ulice Husova</v>
      </c>
      <c r="C5" s="256" t="str">
        <f>IF(Zakazka!$O$5=0,"",Zakazka!$O$5)</f>
        <v/>
      </c>
      <c r="D5" s="257">
        <f>IF(Zakazka!$Q$5=0,"",Zakazka!$Q$5)</f>
        <v>3982.3416629000012</v>
      </c>
      <c r="E5" s="256" t="str">
        <f>IF(Zakazka!$U$5=0,"",Zakazka!$U$5)</f>
        <v/>
      </c>
      <c r="F5" s="256" t="str">
        <f>IF(Zakazka!$V$5=0,"",Zakazka!$V$5)</f>
        <v/>
      </c>
      <c r="G5" s="256">
        <f>IF(Zakazka!$Y$5=0,"",Zakazka!$Y$5)</f>
        <v>97</v>
      </c>
    </row>
    <row r="6" spans="1:7" s="251" customFormat="1" ht="15" customHeight="1" outlineLevel="1" x14ac:dyDescent="0.2">
      <c r="B6" s="254" t="str">
        <f>IF(Zakazka!$I$6=0,"",Zakazka!$I$6)</f>
        <v>001: Zemní práce</v>
      </c>
      <c r="C6" s="252" t="str">
        <f>IF(Zakazka!$O$6=0,"",Zakazka!$O$6)</f>
        <v/>
      </c>
      <c r="D6" s="253">
        <f>IF(Zakazka!$Q$6=0,"",Zakazka!$Q$6)</f>
        <v>1.69845</v>
      </c>
      <c r="E6" s="252" t="str">
        <f>IF(Zakazka!$U$6=0,"",Zakazka!$U$6)</f>
        <v/>
      </c>
      <c r="F6" s="252" t="str">
        <f>IF(Zakazka!$V$6=0,"",Zakazka!$V$6)</f>
        <v/>
      </c>
      <c r="G6" s="252">
        <f>IF(Zakazka!$Y$6=0,"",Zakazka!$Y$6)</f>
        <v>28</v>
      </c>
    </row>
    <row r="7" spans="1:7" s="251" customFormat="1" ht="15" customHeight="1" outlineLevel="1" x14ac:dyDescent="0.2">
      <c r="B7" s="254" t="str">
        <f>IF(Zakazka!$I$109=0,"",Zakazka!$I$109)</f>
        <v>002: Základy</v>
      </c>
      <c r="C7" s="252" t="str">
        <f>IF(Zakazka!$O$109=0,"",Zakazka!$O$109)</f>
        <v/>
      </c>
      <c r="D7" s="253" t="str">
        <f>IF(Zakazka!$Q$109=0,"",Zakazka!$Q$109)</f>
        <v/>
      </c>
      <c r="E7" s="252" t="str">
        <f>IF(Zakazka!$U$109=0,"",Zakazka!$U$109)</f>
        <v/>
      </c>
      <c r="F7" s="252" t="str">
        <f>IF(Zakazka!$V$109=0,"",Zakazka!$V$109)</f>
        <v/>
      </c>
      <c r="G7" s="252">
        <f>IF(Zakazka!$Y$109=0,"",Zakazka!$Y$109)</f>
        <v>1</v>
      </c>
    </row>
    <row r="8" spans="1:7" s="251" customFormat="1" ht="15" customHeight="1" outlineLevel="1" x14ac:dyDescent="0.2">
      <c r="B8" s="254" t="str">
        <f>IF(Zakazka!$I$115=0,"",Zakazka!$I$115)</f>
        <v>003: Svislé konstrukce</v>
      </c>
      <c r="C8" s="252" t="str">
        <f>IF(Zakazka!$O$115=0,"",Zakazka!$O$115)</f>
        <v/>
      </c>
      <c r="D8" s="253">
        <f>IF(Zakazka!$Q$115=0,"",Zakazka!$Q$115)</f>
        <v>1.0026600000000001</v>
      </c>
      <c r="E8" s="252" t="str">
        <f>IF(Zakazka!$U$115=0,"",Zakazka!$U$115)</f>
        <v/>
      </c>
      <c r="F8" s="252" t="str">
        <f>IF(Zakazka!$V$115=0,"",Zakazka!$V$115)</f>
        <v/>
      </c>
      <c r="G8" s="252">
        <f>IF(Zakazka!$Y$115=0,"",Zakazka!$Y$115)</f>
        <v>2</v>
      </c>
    </row>
    <row r="9" spans="1:7" s="251" customFormat="1" ht="15" customHeight="1" outlineLevel="1" x14ac:dyDescent="0.2">
      <c r="B9" s="254" t="str">
        <f>IF(Zakazka!$I$125=0,"",Zakazka!$I$125)</f>
        <v>005: Komunikace</v>
      </c>
      <c r="C9" s="252" t="str">
        <f>IF(Zakazka!$O$125=0,"",Zakazka!$O$125)</f>
        <v/>
      </c>
      <c r="D9" s="253">
        <f>IF(Zakazka!$Q$125=0,"",Zakazka!$Q$125)</f>
        <v>3715.9696110000004</v>
      </c>
      <c r="E9" s="252" t="str">
        <f>IF(Zakazka!$U$125=0,"",Zakazka!$U$125)</f>
        <v/>
      </c>
      <c r="F9" s="252" t="str">
        <f>IF(Zakazka!$V$125=0,"",Zakazka!$V$125)</f>
        <v/>
      </c>
      <c r="G9" s="252">
        <f>IF(Zakazka!$Y$125=0,"",Zakazka!$Y$125)</f>
        <v>25</v>
      </c>
    </row>
    <row r="10" spans="1:7" s="251" customFormat="1" ht="15" customHeight="1" outlineLevel="1" x14ac:dyDescent="0.2">
      <c r="B10" s="254" t="str">
        <f>IF(Zakazka!$I$211=0,"",Zakazka!$I$211)</f>
        <v>009: Ostatní konstrukce a práce</v>
      </c>
      <c r="C10" s="252" t="str">
        <f>IF(Zakazka!$O$211=0,"",Zakazka!$O$211)</f>
        <v/>
      </c>
      <c r="D10" s="253">
        <f>IF(Zakazka!$Q$211=0,"",Zakazka!$Q$211)</f>
        <v>263.67094189999989</v>
      </c>
      <c r="E10" s="252" t="str">
        <f>IF(Zakazka!$U$211=0,"",Zakazka!$U$211)</f>
        <v/>
      </c>
      <c r="F10" s="252" t="str">
        <f>IF(Zakazka!$V$211=0,"",Zakazka!$V$211)</f>
        <v/>
      </c>
      <c r="G10" s="252">
        <f>IF(Zakazka!$Y$211=0,"",Zakazka!$Y$211)</f>
        <v>32</v>
      </c>
    </row>
    <row r="11" spans="1:7" s="251" customFormat="1" ht="15" customHeight="1" outlineLevel="1" x14ac:dyDescent="0.2">
      <c r="B11" s="254" t="str">
        <f>IF(Zakazka!$I$330=0,"",Zakazka!$I$330)</f>
        <v>099: Přesun hmot HSV</v>
      </c>
      <c r="C11" s="252" t="str">
        <f>IF(Zakazka!$O$330=0,"",Zakazka!$O$330)</f>
        <v/>
      </c>
      <c r="D11" s="253" t="str">
        <f>IF(Zakazka!$Q$330=0,"",Zakazka!$Q$330)</f>
        <v/>
      </c>
      <c r="E11" s="252" t="str">
        <f>IF(Zakazka!$U$330=0,"",Zakazka!$U$330)</f>
        <v/>
      </c>
      <c r="F11" s="252" t="str">
        <f>IF(Zakazka!$V$330=0,"",Zakazka!$V$330)</f>
        <v/>
      </c>
      <c r="G11" s="252">
        <f>IF(Zakazka!$Y$330=0,"",Zakazka!$Y$330)</f>
        <v>9</v>
      </c>
    </row>
    <row r="12" spans="1:7" s="255" customFormat="1" ht="15.75" customHeight="1" x14ac:dyDescent="0.2">
      <c r="B12" s="258" t="str">
        <f>IF(Zakazka!$I$366=0,"",Zakazka!$I$366)</f>
        <v>SO.100B: Parkoviště u střediska</v>
      </c>
      <c r="C12" s="256" t="str">
        <f>IF(Zakazka!$O$366=0,"",Zakazka!$O$366)</f>
        <v/>
      </c>
      <c r="D12" s="257">
        <f>IF(Zakazka!$Q$366=0,"",Zakazka!$Q$366)</f>
        <v>988.26651315000004</v>
      </c>
      <c r="E12" s="256" t="str">
        <f>IF(Zakazka!$U$366=0,"",Zakazka!$U$366)</f>
        <v/>
      </c>
      <c r="F12" s="256" t="str">
        <f>IF(Zakazka!$V$366=0,"",Zakazka!$V$366)</f>
        <v/>
      </c>
      <c r="G12" s="256">
        <f>IF(Zakazka!$Y$366=0,"",Zakazka!$Y$366)</f>
        <v>64</v>
      </c>
    </row>
    <row r="13" spans="1:7" s="251" customFormat="1" ht="15" customHeight="1" outlineLevel="1" x14ac:dyDescent="0.2">
      <c r="B13" s="254" t="str">
        <f>IF(Zakazka!$I$367=0,"",Zakazka!$I$367)</f>
        <v>001: Zemní práce</v>
      </c>
      <c r="C13" s="252" t="str">
        <f>IF(Zakazka!$O$367=0,"",Zakazka!$O$367)</f>
        <v/>
      </c>
      <c r="D13" s="253">
        <f>IF(Zakazka!$Q$367=0,"",Zakazka!$Q$367)</f>
        <v>0.13466</v>
      </c>
      <c r="E13" s="252" t="str">
        <f>IF(Zakazka!$U$367=0,"",Zakazka!$U$367)</f>
        <v/>
      </c>
      <c r="F13" s="252" t="str">
        <f>IF(Zakazka!$V$367=0,"",Zakazka!$V$367)</f>
        <v/>
      </c>
      <c r="G13" s="252">
        <f>IF(Zakazka!$Y$367=0,"",Zakazka!$Y$367)</f>
        <v>21</v>
      </c>
    </row>
    <row r="14" spans="1:7" s="251" customFormat="1" ht="15" customHeight="1" outlineLevel="1" x14ac:dyDescent="0.2">
      <c r="B14" s="254" t="str">
        <f>IF(Zakazka!$I$443=0,"",Zakazka!$I$443)</f>
        <v>002: Základy</v>
      </c>
      <c r="C14" s="252" t="str">
        <f>IF(Zakazka!$O$443=0,"",Zakazka!$O$443)</f>
        <v/>
      </c>
      <c r="D14" s="253" t="str">
        <f>IF(Zakazka!$Q$443=0,"",Zakazka!$Q$443)</f>
        <v/>
      </c>
      <c r="E14" s="252" t="str">
        <f>IF(Zakazka!$U$443=0,"",Zakazka!$U$443)</f>
        <v/>
      </c>
      <c r="F14" s="252" t="str">
        <f>IF(Zakazka!$V$443=0,"",Zakazka!$V$443)</f>
        <v/>
      </c>
      <c r="G14" s="252">
        <f>IF(Zakazka!$Y$443=0,"",Zakazka!$Y$443)</f>
        <v>1</v>
      </c>
    </row>
    <row r="15" spans="1:7" s="251" customFormat="1" ht="15" customHeight="1" outlineLevel="1" x14ac:dyDescent="0.2">
      <c r="B15" s="254" t="str">
        <f>IF(Zakazka!$I$449=0,"",Zakazka!$I$449)</f>
        <v>005: Komunikace</v>
      </c>
      <c r="C15" s="252" t="str">
        <f>IF(Zakazka!$O$449=0,"",Zakazka!$O$449)</f>
        <v/>
      </c>
      <c r="D15" s="253">
        <f>IF(Zakazka!$Q$449=0,"",Zakazka!$Q$449)</f>
        <v>890.72781500000019</v>
      </c>
      <c r="E15" s="252" t="str">
        <f>IF(Zakazka!$U$449=0,"",Zakazka!$U$449)</f>
        <v/>
      </c>
      <c r="F15" s="252" t="str">
        <f>IF(Zakazka!$V$449=0,"",Zakazka!$V$449)</f>
        <v/>
      </c>
      <c r="G15" s="252">
        <f>IF(Zakazka!$Y$449=0,"",Zakazka!$Y$449)</f>
        <v>13</v>
      </c>
    </row>
    <row r="16" spans="1:7" s="251" customFormat="1" ht="15" customHeight="1" outlineLevel="1" x14ac:dyDescent="0.2">
      <c r="B16" s="254" t="str">
        <f>IF(Zakazka!$I$496=0,"",Zakazka!$I$496)</f>
        <v>009: Ostatní konstrukce a práce</v>
      </c>
      <c r="C16" s="252" t="str">
        <f>IF(Zakazka!$O$496=0,"",Zakazka!$O$496)</f>
        <v/>
      </c>
      <c r="D16" s="253">
        <f>IF(Zakazka!$Q$496=0,"",Zakazka!$Q$496)</f>
        <v>97.404038150000005</v>
      </c>
      <c r="E16" s="252" t="str">
        <f>IF(Zakazka!$U$496=0,"",Zakazka!$U$496)</f>
        <v/>
      </c>
      <c r="F16" s="252" t="str">
        <f>IF(Zakazka!$V$496=0,"",Zakazka!$V$496)</f>
        <v/>
      </c>
      <c r="G16" s="252">
        <f>IF(Zakazka!$Y$496=0,"",Zakazka!$Y$496)</f>
        <v>20</v>
      </c>
    </row>
    <row r="17" spans="2:7" s="251" customFormat="1" ht="15" customHeight="1" outlineLevel="1" x14ac:dyDescent="0.2">
      <c r="B17" s="254" t="str">
        <f>IF(Zakazka!$I$568=0,"",Zakazka!$I$568)</f>
        <v>099: Přesun hmot HSV</v>
      </c>
      <c r="C17" s="252" t="str">
        <f>IF(Zakazka!$O$568=0,"",Zakazka!$O$568)</f>
        <v/>
      </c>
      <c r="D17" s="253" t="str">
        <f>IF(Zakazka!$Q$568=0,"",Zakazka!$Q$568)</f>
        <v/>
      </c>
      <c r="E17" s="252" t="str">
        <f>IF(Zakazka!$U$568=0,"",Zakazka!$U$568)</f>
        <v/>
      </c>
      <c r="F17" s="252" t="str">
        <f>IF(Zakazka!$V$568=0,"",Zakazka!$V$568)</f>
        <v/>
      </c>
      <c r="G17" s="252">
        <f>IF(Zakazka!$Y$568=0,"",Zakazka!$Y$568)</f>
        <v>9</v>
      </c>
    </row>
    <row r="18" spans="2:7" s="255" customFormat="1" ht="15.75" customHeight="1" x14ac:dyDescent="0.2">
      <c r="B18" s="258" t="str">
        <f>IF(Zakazka!$I$604=0,"",Zakazka!$I$604)</f>
        <v>SO.300: Kompletní odvodnění</v>
      </c>
      <c r="C18" s="256" t="str">
        <f>IF(Zakazka!$O$604=0,"",Zakazka!$O$604)</f>
        <v/>
      </c>
      <c r="D18" s="257">
        <f>IF(Zakazka!$Q$604=0,"",Zakazka!$Q$604)</f>
        <v>146.58506220000001</v>
      </c>
      <c r="E18" s="256" t="str">
        <f>IF(Zakazka!$U$604=0,"",Zakazka!$U$604)</f>
        <v/>
      </c>
      <c r="F18" s="256" t="str">
        <f>IF(Zakazka!$V$604=0,"",Zakazka!$V$604)</f>
        <v/>
      </c>
      <c r="G18" s="256">
        <f>IF(Zakazka!$Y$604=0,"",Zakazka!$Y$604)</f>
        <v>51</v>
      </c>
    </row>
    <row r="19" spans="2:7" s="251" customFormat="1" ht="15" customHeight="1" outlineLevel="1" x14ac:dyDescent="0.2">
      <c r="B19" s="254" t="str">
        <f>IF(Zakazka!$I$605=0,"",Zakazka!$I$605)</f>
        <v>001: Zemní práce</v>
      </c>
      <c r="C19" s="252" t="str">
        <f>IF(Zakazka!$O$605=0,"",Zakazka!$O$605)</f>
        <v/>
      </c>
      <c r="D19" s="253">
        <f>IF(Zakazka!$Q$605=0,"",Zakazka!$Q$605)</f>
        <v>9.2034839999999996</v>
      </c>
      <c r="E19" s="252" t="str">
        <f>IF(Zakazka!$U$605=0,"",Zakazka!$U$605)</f>
        <v/>
      </c>
      <c r="F19" s="252" t="str">
        <f>IF(Zakazka!$V$605=0,"",Zakazka!$V$605)</f>
        <v/>
      </c>
      <c r="G19" s="252">
        <f>IF(Zakazka!$Y$605=0,"",Zakazka!$Y$605)</f>
        <v>19</v>
      </c>
    </row>
    <row r="20" spans="2:7" s="251" customFormat="1" ht="15" customHeight="1" outlineLevel="1" x14ac:dyDescent="0.2">
      <c r="B20" s="254" t="str">
        <f>IF(Zakazka!$I$677=0,"",Zakazka!$I$677)</f>
        <v>002: Základy</v>
      </c>
      <c r="C20" s="252" t="str">
        <f>IF(Zakazka!$O$677=0,"",Zakazka!$O$677)</f>
        <v/>
      </c>
      <c r="D20" s="253" t="str">
        <f>IF(Zakazka!$Q$677=0,"",Zakazka!$Q$677)</f>
        <v/>
      </c>
      <c r="E20" s="252" t="str">
        <f>IF(Zakazka!$U$677=0,"",Zakazka!$U$677)</f>
        <v/>
      </c>
      <c r="F20" s="252" t="str">
        <f>IF(Zakazka!$V$677=0,"",Zakazka!$V$677)</f>
        <v/>
      </c>
      <c r="G20" s="252">
        <f>IF(Zakazka!$Y$677=0,"",Zakazka!$Y$677)</f>
        <v>1</v>
      </c>
    </row>
    <row r="21" spans="2:7" s="251" customFormat="1" ht="15" customHeight="1" outlineLevel="1" x14ac:dyDescent="0.2">
      <c r="B21" s="254" t="str">
        <f>IF(Zakazka!$I$683=0,"",Zakazka!$I$683)</f>
        <v>004: Vodorovné konstrukce</v>
      </c>
      <c r="C21" s="252" t="str">
        <f>IF(Zakazka!$O$683=0,"",Zakazka!$O$683)</f>
        <v/>
      </c>
      <c r="D21" s="253">
        <f>IF(Zakazka!$Q$683=0,"",Zakazka!$Q$683)</f>
        <v>7.8656032000000007</v>
      </c>
      <c r="E21" s="252" t="str">
        <f>IF(Zakazka!$U$683=0,"",Zakazka!$U$683)</f>
        <v/>
      </c>
      <c r="F21" s="252" t="str">
        <f>IF(Zakazka!$V$683=0,"",Zakazka!$V$683)</f>
        <v/>
      </c>
      <c r="G21" s="252">
        <f>IF(Zakazka!$Y$683=0,"",Zakazka!$Y$683)</f>
        <v>1</v>
      </c>
    </row>
    <row r="22" spans="2:7" s="251" customFormat="1" ht="15" customHeight="1" outlineLevel="1" x14ac:dyDescent="0.2">
      <c r="B22" s="254" t="str">
        <f>IF(Zakazka!$I$689=0,"",Zakazka!$I$689)</f>
        <v>008: Trubní vedení</v>
      </c>
      <c r="C22" s="252" t="str">
        <f>IF(Zakazka!$O$689=0,"",Zakazka!$O$689)</f>
        <v/>
      </c>
      <c r="D22" s="253">
        <f>IF(Zakazka!$Q$689=0,"",Zakazka!$Q$689)</f>
        <v>37.817720000000001</v>
      </c>
      <c r="E22" s="252" t="str">
        <f>IF(Zakazka!$U$689=0,"",Zakazka!$U$689)</f>
        <v/>
      </c>
      <c r="F22" s="252" t="str">
        <f>IF(Zakazka!$V$689=0,"",Zakazka!$V$689)</f>
        <v/>
      </c>
      <c r="G22" s="252">
        <f>IF(Zakazka!$Y$689=0,"",Zakazka!$Y$689)</f>
        <v>25</v>
      </c>
    </row>
    <row r="23" spans="2:7" s="251" customFormat="1" ht="15" customHeight="1" outlineLevel="1" x14ac:dyDescent="0.2">
      <c r="B23" s="254" t="str">
        <f>IF(Zakazka!$I$775=0,"",Zakazka!$I$775)</f>
        <v>009: Ostatní konstrukce a práce</v>
      </c>
      <c r="C23" s="252" t="str">
        <f>IF(Zakazka!$O$775=0,"",Zakazka!$O$775)</f>
        <v/>
      </c>
      <c r="D23" s="253">
        <f>IF(Zakazka!$Q$775=0,"",Zakazka!$Q$775)</f>
        <v>91.698255000000003</v>
      </c>
      <c r="E23" s="252" t="str">
        <f>IF(Zakazka!$U$775=0,"",Zakazka!$U$775)</f>
        <v/>
      </c>
      <c r="F23" s="252" t="str">
        <f>IF(Zakazka!$V$775=0,"",Zakazka!$V$775)</f>
        <v/>
      </c>
      <c r="G23" s="252">
        <f>IF(Zakazka!$Y$775=0,"",Zakazka!$Y$775)</f>
        <v>1</v>
      </c>
    </row>
    <row r="24" spans="2:7" s="251" customFormat="1" ht="15" customHeight="1" outlineLevel="1" x14ac:dyDescent="0.2">
      <c r="B24" s="254" t="str">
        <f>IF(Zakazka!$I$781=0,"",Zakazka!$I$781)</f>
        <v>099: Přesun hmot HSV</v>
      </c>
      <c r="C24" s="252" t="str">
        <f>IF(Zakazka!$O$781=0,"",Zakazka!$O$781)</f>
        <v/>
      </c>
      <c r="D24" s="253" t="str">
        <f>IF(Zakazka!$Q$781=0,"",Zakazka!$Q$781)</f>
        <v/>
      </c>
      <c r="E24" s="252" t="str">
        <f>IF(Zakazka!$U$781=0,"",Zakazka!$U$781)</f>
        <v/>
      </c>
      <c r="F24" s="252" t="str">
        <f>IF(Zakazka!$V$781=0,"",Zakazka!$V$781)</f>
        <v/>
      </c>
      <c r="G24" s="252">
        <f>IF(Zakazka!$Y$781=0,"",Zakazka!$Y$781)</f>
        <v>4</v>
      </c>
    </row>
    <row r="25" spans="2:7" s="255" customFormat="1" ht="15.75" customHeight="1" x14ac:dyDescent="0.2">
      <c r="B25" s="258" t="str">
        <f>IF(Zakazka!$I$796=0,"",Zakazka!$I$796)</f>
        <v>SO.401: Veřejné osvětlení</v>
      </c>
      <c r="C25" s="256" t="str">
        <f>IF(Zakazka!$O$796=0,"",Zakazka!$O$796)</f>
        <v/>
      </c>
      <c r="D25" s="257" t="str">
        <f>IF(Zakazka!$Q$796=0,"",Zakazka!$Q$796)</f>
        <v/>
      </c>
      <c r="E25" s="256" t="str">
        <f>IF(Zakazka!$U$796=0,"",Zakazka!$U$796)</f>
        <v/>
      </c>
      <c r="F25" s="256" t="str">
        <f>IF(Zakazka!$V$796=0,"",Zakazka!$V$796)</f>
        <v/>
      </c>
      <c r="G25" s="256">
        <f>IF(Zakazka!$Y$796=0,"",Zakazka!$Y$796)</f>
        <v>1</v>
      </c>
    </row>
    <row r="26" spans="2:7" s="251" customFormat="1" ht="15" customHeight="1" outlineLevel="1" x14ac:dyDescent="0.2">
      <c r="B26" s="254" t="str">
        <f>IF(Zakazka!$I$797=0,"",Zakazka!$I$797)</f>
        <v>740: Silnoproud</v>
      </c>
      <c r="C26" s="252" t="str">
        <f>IF(Zakazka!$O$797=0,"",Zakazka!$O$797)</f>
        <v/>
      </c>
      <c r="D26" s="253" t="str">
        <f>IF(Zakazka!$Q$797=0,"",Zakazka!$Q$797)</f>
        <v/>
      </c>
      <c r="E26" s="252" t="str">
        <f>IF(Zakazka!$U$797=0,"",Zakazka!$U$797)</f>
        <v/>
      </c>
      <c r="F26" s="252" t="str">
        <f>IF(Zakazka!$V$797=0,"",Zakazka!$V$797)</f>
        <v/>
      </c>
      <c r="G26" s="252">
        <f>IF(Zakazka!$Y$797=0,"",Zakazka!$Y$797)</f>
        <v>1</v>
      </c>
    </row>
    <row r="27" spans="2:7" s="255" customFormat="1" ht="15.75" customHeight="1" x14ac:dyDescent="0.2">
      <c r="B27" s="258" t="str">
        <f>IF(Zakazka!$I$804=0,"",Zakazka!$I$804)</f>
        <v>VON: Vedlejší a ostatní náklady</v>
      </c>
      <c r="C27" s="256" t="str">
        <f>IF(Zakazka!$O$804=0,"",Zakazka!$O$804)</f>
        <v/>
      </c>
      <c r="D27" s="257" t="str">
        <f>IF(Zakazka!$Q$804=0,"",Zakazka!$Q$804)</f>
        <v/>
      </c>
      <c r="E27" s="256" t="str">
        <f>IF(Zakazka!$U$804=0,"",Zakazka!$U$804)</f>
        <v/>
      </c>
      <c r="F27" s="256" t="str">
        <f>IF(Zakazka!$V$804=0,"",Zakazka!$V$804)</f>
        <v/>
      </c>
      <c r="G27" s="256">
        <f>IF(Zakazka!$Y$804=0,"",Zakazka!$Y$804)</f>
        <v>7</v>
      </c>
    </row>
    <row r="28" spans="2:7" s="251" customFormat="1" ht="15" customHeight="1" outlineLevel="1" x14ac:dyDescent="0.2">
      <c r="B28" s="254" t="str">
        <f>IF(Zakazka!$I$805=0,"",Zakazka!$I$805)</f>
        <v>V01: Průzkumné, geodetické a projektové práce</v>
      </c>
      <c r="C28" s="252" t="str">
        <f>IF(Zakazka!$O$805=0,"",Zakazka!$O$805)</f>
        <v/>
      </c>
      <c r="D28" s="253" t="str">
        <f>IF(Zakazka!$Q$805=0,"",Zakazka!$Q$805)</f>
        <v/>
      </c>
      <c r="E28" s="252" t="str">
        <f>IF(Zakazka!$U$805=0,"",Zakazka!$U$805)</f>
        <v/>
      </c>
      <c r="F28" s="252" t="str">
        <f>IF(Zakazka!$V$805=0,"",Zakazka!$V$805)</f>
        <v/>
      </c>
      <c r="G28" s="252">
        <f>IF(Zakazka!$Y$805=0,"",Zakazka!$Y$805)</f>
        <v>2</v>
      </c>
    </row>
    <row r="29" spans="2:7" s="251" customFormat="1" ht="15" customHeight="1" outlineLevel="1" x14ac:dyDescent="0.2">
      <c r="B29" s="254" t="str">
        <f>IF(Zakazka!$I$813=0,"",Zakazka!$I$813)</f>
        <v>V03: Zařízení staveniště</v>
      </c>
      <c r="C29" s="252" t="str">
        <f>IF(Zakazka!$O$813=0,"",Zakazka!$O$813)</f>
        <v/>
      </c>
      <c r="D29" s="253" t="str">
        <f>IF(Zakazka!$Q$813=0,"",Zakazka!$Q$813)</f>
        <v/>
      </c>
      <c r="E29" s="252" t="str">
        <f>IF(Zakazka!$U$813=0,"",Zakazka!$U$813)</f>
        <v/>
      </c>
      <c r="F29" s="252" t="str">
        <f>IF(Zakazka!$V$813=0,"",Zakazka!$V$813)</f>
        <v/>
      </c>
      <c r="G29" s="252">
        <f>IF(Zakazka!$Y$813=0,"",Zakazka!$Y$813)</f>
        <v>1</v>
      </c>
    </row>
    <row r="30" spans="2:7" s="251" customFormat="1" ht="15" customHeight="1" outlineLevel="1" x14ac:dyDescent="0.2">
      <c r="B30" s="254" t="str">
        <f>IF(Zakazka!$I$818=0,"",Zakazka!$I$818)</f>
        <v>V04: Inženýrská činnost</v>
      </c>
      <c r="C30" s="252" t="str">
        <f>IF(Zakazka!$O$818=0,"",Zakazka!$O$818)</f>
        <v/>
      </c>
      <c r="D30" s="253" t="str">
        <f>IF(Zakazka!$Q$818=0,"",Zakazka!$Q$818)</f>
        <v/>
      </c>
      <c r="E30" s="252" t="str">
        <f>IF(Zakazka!$U$818=0,"",Zakazka!$U$818)</f>
        <v/>
      </c>
      <c r="F30" s="252" t="str">
        <f>IF(Zakazka!$V$818=0,"",Zakazka!$V$818)</f>
        <v/>
      </c>
      <c r="G30" s="252">
        <f>IF(Zakazka!$Y$818=0,"",Zakazka!$Y$818)</f>
        <v>2</v>
      </c>
    </row>
    <row r="31" spans="2:7" s="251" customFormat="1" ht="15" customHeight="1" outlineLevel="1" x14ac:dyDescent="0.2">
      <c r="B31" s="254" t="str">
        <f>IF(Zakazka!$I$827=0,"",Zakazka!$I$827)</f>
        <v>V07: Provozní vlivy</v>
      </c>
      <c r="C31" s="252" t="str">
        <f>IF(Zakazka!$O$827=0,"",Zakazka!$O$827)</f>
        <v/>
      </c>
      <c r="D31" s="253" t="str">
        <f>IF(Zakazka!$Q$827=0,"",Zakazka!$Q$827)</f>
        <v/>
      </c>
      <c r="E31" s="252" t="str">
        <f>IF(Zakazka!$U$827=0,"",Zakazka!$U$827)</f>
        <v/>
      </c>
      <c r="F31" s="252" t="str">
        <f>IF(Zakazka!$V$827=0,"",Zakazka!$V$827)</f>
        <v/>
      </c>
      <c r="G31" s="252">
        <f>IF(Zakazka!$Y$827=0,"",Zakazka!$Y$827)</f>
        <v>2</v>
      </c>
    </row>
    <row r="32" spans="2:7" ht="13.5" outlineLevel="1" thickBot="1" x14ac:dyDescent="0.25">
      <c r="B32" s="250"/>
      <c r="G32" s="250"/>
    </row>
    <row r="33" spans="1:7" s="240" customFormat="1" ht="15" x14ac:dyDescent="0.25">
      <c r="A33" s="240">
        <f>SUM(A35:A36)</f>
        <v>0</v>
      </c>
      <c r="B33" s="241" t="s">
        <v>1084</v>
      </c>
      <c r="C33" s="243">
        <f>SUBTOTAL(9,C5:C32)/2</f>
        <v>0</v>
      </c>
      <c r="D33" s="249"/>
      <c r="E33" s="242"/>
      <c r="F33" s="242"/>
      <c r="G33" s="241"/>
    </row>
    <row r="34" spans="1:7" s="240" customFormat="1" ht="15" x14ac:dyDescent="0.25">
      <c r="B34" s="247" t="s">
        <v>23</v>
      </c>
      <c r="C34" s="248">
        <f>SUBTOTAL(9,C35:C36)</f>
        <v>0</v>
      </c>
      <c r="G34" s="247"/>
    </row>
    <row r="35" spans="1:7" s="244" customFormat="1" x14ac:dyDescent="0.2">
      <c r="A35" s="244">
        <f>IF(ISNUMBER(A3),SUMIF(__SAZBA__,A3,__CENA__),0)</f>
        <v>0</v>
      </c>
      <c r="B35" s="245" t="str">
        <f>IF(A35=0,"","DPH " &amp; A3 &amp; " % ze základny: " &amp; TEXT(A35,"# ##0"))</f>
        <v/>
      </c>
      <c r="C35" s="246" t="str">
        <f>IF(A35=0,"",A35*A3/100)</f>
        <v/>
      </c>
      <c r="G35" s="245"/>
    </row>
    <row r="36" spans="1:7" s="244" customFormat="1" ht="13.5" thickBot="1" x14ac:dyDescent="0.25">
      <c r="A36" s="244">
        <f>IF(ISNUMBER(A4),SUMIF(__SAZBA__,A4,__CENA__),0)</f>
        <v>0</v>
      </c>
      <c r="B36" s="245" t="str">
        <f>IF(A36=0,"","DPH " &amp; A4 &amp; " % ze základny: " &amp; TEXT(A36,"# ##0"))</f>
        <v/>
      </c>
      <c r="C36" s="246" t="str">
        <f>IF(A36=0,"",A36*A4/100)</f>
        <v/>
      </c>
      <c r="G36" s="245"/>
    </row>
    <row r="37" spans="1:7" s="240" customFormat="1" ht="15" x14ac:dyDescent="0.25">
      <c r="B37" s="241" t="s">
        <v>1083</v>
      </c>
      <c r="C37" s="243">
        <f>SUM(C33:C34)</f>
        <v>0</v>
      </c>
      <c r="D37" s="241"/>
      <c r="E37" s="242"/>
      <c r="F37" s="242"/>
      <c r="G37" s="241"/>
    </row>
  </sheetData>
  <pageMargins left="0.78740157480314965" right="0.78740157480314965" top="0.78740157480314965" bottom="0.78740157480314965" header="0.39370078740157483" footer="0.39370078740157483"/>
  <pageSetup paperSize="9" scale="83" fitToHeight="0" orientation="landscape" horizontalDpi="300" verticalDpi="300" r:id="rId1"/>
  <headerFooter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836"/>
  <sheetViews>
    <sheetView showGridLines="0" view="pageBreakPreview" topLeftCell="F271" zoomScale="115" zoomScaleNormal="115" zoomScaleSheetLayoutView="115" workbookViewId="0">
      <selection activeCell="I278" sqref="I278"/>
    </sheetView>
  </sheetViews>
  <sheetFormatPr defaultColWidth="11.6640625" defaultRowHeight="12.75" outlineLevelRow="3" x14ac:dyDescent="0.2"/>
  <cols>
    <col min="1" max="5" width="11.6640625" style="155" hidden="1" customWidth="1"/>
    <col min="6" max="6" width="7" style="163" customWidth="1"/>
    <col min="7" max="7" width="5.5" style="160" customWidth="1"/>
    <col min="8" max="8" width="18.5" style="162" customWidth="1"/>
    <col min="9" max="9" width="93.33203125" style="161" customWidth="1"/>
    <col min="10" max="10" width="5.5" style="160" customWidth="1"/>
    <col min="11" max="11" width="17.5" style="159" hidden="1" customWidth="1"/>
    <col min="12" max="12" width="8.83203125" style="156" hidden="1" customWidth="1"/>
    <col min="13" max="13" width="18.5" style="159" customWidth="1"/>
    <col min="14" max="14" width="16" style="156" customWidth="1"/>
    <col min="15" max="15" width="20.1640625" style="158" customWidth="1"/>
    <col min="16" max="16" width="14.6640625" style="157" hidden="1" customWidth="1"/>
    <col min="17" max="17" width="18.5" style="156" hidden="1" customWidth="1"/>
    <col min="18" max="18" width="14.6640625" style="156" hidden="1" customWidth="1"/>
    <col min="19" max="19" width="18.5" style="156" hidden="1" customWidth="1"/>
    <col min="20" max="20" width="12.5" style="156" hidden="1" customWidth="1"/>
    <col min="21" max="21" width="18.6640625" style="156" hidden="1" customWidth="1"/>
    <col min="22" max="22" width="20.1640625" style="156" hidden="1" customWidth="1"/>
    <col min="23" max="23" width="33" style="156" hidden="1" customWidth="1"/>
    <col min="24" max="24" width="15.33203125" style="155" customWidth="1"/>
    <col min="25" max="25" width="11.6640625" style="155" hidden="1" customWidth="1"/>
    <col min="26" max="16384" width="11.6640625" style="155"/>
  </cols>
  <sheetData>
    <row r="1" spans="1:25" ht="21.6" customHeight="1" x14ac:dyDescent="0.25">
      <c r="F1" s="155" t="s">
        <v>1082</v>
      </c>
      <c r="G1" s="238"/>
      <c r="H1" s="238"/>
      <c r="I1" s="238"/>
      <c r="J1" s="238"/>
      <c r="K1" s="237"/>
      <c r="L1" s="234"/>
      <c r="M1" s="237"/>
      <c r="N1" s="234"/>
      <c r="O1" s="236"/>
      <c r="P1" s="235"/>
      <c r="Q1" s="234"/>
      <c r="R1" s="234"/>
      <c r="S1" s="234"/>
      <c r="T1" s="234"/>
      <c r="U1" s="234"/>
      <c r="V1" s="234"/>
      <c r="W1" s="234"/>
    </row>
    <row r="2" spans="1:25" ht="21.6" customHeight="1" x14ac:dyDescent="0.25">
      <c r="F2" s="239" t="str">
        <f>'Kryci list'!C3</f>
        <v>Rekonstrukce ul. Husova v úseku Bezručova - Jiráskova - 1. etapa - rozdělení</v>
      </c>
      <c r="G2" s="238"/>
      <c r="H2" s="238"/>
      <c r="I2" s="238"/>
      <c r="J2" s="238"/>
      <c r="K2" s="237"/>
      <c r="L2" s="234"/>
      <c r="M2" s="237"/>
      <c r="N2" s="234"/>
      <c r="O2" s="236"/>
      <c r="P2" s="235"/>
      <c r="Q2" s="234"/>
      <c r="R2" s="234"/>
      <c r="S2" s="234"/>
      <c r="T2" s="234"/>
      <c r="U2" s="234"/>
      <c r="V2" s="234"/>
      <c r="W2" s="234"/>
    </row>
    <row r="3" spans="1:25" s="231" customFormat="1" ht="13.5" thickBot="1" x14ac:dyDescent="0.25">
      <c r="F3" s="232" t="s">
        <v>1081</v>
      </c>
      <c r="G3" s="232" t="s">
        <v>34</v>
      </c>
      <c r="H3" s="232" t="s">
        <v>32</v>
      </c>
      <c r="I3" s="233" t="s">
        <v>33</v>
      </c>
      <c r="J3" s="232" t="s">
        <v>64</v>
      </c>
      <c r="K3" s="232" t="s">
        <v>1080</v>
      </c>
      <c r="L3" s="232" t="s">
        <v>1079</v>
      </c>
      <c r="M3" s="232" t="s">
        <v>1078</v>
      </c>
      <c r="N3" s="232" t="s">
        <v>1077</v>
      </c>
      <c r="O3" s="232" t="s">
        <v>1076</v>
      </c>
      <c r="P3" s="232" t="s">
        <v>1075</v>
      </c>
      <c r="Q3" s="232" t="s">
        <v>486</v>
      </c>
      <c r="R3" s="232" t="s">
        <v>1074</v>
      </c>
      <c r="S3" s="232" t="s">
        <v>487</v>
      </c>
      <c r="T3" s="232" t="s">
        <v>485</v>
      </c>
      <c r="U3" s="232" t="s">
        <v>23</v>
      </c>
      <c r="V3" s="232" t="s">
        <v>29</v>
      </c>
      <c r="W3" s="232" t="s">
        <v>1073</v>
      </c>
      <c r="X3" s="232" t="s">
        <v>1072</v>
      </c>
      <c r="Y3" s="231" t="s">
        <v>1071</v>
      </c>
    </row>
    <row r="4" spans="1:25" ht="11.25" customHeight="1" x14ac:dyDescent="0.2">
      <c r="F4" s="227"/>
      <c r="G4" s="228"/>
      <c r="H4" s="230"/>
      <c r="I4" s="229"/>
      <c r="J4" s="228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6"/>
    </row>
    <row r="5" spans="1:25" s="201" customFormat="1" ht="18.75" customHeight="1" x14ac:dyDescent="0.2">
      <c r="F5" s="210"/>
      <c r="G5" s="208"/>
      <c r="H5" s="209"/>
      <c r="I5" s="209" t="s">
        <v>1070</v>
      </c>
      <c r="J5" s="208"/>
      <c r="K5" s="207"/>
      <c r="L5" s="205"/>
      <c r="M5" s="207"/>
      <c r="N5" s="205"/>
      <c r="O5" s="202">
        <f>SUBTOTAL(9,O6:O365)</f>
        <v>0</v>
      </c>
      <c r="P5" s="206"/>
      <c r="Q5" s="202">
        <f>SUBTOTAL(9,Q6:Q365)</f>
        <v>3982.3416629000012</v>
      </c>
      <c r="R5" s="205"/>
      <c r="S5" s="202">
        <f>SUBTOTAL(9,S6:S365)</f>
        <v>5325.8320000000003</v>
      </c>
      <c r="T5" s="204"/>
      <c r="U5" s="202">
        <f>SUBTOTAL(9,U6:U365)</f>
        <v>0</v>
      </c>
      <c r="V5" s="202">
        <f>SUBTOTAL(9,V6:V365)</f>
        <v>0</v>
      </c>
      <c r="W5" s="203"/>
      <c r="Y5" s="202">
        <f>SUBTOTAL(9,Y6:Y365)</f>
        <v>97</v>
      </c>
    </row>
    <row r="6" spans="1:25" s="191" customFormat="1" ht="16.5" customHeight="1" outlineLevel="1" x14ac:dyDescent="0.2">
      <c r="F6" s="200"/>
      <c r="G6" s="198"/>
      <c r="H6" s="199"/>
      <c r="I6" s="199" t="s">
        <v>695</v>
      </c>
      <c r="J6" s="198"/>
      <c r="K6" s="197"/>
      <c r="L6" s="195"/>
      <c r="M6" s="197"/>
      <c r="N6" s="195"/>
      <c r="O6" s="192">
        <f>SUBTOTAL(9,O7:O108)</f>
        <v>0</v>
      </c>
      <c r="P6" s="196"/>
      <c r="Q6" s="192">
        <f>SUBTOTAL(9,Q7:Q108)</f>
        <v>1.69845</v>
      </c>
      <c r="R6" s="195"/>
      <c r="S6" s="192">
        <f>SUBTOTAL(9,S7:S108)</f>
        <v>5263.0960000000005</v>
      </c>
      <c r="T6" s="194"/>
      <c r="U6" s="192">
        <f>SUBTOTAL(9,U7:U108)</f>
        <v>0</v>
      </c>
      <c r="V6" s="192">
        <f>SUBTOTAL(9,V7:V108)</f>
        <v>0</v>
      </c>
      <c r="W6" s="193"/>
      <c r="Y6" s="192">
        <f>SUBTOTAL(9,Y7:Y108)</f>
        <v>28</v>
      </c>
    </row>
    <row r="7" spans="1:25" s="173" customFormat="1" ht="24" outlineLevel="2" x14ac:dyDescent="0.2">
      <c r="A7" s="225" t="s">
        <v>1069</v>
      </c>
      <c r="B7" s="225" t="s">
        <v>1068</v>
      </c>
      <c r="C7" s="225" t="s">
        <v>1067</v>
      </c>
      <c r="D7" s="225" t="s">
        <v>1066</v>
      </c>
      <c r="E7" s="225" t="s">
        <v>1065</v>
      </c>
      <c r="F7" s="190">
        <v>1</v>
      </c>
      <c r="G7" s="187" t="s">
        <v>523</v>
      </c>
      <c r="H7" s="189" t="s">
        <v>694</v>
      </c>
      <c r="I7" s="188" t="s">
        <v>693</v>
      </c>
      <c r="J7" s="187" t="s">
        <v>357</v>
      </c>
      <c r="K7" s="185">
        <v>12.3</v>
      </c>
      <c r="L7" s="186">
        <v>0</v>
      </c>
      <c r="M7" s="185">
        <v>12.3</v>
      </c>
      <c r="N7" s="184"/>
      <c r="O7" s="183">
        <f>M7*N7</f>
        <v>0</v>
      </c>
      <c r="P7" s="183"/>
      <c r="Q7" s="183">
        <f>M7*P7</f>
        <v>0</v>
      </c>
      <c r="R7" s="183"/>
      <c r="S7" s="183">
        <f>M7*R7</f>
        <v>0</v>
      </c>
      <c r="T7" s="183">
        <v>21</v>
      </c>
      <c r="U7" s="183">
        <f>O7*T7/100</f>
        <v>0</v>
      </c>
      <c r="V7" s="183">
        <f>U7+O7</f>
        <v>0</v>
      </c>
      <c r="W7" s="183"/>
      <c r="X7" s="183" t="s">
        <v>491</v>
      </c>
      <c r="Y7" s="183">
        <v>1</v>
      </c>
    </row>
    <row r="8" spans="1:25" s="173" customFormat="1" ht="12" outlineLevel="2" x14ac:dyDescent="0.2">
      <c r="F8" s="181"/>
      <c r="G8" s="180"/>
      <c r="H8" s="182" t="s">
        <v>490</v>
      </c>
      <c r="I8" s="357" t="s">
        <v>692</v>
      </c>
      <c r="J8" s="357"/>
      <c r="K8" s="357"/>
      <c r="L8" s="357"/>
      <c r="M8" s="357"/>
      <c r="N8" s="357"/>
      <c r="O8" s="357"/>
      <c r="P8" s="177"/>
      <c r="Q8" s="176"/>
      <c r="R8" s="177"/>
      <c r="S8" s="176"/>
      <c r="T8" s="175"/>
      <c r="U8" s="175"/>
      <c r="V8" s="175"/>
      <c r="W8" s="174"/>
    </row>
    <row r="9" spans="1:25" s="173" customFormat="1" ht="6" customHeight="1" outlineLevel="2" x14ac:dyDescent="0.2">
      <c r="F9" s="181"/>
      <c r="G9" s="180"/>
      <c r="H9" s="179"/>
      <c r="I9" s="178"/>
      <c r="J9" s="178"/>
      <c r="K9" s="178"/>
      <c r="L9" s="178"/>
      <c r="M9" s="178"/>
      <c r="N9" s="178"/>
      <c r="O9" s="178"/>
      <c r="P9" s="177"/>
      <c r="Q9" s="176"/>
      <c r="R9" s="177"/>
      <c r="S9" s="176"/>
      <c r="T9" s="175"/>
      <c r="U9" s="175"/>
      <c r="V9" s="175"/>
      <c r="W9" s="174"/>
    </row>
    <row r="10" spans="1:25" s="211" customFormat="1" ht="11.25" outlineLevel="3" x14ac:dyDescent="0.2">
      <c r="F10" s="224"/>
      <c r="G10" s="223"/>
      <c r="H10" s="222" t="str">
        <f>IF(AND(H9&lt;&gt;"Výkaz výměr:",I9=""),"Výkaz výměr:","")</f>
        <v>Výkaz výměr:</v>
      </c>
      <c r="I10" s="221" t="s">
        <v>1064</v>
      </c>
      <c r="J10" s="220"/>
      <c r="K10" s="219"/>
      <c r="L10" s="218"/>
      <c r="M10" s="217">
        <v>12.3</v>
      </c>
      <c r="N10" s="213"/>
      <c r="O10" s="216"/>
      <c r="P10" s="215"/>
      <c r="Q10" s="213"/>
      <c r="R10" s="213"/>
      <c r="S10" s="213"/>
      <c r="T10" s="214" t="s">
        <v>488</v>
      </c>
      <c r="U10" s="213"/>
      <c r="V10" s="213"/>
      <c r="W10" s="212"/>
    </row>
    <row r="11" spans="1:25" s="173" customFormat="1" ht="12" outlineLevel="2" x14ac:dyDescent="0.2">
      <c r="F11" s="190">
        <v>2</v>
      </c>
      <c r="G11" s="187" t="s">
        <v>523</v>
      </c>
      <c r="H11" s="189" t="s">
        <v>878</v>
      </c>
      <c r="I11" s="188" t="s">
        <v>877</v>
      </c>
      <c r="J11" s="187" t="s">
        <v>87</v>
      </c>
      <c r="K11" s="185">
        <v>734</v>
      </c>
      <c r="L11" s="186">
        <v>0</v>
      </c>
      <c r="M11" s="185">
        <v>734</v>
      </c>
      <c r="N11" s="184"/>
      <c r="O11" s="183">
        <f>M11*N11</f>
        <v>0</v>
      </c>
      <c r="P11" s="183"/>
      <c r="Q11" s="183">
        <f>M11*P11</f>
        <v>0</v>
      </c>
      <c r="R11" s="183">
        <v>0.20499999999999999</v>
      </c>
      <c r="S11" s="183">
        <f>M11*R11</f>
        <v>150.47</v>
      </c>
      <c r="T11" s="183">
        <v>21</v>
      </c>
      <c r="U11" s="183">
        <f>O11*T11/100</f>
        <v>0</v>
      </c>
      <c r="V11" s="183">
        <f>U11+O11</f>
        <v>0</v>
      </c>
      <c r="W11" s="183"/>
      <c r="X11" s="183" t="s">
        <v>491</v>
      </c>
      <c r="Y11" s="183">
        <v>1</v>
      </c>
    </row>
    <row r="12" spans="1:25" s="173" customFormat="1" ht="12" outlineLevel="2" x14ac:dyDescent="0.2">
      <c r="F12" s="181"/>
      <c r="G12" s="180"/>
      <c r="H12" s="182" t="s">
        <v>490</v>
      </c>
      <c r="I12" s="357" t="s">
        <v>876</v>
      </c>
      <c r="J12" s="357"/>
      <c r="K12" s="357"/>
      <c r="L12" s="357"/>
      <c r="M12" s="357"/>
      <c r="N12" s="357"/>
      <c r="O12" s="357"/>
      <c r="P12" s="177"/>
      <c r="Q12" s="176"/>
      <c r="R12" s="177"/>
      <c r="S12" s="176"/>
      <c r="T12" s="175"/>
      <c r="U12" s="175"/>
      <c r="V12" s="175"/>
      <c r="W12" s="174"/>
    </row>
    <row r="13" spans="1:25" s="173" customFormat="1" ht="6" customHeight="1" outlineLevel="2" x14ac:dyDescent="0.2">
      <c r="F13" s="181"/>
      <c r="G13" s="180"/>
      <c r="H13" s="179"/>
      <c r="I13" s="178"/>
      <c r="J13" s="178"/>
      <c r="K13" s="178"/>
      <c r="L13" s="178"/>
      <c r="M13" s="178"/>
      <c r="N13" s="178"/>
      <c r="O13" s="178"/>
      <c r="P13" s="177"/>
      <c r="Q13" s="176"/>
      <c r="R13" s="177"/>
      <c r="S13" s="176"/>
      <c r="T13" s="175"/>
      <c r="U13" s="175"/>
      <c r="V13" s="175"/>
      <c r="W13" s="174"/>
    </row>
    <row r="14" spans="1:25" s="211" customFormat="1" ht="11.25" outlineLevel="3" x14ac:dyDescent="0.2">
      <c r="F14" s="224"/>
      <c r="G14" s="223"/>
      <c r="H14" s="222" t="str">
        <f>IF(AND(H13&lt;&gt;"Výkaz výměr:",I13=""),"Výkaz výměr:","")</f>
        <v>Výkaz výměr:</v>
      </c>
      <c r="I14" s="221" t="s">
        <v>1063</v>
      </c>
      <c r="J14" s="220"/>
      <c r="K14" s="219"/>
      <c r="L14" s="218"/>
      <c r="M14" s="217">
        <v>881</v>
      </c>
      <c r="N14" s="213"/>
      <c r="O14" s="216"/>
      <c r="P14" s="215"/>
      <c r="Q14" s="213"/>
      <c r="R14" s="213"/>
      <c r="S14" s="213"/>
      <c r="T14" s="214" t="s">
        <v>488</v>
      </c>
      <c r="U14" s="213"/>
      <c r="V14" s="213"/>
      <c r="W14" s="212"/>
    </row>
    <row r="15" spans="1:25" s="211" customFormat="1" ht="11.25" outlineLevel="3" x14ac:dyDescent="0.2">
      <c r="F15" s="224"/>
      <c r="G15" s="223"/>
      <c r="H15" s="222" t="str">
        <f>IF(AND(H14&lt;&gt;"Výkaz výměr:",I14=""),"Výkaz výměr:","")</f>
        <v/>
      </c>
      <c r="I15" s="221" t="s">
        <v>1062</v>
      </c>
      <c r="J15" s="220"/>
      <c r="K15" s="219"/>
      <c r="L15" s="218"/>
      <c r="M15" s="217">
        <v>-147</v>
      </c>
      <c r="N15" s="213"/>
      <c r="O15" s="216"/>
      <c r="P15" s="215"/>
      <c r="Q15" s="213"/>
      <c r="R15" s="213"/>
      <c r="S15" s="213"/>
      <c r="T15" s="214" t="s">
        <v>488</v>
      </c>
      <c r="U15" s="213"/>
      <c r="V15" s="213"/>
      <c r="W15" s="212"/>
    </row>
    <row r="16" spans="1:25" s="173" customFormat="1" ht="12" outlineLevel="2" x14ac:dyDescent="0.2">
      <c r="F16" s="190">
        <v>3</v>
      </c>
      <c r="G16" s="187" t="s">
        <v>523</v>
      </c>
      <c r="H16" s="189" t="s">
        <v>874</v>
      </c>
      <c r="I16" s="188" t="s">
        <v>873</v>
      </c>
      <c r="J16" s="187" t="s">
        <v>87</v>
      </c>
      <c r="K16" s="185">
        <v>247</v>
      </c>
      <c r="L16" s="186">
        <v>0</v>
      </c>
      <c r="M16" s="185">
        <v>247</v>
      </c>
      <c r="N16" s="184"/>
      <c r="O16" s="183">
        <f>M16*N16</f>
        <v>0</v>
      </c>
      <c r="P16" s="183"/>
      <c r="Q16" s="183">
        <f>M16*P16</f>
        <v>0</v>
      </c>
      <c r="R16" s="183">
        <v>0.04</v>
      </c>
      <c r="S16" s="183">
        <f>M16*R16</f>
        <v>9.8800000000000008</v>
      </c>
      <c r="T16" s="183">
        <v>21</v>
      </c>
      <c r="U16" s="183">
        <f>O16*T16/100</f>
        <v>0</v>
      </c>
      <c r="V16" s="183">
        <f>U16+O16</f>
        <v>0</v>
      </c>
      <c r="W16" s="183"/>
      <c r="X16" s="183" t="s">
        <v>491</v>
      </c>
      <c r="Y16" s="183">
        <v>1</v>
      </c>
    </row>
    <row r="17" spans="6:25" s="173" customFormat="1" ht="12" outlineLevel="2" x14ac:dyDescent="0.2">
      <c r="F17" s="181"/>
      <c r="G17" s="180"/>
      <c r="H17" s="182" t="s">
        <v>490</v>
      </c>
      <c r="I17" s="357" t="s">
        <v>872</v>
      </c>
      <c r="J17" s="357"/>
      <c r="K17" s="357"/>
      <c r="L17" s="357"/>
      <c r="M17" s="357"/>
      <c r="N17" s="357"/>
      <c r="O17" s="357"/>
      <c r="P17" s="177"/>
      <c r="Q17" s="176"/>
      <c r="R17" s="177"/>
      <c r="S17" s="176"/>
      <c r="T17" s="175"/>
      <c r="U17" s="175"/>
      <c r="V17" s="175"/>
      <c r="W17" s="174"/>
    </row>
    <row r="18" spans="6:25" s="173" customFormat="1" ht="6" customHeight="1" outlineLevel="2" x14ac:dyDescent="0.2">
      <c r="F18" s="181"/>
      <c r="G18" s="180"/>
      <c r="H18" s="179"/>
      <c r="I18" s="178"/>
      <c r="J18" s="178"/>
      <c r="K18" s="178"/>
      <c r="L18" s="178"/>
      <c r="M18" s="178"/>
      <c r="N18" s="178"/>
      <c r="O18" s="178"/>
      <c r="P18" s="177"/>
      <c r="Q18" s="176"/>
      <c r="R18" s="177"/>
      <c r="S18" s="176"/>
      <c r="T18" s="175"/>
      <c r="U18" s="175"/>
      <c r="V18" s="175"/>
      <c r="W18" s="174"/>
    </row>
    <row r="19" spans="6:25" s="211" customFormat="1" ht="11.25" outlineLevel="3" x14ac:dyDescent="0.2">
      <c r="F19" s="224"/>
      <c r="G19" s="223"/>
      <c r="H19" s="222" t="str">
        <f>IF(AND(H18&lt;&gt;"Výkaz výměr:",I18=""),"Výkaz výměr:","")</f>
        <v>Výkaz výměr:</v>
      </c>
      <c r="I19" s="221" t="s">
        <v>1061</v>
      </c>
      <c r="J19" s="220"/>
      <c r="K19" s="219"/>
      <c r="L19" s="218"/>
      <c r="M19" s="217">
        <v>340</v>
      </c>
      <c r="N19" s="213"/>
      <c r="O19" s="216"/>
      <c r="P19" s="215"/>
      <c r="Q19" s="213"/>
      <c r="R19" s="213"/>
      <c r="S19" s="213"/>
      <c r="T19" s="214" t="s">
        <v>488</v>
      </c>
      <c r="U19" s="213"/>
      <c r="V19" s="213"/>
      <c r="W19" s="212"/>
    </row>
    <row r="20" spans="6:25" s="211" customFormat="1" ht="11.25" outlineLevel="3" x14ac:dyDescent="0.2">
      <c r="F20" s="224"/>
      <c r="G20" s="223"/>
      <c r="H20" s="222" t="str">
        <f>IF(AND(H19&lt;&gt;"Výkaz výměr:",I19=""),"Výkaz výměr:","")</f>
        <v/>
      </c>
      <c r="I20" s="221" t="s">
        <v>1060</v>
      </c>
      <c r="J20" s="220"/>
      <c r="K20" s="219"/>
      <c r="L20" s="218"/>
      <c r="M20" s="217">
        <v>-93</v>
      </c>
      <c r="N20" s="213"/>
      <c r="O20" s="216"/>
      <c r="P20" s="215"/>
      <c r="Q20" s="213"/>
      <c r="R20" s="213"/>
      <c r="S20" s="213"/>
      <c r="T20" s="214" t="s">
        <v>488</v>
      </c>
      <c r="U20" s="213"/>
      <c r="V20" s="213"/>
      <c r="W20" s="212"/>
    </row>
    <row r="21" spans="6:25" s="173" customFormat="1" ht="12" outlineLevel="2" x14ac:dyDescent="0.2">
      <c r="F21" s="190">
        <v>4</v>
      </c>
      <c r="G21" s="187" t="s">
        <v>523</v>
      </c>
      <c r="H21" s="189" t="s">
        <v>1059</v>
      </c>
      <c r="I21" s="188" t="s">
        <v>1058</v>
      </c>
      <c r="J21" s="187" t="s">
        <v>318</v>
      </c>
      <c r="K21" s="185">
        <v>210.6</v>
      </c>
      <c r="L21" s="186">
        <v>0</v>
      </c>
      <c r="M21" s="185">
        <v>210.6</v>
      </c>
      <c r="N21" s="184"/>
      <c r="O21" s="183">
        <f>M21*N21</f>
        <v>0</v>
      </c>
      <c r="P21" s="183"/>
      <c r="Q21" s="183">
        <f>M21*P21</f>
        <v>0</v>
      </c>
      <c r="R21" s="183">
        <v>0.505</v>
      </c>
      <c r="S21" s="183">
        <f>M21*R21</f>
        <v>106.35299999999999</v>
      </c>
      <c r="T21" s="183">
        <v>21</v>
      </c>
      <c r="U21" s="183">
        <f>O21*T21/100</f>
        <v>0</v>
      </c>
      <c r="V21" s="183">
        <f>U21+O21</f>
        <v>0</v>
      </c>
      <c r="W21" s="183"/>
      <c r="X21" s="183" t="s">
        <v>491</v>
      </c>
      <c r="Y21" s="183">
        <v>1</v>
      </c>
    </row>
    <row r="22" spans="6:25" s="173" customFormat="1" ht="12" outlineLevel="2" x14ac:dyDescent="0.2">
      <c r="F22" s="181"/>
      <c r="G22" s="180"/>
      <c r="H22" s="182" t="s">
        <v>490</v>
      </c>
      <c r="I22" s="357" t="s">
        <v>1057</v>
      </c>
      <c r="J22" s="357"/>
      <c r="K22" s="357"/>
      <c r="L22" s="357"/>
      <c r="M22" s="357"/>
      <c r="N22" s="357"/>
      <c r="O22" s="357"/>
      <c r="P22" s="177"/>
      <c r="Q22" s="176"/>
      <c r="R22" s="177"/>
      <c r="S22" s="176"/>
      <c r="T22" s="175"/>
      <c r="U22" s="175"/>
      <c r="V22" s="175"/>
      <c r="W22" s="174"/>
    </row>
    <row r="23" spans="6:25" s="173" customFormat="1" ht="6" customHeight="1" outlineLevel="2" x14ac:dyDescent="0.2">
      <c r="F23" s="181"/>
      <c r="G23" s="180"/>
      <c r="H23" s="179"/>
      <c r="I23" s="178"/>
      <c r="J23" s="178"/>
      <c r="K23" s="178"/>
      <c r="L23" s="178"/>
      <c r="M23" s="178"/>
      <c r="N23" s="178"/>
      <c r="O23" s="178"/>
      <c r="P23" s="177"/>
      <c r="Q23" s="176"/>
      <c r="R23" s="177"/>
      <c r="S23" s="176"/>
      <c r="T23" s="175"/>
      <c r="U23" s="175"/>
      <c r="V23" s="175"/>
      <c r="W23" s="174"/>
    </row>
    <row r="24" spans="6:25" s="211" customFormat="1" ht="11.25" outlineLevel="3" x14ac:dyDescent="0.2">
      <c r="F24" s="224"/>
      <c r="G24" s="223"/>
      <c r="H24" s="222" t="str">
        <f>IF(AND(H23&lt;&gt;"Výkaz výměr:",I23=""),"Výkaz výměr:","")</f>
        <v>Výkaz výměr:</v>
      </c>
      <c r="I24" s="221" t="s">
        <v>1056</v>
      </c>
      <c r="J24" s="220"/>
      <c r="K24" s="219"/>
      <c r="L24" s="218"/>
      <c r="M24" s="217">
        <v>210.6</v>
      </c>
      <c r="N24" s="213"/>
      <c r="O24" s="216"/>
      <c r="P24" s="215"/>
      <c r="Q24" s="213"/>
      <c r="R24" s="213"/>
      <c r="S24" s="213"/>
      <c r="T24" s="214" t="s">
        <v>488</v>
      </c>
      <c r="U24" s="213"/>
      <c r="V24" s="213"/>
      <c r="W24" s="212"/>
    </row>
    <row r="25" spans="6:25" s="173" customFormat="1" ht="12" outlineLevel="2" x14ac:dyDescent="0.2">
      <c r="F25" s="190">
        <v>5</v>
      </c>
      <c r="G25" s="187" t="s">
        <v>523</v>
      </c>
      <c r="H25" s="189" t="s">
        <v>870</v>
      </c>
      <c r="I25" s="188" t="s">
        <v>869</v>
      </c>
      <c r="J25" s="187" t="s">
        <v>318</v>
      </c>
      <c r="K25" s="185">
        <v>526</v>
      </c>
      <c r="L25" s="186">
        <v>0</v>
      </c>
      <c r="M25" s="185">
        <v>526</v>
      </c>
      <c r="N25" s="184"/>
      <c r="O25" s="183">
        <f>M25*N25</f>
        <v>0</v>
      </c>
      <c r="P25" s="183"/>
      <c r="Q25" s="183">
        <f>M25*P25</f>
        <v>0</v>
      </c>
      <c r="R25" s="183">
        <v>0.255</v>
      </c>
      <c r="S25" s="183">
        <f>M25*R25</f>
        <v>134.13</v>
      </c>
      <c r="T25" s="183">
        <v>21</v>
      </c>
      <c r="U25" s="183">
        <f>O25*T25/100</f>
        <v>0</v>
      </c>
      <c r="V25" s="183">
        <f>U25+O25</f>
        <v>0</v>
      </c>
      <c r="W25" s="183"/>
      <c r="X25" s="183" t="s">
        <v>491</v>
      </c>
      <c r="Y25" s="183">
        <v>1</v>
      </c>
    </row>
    <row r="26" spans="6:25" s="173" customFormat="1" ht="12" outlineLevel="2" x14ac:dyDescent="0.2">
      <c r="F26" s="181"/>
      <c r="G26" s="180"/>
      <c r="H26" s="182" t="s">
        <v>490</v>
      </c>
      <c r="I26" s="357" t="s">
        <v>868</v>
      </c>
      <c r="J26" s="357"/>
      <c r="K26" s="357"/>
      <c r="L26" s="357"/>
      <c r="M26" s="357"/>
      <c r="N26" s="357"/>
      <c r="O26" s="357"/>
      <c r="P26" s="177"/>
      <c r="Q26" s="176"/>
      <c r="R26" s="177"/>
      <c r="S26" s="176"/>
      <c r="T26" s="175"/>
      <c r="U26" s="175"/>
      <c r="V26" s="175"/>
      <c r="W26" s="174"/>
    </row>
    <row r="27" spans="6:25" s="173" customFormat="1" ht="6" customHeight="1" outlineLevel="2" x14ac:dyDescent="0.2">
      <c r="F27" s="181"/>
      <c r="G27" s="180"/>
      <c r="H27" s="179"/>
      <c r="I27" s="178"/>
      <c r="J27" s="178"/>
      <c r="K27" s="178"/>
      <c r="L27" s="178"/>
      <c r="M27" s="178"/>
      <c r="N27" s="178"/>
      <c r="O27" s="178"/>
      <c r="P27" s="177"/>
      <c r="Q27" s="176"/>
      <c r="R27" s="177"/>
      <c r="S27" s="176"/>
      <c r="T27" s="175"/>
      <c r="U27" s="175"/>
      <c r="V27" s="175"/>
      <c r="W27" s="174"/>
    </row>
    <row r="28" spans="6:25" s="211" customFormat="1" ht="11.25" outlineLevel="3" x14ac:dyDescent="0.2">
      <c r="F28" s="224"/>
      <c r="G28" s="223"/>
      <c r="H28" s="222" t="str">
        <f>IF(AND(H27&lt;&gt;"Výkaz výměr:",I27=""),"Výkaz výměr:","")</f>
        <v>Výkaz výměr:</v>
      </c>
      <c r="I28" s="221" t="s">
        <v>1055</v>
      </c>
      <c r="J28" s="220"/>
      <c r="K28" s="219"/>
      <c r="L28" s="218"/>
      <c r="M28" s="217">
        <v>526</v>
      </c>
      <c r="N28" s="213"/>
      <c r="O28" s="216"/>
      <c r="P28" s="215"/>
      <c r="Q28" s="213"/>
      <c r="R28" s="213"/>
      <c r="S28" s="213"/>
      <c r="T28" s="214" t="s">
        <v>488</v>
      </c>
      <c r="U28" s="213"/>
      <c r="V28" s="213"/>
      <c r="W28" s="212"/>
    </row>
    <row r="29" spans="6:25" s="211" customFormat="1" ht="11.25" outlineLevel="3" x14ac:dyDescent="0.2">
      <c r="F29" s="224"/>
      <c r="G29" s="223"/>
      <c r="H29" s="222" t="str">
        <f>IF(AND(H28&lt;&gt;"Výkaz výměr:",I28=""),"Výkaz výměr:","")</f>
        <v/>
      </c>
      <c r="I29" s="221" t="s">
        <v>1054</v>
      </c>
      <c r="J29" s="220"/>
      <c r="K29" s="219"/>
      <c r="L29" s="218"/>
      <c r="M29" s="217">
        <v>0</v>
      </c>
      <c r="N29" s="213"/>
      <c r="O29" s="216"/>
      <c r="P29" s="215"/>
      <c r="Q29" s="213"/>
      <c r="R29" s="213"/>
      <c r="S29" s="213"/>
      <c r="T29" s="214" t="s">
        <v>488</v>
      </c>
      <c r="U29" s="213"/>
      <c r="V29" s="213"/>
      <c r="W29" s="212"/>
    </row>
    <row r="30" spans="6:25" s="173" customFormat="1" ht="12" outlineLevel="2" x14ac:dyDescent="0.2">
      <c r="F30" s="190">
        <v>6</v>
      </c>
      <c r="G30" s="187" t="s">
        <v>523</v>
      </c>
      <c r="H30" s="189" t="s">
        <v>866</v>
      </c>
      <c r="I30" s="188" t="s">
        <v>865</v>
      </c>
      <c r="J30" s="187" t="s">
        <v>318</v>
      </c>
      <c r="K30" s="185">
        <v>1977</v>
      </c>
      <c r="L30" s="186">
        <v>0</v>
      </c>
      <c r="M30" s="185">
        <v>1977</v>
      </c>
      <c r="N30" s="184"/>
      <c r="O30" s="183">
        <f>M30*N30</f>
        <v>0</v>
      </c>
      <c r="P30" s="183">
        <v>9.0000000000000006E-5</v>
      </c>
      <c r="Q30" s="183">
        <f>M30*P30</f>
        <v>0.17793</v>
      </c>
      <c r="R30" s="183">
        <v>0.25600000000000001</v>
      </c>
      <c r="S30" s="183">
        <f>M30*R30</f>
        <v>506.11200000000002</v>
      </c>
      <c r="T30" s="183">
        <v>21</v>
      </c>
      <c r="U30" s="183">
        <f>O30*T30/100</f>
        <v>0</v>
      </c>
      <c r="V30" s="183">
        <f>U30+O30</f>
        <v>0</v>
      </c>
      <c r="W30" s="183"/>
      <c r="X30" s="183" t="s">
        <v>491</v>
      </c>
      <c r="Y30" s="183">
        <v>1</v>
      </c>
    </row>
    <row r="31" spans="6:25" s="173" customFormat="1" ht="12" outlineLevel="2" x14ac:dyDescent="0.2">
      <c r="F31" s="181"/>
      <c r="G31" s="180"/>
      <c r="H31" s="182" t="s">
        <v>490</v>
      </c>
      <c r="I31" s="357" t="s">
        <v>864</v>
      </c>
      <c r="J31" s="357"/>
      <c r="K31" s="357"/>
      <c r="L31" s="357"/>
      <c r="M31" s="357"/>
      <c r="N31" s="357"/>
      <c r="O31" s="357"/>
      <c r="P31" s="177"/>
      <c r="Q31" s="176"/>
      <c r="R31" s="177"/>
      <c r="S31" s="176"/>
      <c r="T31" s="175"/>
      <c r="U31" s="175"/>
      <c r="V31" s="175"/>
      <c r="W31" s="174"/>
    </row>
    <row r="32" spans="6:25" s="173" customFormat="1" ht="6" customHeight="1" outlineLevel="2" x14ac:dyDescent="0.2">
      <c r="F32" s="181"/>
      <c r="G32" s="180"/>
      <c r="H32" s="179"/>
      <c r="I32" s="178"/>
      <c r="J32" s="178"/>
      <c r="K32" s="178"/>
      <c r="L32" s="178"/>
      <c r="M32" s="178"/>
      <c r="N32" s="178"/>
      <c r="O32" s="178"/>
      <c r="P32" s="177"/>
      <c r="Q32" s="176"/>
      <c r="R32" s="177"/>
      <c r="S32" s="176"/>
      <c r="T32" s="175"/>
      <c r="U32" s="175"/>
      <c r="V32" s="175"/>
      <c r="W32" s="174"/>
    </row>
    <row r="33" spans="6:25" s="211" customFormat="1" ht="11.25" outlineLevel="3" x14ac:dyDescent="0.2">
      <c r="F33" s="224"/>
      <c r="G33" s="223"/>
      <c r="H33" s="222" t="str">
        <f>IF(AND(H32&lt;&gt;"Výkaz výměr:",I32=""),"Výkaz výměr:","")</f>
        <v>Výkaz výměr:</v>
      </c>
      <c r="I33" s="221" t="s">
        <v>1053</v>
      </c>
      <c r="J33" s="220"/>
      <c r="K33" s="219"/>
      <c r="L33" s="218"/>
      <c r="M33" s="217">
        <v>1977</v>
      </c>
      <c r="N33" s="213"/>
      <c r="O33" s="216"/>
      <c r="P33" s="215"/>
      <c r="Q33" s="213"/>
      <c r="R33" s="213"/>
      <c r="S33" s="213"/>
      <c r="T33" s="214" t="s">
        <v>488</v>
      </c>
      <c r="U33" s="213"/>
      <c r="V33" s="213"/>
      <c r="W33" s="212"/>
    </row>
    <row r="34" spans="6:25" s="173" customFormat="1" ht="12" outlineLevel="2" x14ac:dyDescent="0.2">
      <c r="F34" s="190">
        <v>7</v>
      </c>
      <c r="G34" s="187" t="s">
        <v>523</v>
      </c>
      <c r="H34" s="189" t="s">
        <v>862</v>
      </c>
      <c r="I34" s="188" t="s">
        <v>861</v>
      </c>
      <c r="J34" s="187" t="s">
        <v>318</v>
      </c>
      <c r="K34" s="185">
        <v>3078</v>
      </c>
      <c r="L34" s="186">
        <v>0</v>
      </c>
      <c r="M34" s="185">
        <v>3078</v>
      </c>
      <c r="N34" s="184"/>
      <c r="O34" s="183">
        <f>M34*N34</f>
        <v>0</v>
      </c>
      <c r="P34" s="183">
        <v>1.7000000000000001E-4</v>
      </c>
      <c r="Q34" s="183">
        <f>M34*P34</f>
        <v>0.52326000000000006</v>
      </c>
      <c r="R34" s="183">
        <v>0.51200000000000001</v>
      </c>
      <c r="S34" s="183">
        <f>M34*R34</f>
        <v>1575.9359999999999</v>
      </c>
      <c r="T34" s="183">
        <v>21</v>
      </c>
      <c r="U34" s="183">
        <f>O34*T34/100</f>
        <v>0</v>
      </c>
      <c r="V34" s="183">
        <f>U34+O34</f>
        <v>0</v>
      </c>
      <c r="W34" s="183"/>
      <c r="X34" s="183" t="s">
        <v>491</v>
      </c>
      <c r="Y34" s="183">
        <v>1</v>
      </c>
    </row>
    <row r="35" spans="6:25" s="173" customFormat="1" ht="12" outlineLevel="2" x14ac:dyDescent="0.2">
      <c r="F35" s="181"/>
      <c r="G35" s="180"/>
      <c r="H35" s="182" t="s">
        <v>490</v>
      </c>
      <c r="I35" s="357" t="s">
        <v>860</v>
      </c>
      <c r="J35" s="357"/>
      <c r="K35" s="357"/>
      <c r="L35" s="357"/>
      <c r="M35" s="357"/>
      <c r="N35" s="357"/>
      <c r="O35" s="357"/>
      <c r="P35" s="177"/>
      <c r="Q35" s="176"/>
      <c r="R35" s="177"/>
      <c r="S35" s="176"/>
      <c r="T35" s="175"/>
      <c r="U35" s="175"/>
      <c r="V35" s="175"/>
      <c r="W35" s="174"/>
    </row>
    <row r="36" spans="6:25" s="173" customFormat="1" ht="6" customHeight="1" outlineLevel="2" x14ac:dyDescent="0.2">
      <c r="F36" s="181"/>
      <c r="G36" s="180"/>
      <c r="H36" s="179"/>
      <c r="I36" s="178"/>
      <c r="J36" s="178"/>
      <c r="K36" s="178"/>
      <c r="L36" s="178"/>
      <c r="M36" s="178"/>
      <c r="N36" s="178"/>
      <c r="O36" s="178"/>
      <c r="P36" s="177"/>
      <c r="Q36" s="176"/>
      <c r="R36" s="177"/>
      <c r="S36" s="176"/>
      <c r="T36" s="175"/>
      <c r="U36" s="175"/>
      <c r="V36" s="175"/>
      <c r="W36" s="174"/>
    </row>
    <row r="37" spans="6:25" s="211" customFormat="1" ht="11.25" outlineLevel="3" x14ac:dyDescent="0.2">
      <c r="F37" s="224"/>
      <c r="G37" s="223"/>
      <c r="H37" s="222" t="str">
        <f>IF(AND(H36&lt;&gt;"Výkaz výměr:",I36=""),"Výkaz výměr:","")</f>
        <v>Výkaz výměr:</v>
      </c>
      <c r="I37" s="221" t="s">
        <v>1052</v>
      </c>
      <c r="J37" s="220"/>
      <c r="K37" s="219"/>
      <c r="L37" s="218"/>
      <c r="M37" s="217">
        <v>3078</v>
      </c>
      <c r="N37" s="213"/>
      <c r="O37" s="216"/>
      <c r="P37" s="215"/>
      <c r="Q37" s="213"/>
      <c r="R37" s="213"/>
      <c r="S37" s="213"/>
      <c r="T37" s="214" t="s">
        <v>488</v>
      </c>
      <c r="U37" s="213"/>
      <c r="V37" s="213"/>
      <c r="W37" s="212"/>
    </row>
    <row r="38" spans="6:25" s="173" customFormat="1" ht="24" outlineLevel="2" x14ac:dyDescent="0.2">
      <c r="F38" s="190">
        <v>8</v>
      </c>
      <c r="G38" s="187" t="s">
        <v>523</v>
      </c>
      <c r="H38" s="189" t="s">
        <v>858</v>
      </c>
      <c r="I38" s="188" t="s">
        <v>857</v>
      </c>
      <c r="J38" s="187" t="s">
        <v>318</v>
      </c>
      <c r="K38" s="185">
        <v>2091</v>
      </c>
      <c r="L38" s="186">
        <v>0</v>
      </c>
      <c r="M38" s="185">
        <v>2091</v>
      </c>
      <c r="N38" s="184"/>
      <c r="O38" s="183">
        <f>M38*N38</f>
        <v>0</v>
      </c>
      <c r="P38" s="183"/>
      <c r="Q38" s="183">
        <f>M38*P38</f>
        <v>0</v>
      </c>
      <c r="R38" s="183">
        <v>0.625</v>
      </c>
      <c r="S38" s="183">
        <f>M38*R38</f>
        <v>1306.875</v>
      </c>
      <c r="T38" s="183">
        <v>21</v>
      </c>
      <c r="U38" s="183">
        <f>O38*T38/100</f>
        <v>0</v>
      </c>
      <c r="V38" s="183">
        <f>U38+O38</f>
        <v>0</v>
      </c>
      <c r="W38" s="183"/>
      <c r="X38" s="183" t="s">
        <v>491</v>
      </c>
      <c r="Y38" s="183">
        <v>1</v>
      </c>
    </row>
    <row r="39" spans="6:25" s="173" customFormat="1" ht="12" outlineLevel="2" x14ac:dyDescent="0.2">
      <c r="F39" s="181"/>
      <c r="G39" s="180"/>
      <c r="H39" s="182" t="s">
        <v>490</v>
      </c>
      <c r="I39" s="357" t="s">
        <v>856</v>
      </c>
      <c r="J39" s="357"/>
      <c r="K39" s="357"/>
      <c r="L39" s="357"/>
      <c r="M39" s="357"/>
      <c r="N39" s="357"/>
      <c r="O39" s="357"/>
      <c r="P39" s="177"/>
      <c r="Q39" s="176"/>
      <c r="R39" s="177"/>
      <c r="S39" s="176"/>
      <c r="T39" s="175"/>
      <c r="U39" s="175"/>
      <c r="V39" s="175"/>
      <c r="W39" s="174"/>
    </row>
    <row r="40" spans="6:25" s="173" customFormat="1" ht="6" customHeight="1" outlineLevel="2" x14ac:dyDescent="0.2">
      <c r="F40" s="181"/>
      <c r="G40" s="180"/>
      <c r="H40" s="179"/>
      <c r="I40" s="178"/>
      <c r="J40" s="178"/>
      <c r="K40" s="178"/>
      <c r="L40" s="178"/>
      <c r="M40" s="178"/>
      <c r="N40" s="178"/>
      <c r="O40" s="178"/>
      <c r="P40" s="177"/>
      <c r="Q40" s="176"/>
      <c r="R40" s="177"/>
      <c r="S40" s="176"/>
      <c r="T40" s="175"/>
      <c r="U40" s="175"/>
      <c r="V40" s="175"/>
      <c r="W40" s="174"/>
    </row>
    <row r="41" spans="6:25" s="211" customFormat="1" ht="11.25" outlineLevel="3" x14ac:dyDescent="0.2">
      <c r="F41" s="224"/>
      <c r="G41" s="223"/>
      <c r="H41" s="222" t="str">
        <f>IF(AND(H40&lt;&gt;"Výkaz výměr:",I40=""),"Výkaz výměr:","")</f>
        <v>Výkaz výměr:</v>
      </c>
      <c r="I41" s="221" t="s">
        <v>1051</v>
      </c>
      <c r="J41" s="220"/>
      <c r="K41" s="219"/>
      <c r="L41" s="218"/>
      <c r="M41" s="217">
        <v>2091</v>
      </c>
      <c r="N41" s="213"/>
      <c r="O41" s="216"/>
      <c r="P41" s="215"/>
      <c r="Q41" s="213"/>
      <c r="R41" s="213"/>
      <c r="S41" s="213"/>
      <c r="T41" s="214" t="s">
        <v>488</v>
      </c>
      <c r="U41" s="213"/>
      <c r="V41" s="213"/>
      <c r="W41" s="212"/>
    </row>
    <row r="42" spans="6:25" s="173" customFormat="1" ht="12" outlineLevel="2" x14ac:dyDescent="0.2">
      <c r="F42" s="190">
        <v>9</v>
      </c>
      <c r="G42" s="187" t="s">
        <v>523</v>
      </c>
      <c r="H42" s="189" t="s">
        <v>854</v>
      </c>
      <c r="I42" s="188" t="s">
        <v>853</v>
      </c>
      <c r="J42" s="187" t="s">
        <v>318</v>
      </c>
      <c r="K42" s="185">
        <v>526</v>
      </c>
      <c r="L42" s="186">
        <v>0</v>
      </c>
      <c r="M42" s="185">
        <v>526</v>
      </c>
      <c r="N42" s="184"/>
      <c r="O42" s="183">
        <f>M42*N42</f>
        <v>0</v>
      </c>
      <c r="P42" s="183"/>
      <c r="Q42" s="183">
        <f>M42*P42</f>
        <v>0</v>
      </c>
      <c r="R42" s="183">
        <v>0.28999999999999998</v>
      </c>
      <c r="S42" s="183">
        <f>M42*R42</f>
        <v>152.54</v>
      </c>
      <c r="T42" s="183">
        <v>21</v>
      </c>
      <c r="U42" s="183">
        <f>O42*T42/100</f>
        <v>0</v>
      </c>
      <c r="V42" s="183">
        <f>U42+O42</f>
        <v>0</v>
      </c>
      <c r="W42" s="183"/>
      <c r="X42" s="183" t="s">
        <v>491</v>
      </c>
      <c r="Y42" s="183">
        <v>1</v>
      </c>
    </row>
    <row r="43" spans="6:25" s="173" customFormat="1" ht="12" outlineLevel="2" x14ac:dyDescent="0.2">
      <c r="F43" s="181"/>
      <c r="G43" s="180"/>
      <c r="H43" s="182" t="s">
        <v>490</v>
      </c>
      <c r="I43" s="357" t="s">
        <v>852</v>
      </c>
      <c r="J43" s="357"/>
      <c r="K43" s="357"/>
      <c r="L43" s="357"/>
      <c r="M43" s="357"/>
      <c r="N43" s="357"/>
      <c r="O43" s="357"/>
      <c r="P43" s="177"/>
      <c r="Q43" s="176"/>
      <c r="R43" s="177"/>
      <c r="S43" s="176"/>
      <c r="T43" s="175"/>
      <c r="U43" s="175"/>
      <c r="V43" s="175"/>
      <c r="W43" s="174"/>
    </row>
    <row r="44" spans="6:25" s="173" customFormat="1" ht="6" customHeight="1" outlineLevel="2" x14ac:dyDescent="0.2">
      <c r="F44" s="181"/>
      <c r="G44" s="180"/>
      <c r="H44" s="179"/>
      <c r="I44" s="178"/>
      <c r="J44" s="178"/>
      <c r="K44" s="178"/>
      <c r="L44" s="178"/>
      <c r="M44" s="178"/>
      <c r="N44" s="178"/>
      <c r="O44" s="178"/>
      <c r="P44" s="177"/>
      <c r="Q44" s="176"/>
      <c r="R44" s="177"/>
      <c r="S44" s="176"/>
      <c r="T44" s="175"/>
      <c r="U44" s="175"/>
      <c r="V44" s="175"/>
      <c r="W44" s="174"/>
    </row>
    <row r="45" spans="6:25" s="173" customFormat="1" ht="12" outlineLevel="2" x14ac:dyDescent="0.2">
      <c r="F45" s="190">
        <v>10</v>
      </c>
      <c r="G45" s="187" t="s">
        <v>523</v>
      </c>
      <c r="H45" s="189" t="s">
        <v>1050</v>
      </c>
      <c r="I45" s="188" t="s">
        <v>1049</v>
      </c>
      <c r="J45" s="187" t="s">
        <v>318</v>
      </c>
      <c r="K45" s="185">
        <v>2964</v>
      </c>
      <c r="L45" s="186">
        <v>0</v>
      </c>
      <c r="M45" s="185">
        <v>2964</v>
      </c>
      <c r="N45" s="184"/>
      <c r="O45" s="183">
        <f>M45*N45</f>
        <v>0</v>
      </c>
      <c r="P45" s="183"/>
      <c r="Q45" s="183">
        <f>M45*P45</f>
        <v>0</v>
      </c>
      <c r="R45" s="183">
        <v>0.44</v>
      </c>
      <c r="S45" s="183">
        <f>M45*R45</f>
        <v>1304.1600000000001</v>
      </c>
      <c r="T45" s="183">
        <v>21</v>
      </c>
      <c r="U45" s="183">
        <f>O45*T45/100</f>
        <v>0</v>
      </c>
      <c r="V45" s="183">
        <f>U45+O45</f>
        <v>0</v>
      </c>
      <c r="W45" s="183"/>
      <c r="X45" s="183" t="s">
        <v>491</v>
      </c>
      <c r="Y45" s="183">
        <v>1</v>
      </c>
    </row>
    <row r="46" spans="6:25" s="173" customFormat="1" ht="12" outlineLevel="2" x14ac:dyDescent="0.2">
      <c r="F46" s="181"/>
      <c r="G46" s="180"/>
      <c r="H46" s="182" t="s">
        <v>490</v>
      </c>
      <c r="I46" s="357" t="s">
        <v>1048</v>
      </c>
      <c r="J46" s="357"/>
      <c r="K46" s="357"/>
      <c r="L46" s="357"/>
      <c r="M46" s="357"/>
      <c r="N46" s="357"/>
      <c r="O46" s="357"/>
      <c r="P46" s="177"/>
      <c r="Q46" s="176"/>
      <c r="R46" s="177"/>
      <c r="S46" s="176"/>
      <c r="T46" s="175"/>
      <c r="U46" s="175"/>
      <c r="V46" s="175"/>
      <c r="W46" s="174"/>
    </row>
    <row r="47" spans="6:25" s="173" customFormat="1" ht="6" customHeight="1" outlineLevel="2" x14ac:dyDescent="0.2">
      <c r="F47" s="181"/>
      <c r="G47" s="180"/>
      <c r="H47" s="179"/>
      <c r="I47" s="178"/>
      <c r="J47" s="178"/>
      <c r="K47" s="178"/>
      <c r="L47" s="178"/>
      <c r="M47" s="178"/>
      <c r="N47" s="178"/>
      <c r="O47" s="178"/>
      <c r="P47" s="177"/>
      <c r="Q47" s="176"/>
      <c r="R47" s="177"/>
      <c r="S47" s="176"/>
      <c r="T47" s="175"/>
      <c r="U47" s="175"/>
      <c r="V47" s="175"/>
      <c r="W47" s="174"/>
    </row>
    <row r="48" spans="6:25" s="173" customFormat="1" ht="12" outlineLevel="2" x14ac:dyDescent="0.2">
      <c r="F48" s="190">
        <v>11</v>
      </c>
      <c r="G48" s="187" t="s">
        <v>523</v>
      </c>
      <c r="H48" s="189" t="s">
        <v>851</v>
      </c>
      <c r="I48" s="188" t="s">
        <v>850</v>
      </c>
      <c r="J48" s="187" t="s">
        <v>357</v>
      </c>
      <c r="K48" s="185">
        <v>163.39000000000001</v>
      </c>
      <c r="L48" s="186">
        <v>0</v>
      </c>
      <c r="M48" s="185">
        <v>163.39000000000001</v>
      </c>
      <c r="N48" s="184"/>
      <c r="O48" s="183">
        <f>M48*N48</f>
        <v>0</v>
      </c>
      <c r="P48" s="183"/>
      <c r="Q48" s="183">
        <f>M48*P48</f>
        <v>0</v>
      </c>
      <c r="R48" s="183"/>
      <c r="S48" s="183">
        <f>M48*R48</f>
        <v>0</v>
      </c>
      <c r="T48" s="183">
        <v>21</v>
      </c>
      <c r="U48" s="183">
        <f>O48*T48/100</f>
        <v>0</v>
      </c>
      <c r="V48" s="183">
        <f>U48+O48</f>
        <v>0</v>
      </c>
      <c r="W48" s="183"/>
      <c r="X48" s="183" t="s">
        <v>491</v>
      </c>
      <c r="Y48" s="183">
        <v>1</v>
      </c>
    </row>
    <row r="49" spans="6:25" s="173" customFormat="1" ht="12" outlineLevel="2" x14ac:dyDescent="0.2">
      <c r="F49" s="181"/>
      <c r="G49" s="180"/>
      <c r="H49" s="182" t="s">
        <v>490</v>
      </c>
      <c r="I49" s="357" t="s">
        <v>849</v>
      </c>
      <c r="J49" s="357"/>
      <c r="K49" s="357"/>
      <c r="L49" s="357"/>
      <c r="M49" s="357"/>
      <c r="N49" s="357"/>
      <c r="O49" s="357"/>
      <c r="P49" s="177"/>
      <c r="Q49" s="176"/>
      <c r="R49" s="177"/>
      <c r="S49" s="176"/>
      <c r="T49" s="175"/>
      <c r="U49" s="175"/>
      <c r="V49" s="175"/>
      <c r="W49" s="174"/>
    </row>
    <row r="50" spans="6:25" s="173" customFormat="1" ht="6" customHeight="1" outlineLevel="2" x14ac:dyDescent="0.2">
      <c r="F50" s="181"/>
      <c r="G50" s="180"/>
      <c r="H50" s="179"/>
      <c r="I50" s="178"/>
      <c r="J50" s="178"/>
      <c r="K50" s="178"/>
      <c r="L50" s="178"/>
      <c r="M50" s="178"/>
      <c r="N50" s="178"/>
      <c r="O50" s="178"/>
      <c r="P50" s="177"/>
      <c r="Q50" s="176"/>
      <c r="R50" s="177"/>
      <c r="S50" s="176"/>
      <c r="T50" s="175"/>
      <c r="U50" s="175"/>
      <c r="V50" s="175"/>
      <c r="W50" s="174"/>
    </row>
    <row r="51" spans="6:25" s="211" customFormat="1" ht="11.25" outlineLevel="3" x14ac:dyDescent="0.2">
      <c r="F51" s="224"/>
      <c r="G51" s="223"/>
      <c r="H51" s="222" t="str">
        <f>IF(AND(H50&lt;&gt;"Výkaz výměr:",I50=""),"Výkaz výměr:","")</f>
        <v>Výkaz výměr:</v>
      </c>
      <c r="I51" s="221" t="s">
        <v>1047</v>
      </c>
      <c r="J51" s="220"/>
      <c r="K51" s="219"/>
      <c r="L51" s="218"/>
      <c r="M51" s="217">
        <v>163.39000000000001</v>
      </c>
      <c r="N51" s="213"/>
      <c r="O51" s="216"/>
      <c r="P51" s="215"/>
      <c r="Q51" s="213"/>
      <c r="R51" s="213"/>
      <c r="S51" s="213"/>
      <c r="T51" s="214" t="s">
        <v>488</v>
      </c>
      <c r="U51" s="213"/>
      <c r="V51" s="213"/>
      <c r="W51" s="212"/>
    </row>
    <row r="52" spans="6:25" s="173" customFormat="1" ht="12" outlineLevel="2" x14ac:dyDescent="0.2">
      <c r="F52" s="190">
        <v>12</v>
      </c>
      <c r="G52" s="187" t="s">
        <v>523</v>
      </c>
      <c r="H52" s="189" t="s">
        <v>847</v>
      </c>
      <c r="I52" s="188" t="s">
        <v>846</v>
      </c>
      <c r="J52" s="187" t="s">
        <v>357</v>
      </c>
      <c r="K52" s="185">
        <v>81.694999999999993</v>
      </c>
      <c r="L52" s="186">
        <v>0</v>
      </c>
      <c r="M52" s="185">
        <v>81.694999999999993</v>
      </c>
      <c r="N52" s="184"/>
      <c r="O52" s="183">
        <f>M52*N52</f>
        <v>0</v>
      </c>
      <c r="P52" s="183"/>
      <c r="Q52" s="183">
        <f>M52*P52</f>
        <v>0</v>
      </c>
      <c r="R52" s="183"/>
      <c r="S52" s="183">
        <f>M52*R52</f>
        <v>0</v>
      </c>
      <c r="T52" s="183">
        <v>21</v>
      </c>
      <c r="U52" s="183">
        <f>O52*T52/100</f>
        <v>0</v>
      </c>
      <c r="V52" s="183">
        <f>U52+O52</f>
        <v>0</v>
      </c>
      <c r="W52" s="183"/>
      <c r="X52" s="183" t="s">
        <v>491</v>
      </c>
      <c r="Y52" s="183">
        <v>1</v>
      </c>
    </row>
    <row r="53" spans="6:25" s="173" customFormat="1" ht="12" outlineLevel="2" x14ac:dyDescent="0.2">
      <c r="F53" s="181"/>
      <c r="G53" s="180"/>
      <c r="H53" s="182" t="s">
        <v>490</v>
      </c>
      <c r="I53" s="357" t="s">
        <v>845</v>
      </c>
      <c r="J53" s="357"/>
      <c r="K53" s="357"/>
      <c r="L53" s="357"/>
      <c r="M53" s="357"/>
      <c r="N53" s="357"/>
      <c r="O53" s="357"/>
      <c r="P53" s="177"/>
      <c r="Q53" s="176"/>
      <c r="R53" s="177"/>
      <c r="S53" s="176"/>
      <c r="T53" s="175"/>
      <c r="U53" s="175"/>
      <c r="V53" s="175"/>
      <c r="W53" s="174"/>
    </row>
    <row r="54" spans="6:25" s="173" customFormat="1" ht="6" customHeight="1" outlineLevel="2" x14ac:dyDescent="0.2">
      <c r="F54" s="181"/>
      <c r="G54" s="180"/>
      <c r="H54" s="179"/>
      <c r="I54" s="178"/>
      <c r="J54" s="178"/>
      <c r="K54" s="178"/>
      <c r="L54" s="178"/>
      <c r="M54" s="178"/>
      <c r="N54" s="178"/>
      <c r="O54" s="178"/>
      <c r="P54" s="177"/>
      <c r="Q54" s="176"/>
      <c r="R54" s="177"/>
      <c r="S54" s="176"/>
      <c r="T54" s="175"/>
      <c r="U54" s="175"/>
      <c r="V54" s="175"/>
      <c r="W54" s="174"/>
    </row>
    <row r="55" spans="6:25" s="211" customFormat="1" ht="11.25" outlineLevel="3" x14ac:dyDescent="0.2">
      <c r="F55" s="224"/>
      <c r="G55" s="223"/>
      <c r="H55" s="222" t="str">
        <f>IF(AND(H54&lt;&gt;"Výkaz výměr:",I54=""),"Výkaz výměr:","")</f>
        <v>Výkaz výměr:</v>
      </c>
      <c r="I55" s="221" t="s">
        <v>1046</v>
      </c>
      <c r="J55" s="220"/>
      <c r="K55" s="219"/>
      <c r="L55" s="218"/>
      <c r="M55" s="217">
        <v>81.694999999999993</v>
      </c>
      <c r="N55" s="213"/>
      <c r="O55" s="216"/>
      <c r="P55" s="215"/>
      <c r="Q55" s="213"/>
      <c r="R55" s="213"/>
      <c r="S55" s="213"/>
      <c r="T55" s="214" t="s">
        <v>488</v>
      </c>
      <c r="U55" s="213"/>
      <c r="V55" s="213"/>
      <c r="W55" s="212"/>
    </row>
    <row r="56" spans="6:25" s="173" customFormat="1" ht="12" outlineLevel="2" x14ac:dyDescent="0.2">
      <c r="F56" s="190">
        <v>13</v>
      </c>
      <c r="G56" s="187" t="s">
        <v>523</v>
      </c>
      <c r="H56" s="189" t="s">
        <v>1045</v>
      </c>
      <c r="I56" s="188" t="s">
        <v>1044</v>
      </c>
      <c r="J56" s="187" t="s">
        <v>318</v>
      </c>
      <c r="K56" s="185">
        <v>36</v>
      </c>
      <c r="L56" s="186">
        <v>0</v>
      </c>
      <c r="M56" s="185">
        <v>36</v>
      </c>
      <c r="N56" s="184"/>
      <c r="O56" s="183">
        <f>M56*N56</f>
        <v>0</v>
      </c>
      <c r="P56" s="183"/>
      <c r="Q56" s="183">
        <f>M56*P56</f>
        <v>0</v>
      </c>
      <c r="R56" s="183"/>
      <c r="S56" s="183">
        <f>M56*R56</f>
        <v>0</v>
      </c>
      <c r="T56" s="183">
        <v>21</v>
      </c>
      <c r="U56" s="183">
        <f>O56*T56/100</f>
        <v>0</v>
      </c>
      <c r="V56" s="183">
        <f>U56+O56</f>
        <v>0</v>
      </c>
      <c r="W56" s="183"/>
      <c r="X56" s="183" t="s">
        <v>491</v>
      </c>
      <c r="Y56" s="183">
        <v>1</v>
      </c>
    </row>
    <row r="57" spans="6:25" s="173" customFormat="1" ht="12" outlineLevel="2" x14ac:dyDescent="0.2">
      <c r="F57" s="181"/>
      <c r="G57" s="180"/>
      <c r="H57" s="182" t="s">
        <v>490</v>
      </c>
      <c r="I57" s="357" t="s">
        <v>1043</v>
      </c>
      <c r="J57" s="357"/>
      <c r="K57" s="357"/>
      <c r="L57" s="357"/>
      <c r="M57" s="357"/>
      <c r="N57" s="357"/>
      <c r="O57" s="357"/>
      <c r="P57" s="177"/>
      <c r="Q57" s="176"/>
      <c r="R57" s="177"/>
      <c r="S57" s="176"/>
      <c r="T57" s="175"/>
      <c r="U57" s="175"/>
      <c r="V57" s="175"/>
      <c r="W57" s="174"/>
    </row>
    <row r="58" spans="6:25" s="173" customFormat="1" ht="6" customHeight="1" outlineLevel="2" x14ac:dyDescent="0.2">
      <c r="F58" s="181"/>
      <c r="G58" s="180"/>
      <c r="H58" s="179"/>
      <c r="I58" s="178"/>
      <c r="J58" s="178"/>
      <c r="K58" s="178"/>
      <c r="L58" s="178"/>
      <c r="M58" s="178"/>
      <c r="N58" s="178"/>
      <c r="O58" s="178"/>
      <c r="P58" s="177"/>
      <c r="Q58" s="176"/>
      <c r="R58" s="177"/>
      <c r="S58" s="176"/>
      <c r="T58" s="175"/>
      <c r="U58" s="175"/>
      <c r="V58" s="175"/>
      <c r="W58" s="174"/>
    </row>
    <row r="59" spans="6:25" s="173" customFormat="1" ht="12" outlineLevel="2" x14ac:dyDescent="0.2">
      <c r="F59" s="190">
        <v>14</v>
      </c>
      <c r="G59" s="187" t="s">
        <v>550</v>
      </c>
      <c r="H59" s="189" t="s">
        <v>1042</v>
      </c>
      <c r="I59" s="188" t="s">
        <v>1041</v>
      </c>
      <c r="J59" s="187" t="s">
        <v>318</v>
      </c>
      <c r="K59" s="185">
        <v>36</v>
      </c>
      <c r="L59" s="186">
        <v>0</v>
      </c>
      <c r="M59" s="185">
        <v>36</v>
      </c>
      <c r="N59" s="184"/>
      <c r="O59" s="183">
        <f>M59*N59</f>
        <v>0</v>
      </c>
      <c r="P59" s="183">
        <v>5.0000000000000002E-5</v>
      </c>
      <c r="Q59" s="183">
        <f>M59*P59</f>
        <v>1.8000000000000002E-3</v>
      </c>
      <c r="R59" s="183"/>
      <c r="S59" s="183">
        <f>M59*R59</f>
        <v>0</v>
      </c>
      <c r="T59" s="183">
        <v>21</v>
      </c>
      <c r="U59" s="183">
        <f>O59*T59/100</f>
        <v>0</v>
      </c>
      <c r="V59" s="183">
        <f>U59+O59</f>
        <v>0</v>
      </c>
      <c r="W59" s="183"/>
      <c r="X59" s="183" t="s">
        <v>491</v>
      </c>
      <c r="Y59" s="183">
        <v>1</v>
      </c>
    </row>
    <row r="60" spans="6:25" s="173" customFormat="1" ht="12" outlineLevel="2" x14ac:dyDescent="0.2">
      <c r="F60" s="181"/>
      <c r="G60" s="180"/>
      <c r="H60" s="182" t="s">
        <v>490</v>
      </c>
      <c r="I60" s="357" t="s">
        <v>1040</v>
      </c>
      <c r="J60" s="357"/>
      <c r="K60" s="357"/>
      <c r="L60" s="357"/>
      <c r="M60" s="357"/>
      <c r="N60" s="357"/>
      <c r="O60" s="357"/>
      <c r="P60" s="177"/>
      <c r="Q60" s="176"/>
      <c r="R60" s="177"/>
      <c r="S60" s="176"/>
      <c r="T60" s="175"/>
      <c r="U60" s="175"/>
      <c r="V60" s="175"/>
      <c r="W60" s="174"/>
    </row>
    <row r="61" spans="6:25" s="173" customFormat="1" ht="6" customHeight="1" outlineLevel="2" x14ac:dyDescent="0.2">
      <c r="F61" s="181"/>
      <c r="G61" s="180"/>
      <c r="H61" s="179"/>
      <c r="I61" s="178"/>
      <c r="J61" s="178"/>
      <c r="K61" s="178"/>
      <c r="L61" s="178"/>
      <c r="M61" s="178"/>
      <c r="N61" s="178"/>
      <c r="O61" s="178"/>
      <c r="P61" s="177"/>
      <c r="Q61" s="176"/>
      <c r="R61" s="177"/>
      <c r="S61" s="176"/>
      <c r="T61" s="175"/>
      <c r="U61" s="175"/>
      <c r="V61" s="175"/>
      <c r="W61" s="174"/>
    </row>
    <row r="62" spans="6:25" s="173" customFormat="1" ht="24" outlineLevel="2" x14ac:dyDescent="0.2">
      <c r="F62" s="190">
        <v>15</v>
      </c>
      <c r="G62" s="187" t="s">
        <v>550</v>
      </c>
      <c r="H62" s="189" t="s">
        <v>1039</v>
      </c>
      <c r="I62" s="188" t="s">
        <v>1038</v>
      </c>
      <c r="J62" s="187" t="s">
        <v>357</v>
      </c>
      <c r="K62" s="185">
        <v>1.8</v>
      </c>
      <c r="L62" s="186">
        <v>0</v>
      </c>
      <c r="M62" s="185">
        <v>1.8</v>
      </c>
      <c r="N62" s="184"/>
      <c r="O62" s="183">
        <f>M62*N62</f>
        <v>0</v>
      </c>
      <c r="P62" s="183">
        <v>0.51</v>
      </c>
      <c r="Q62" s="183">
        <f>M62*P62</f>
        <v>0.91800000000000004</v>
      </c>
      <c r="R62" s="183"/>
      <c r="S62" s="183">
        <f>M62*R62</f>
        <v>0</v>
      </c>
      <c r="T62" s="183">
        <v>21</v>
      </c>
      <c r="U62" s="183">
        <f>O62*T62/100</f>
        <v>0</v>
      </c>
      <c r="V62" s="183">
        <f>U62+O62</f>
        <v>0</v>
      </c>
      <c r="W62" s="183"/>
      <c r="X62" s="183" t="s">
        <v>491</v>
      </c>
      <c r="Y62" s="183">
        <v>1</v>
      </c>
    </row>
    <row r="63" spans="6:25" s="173" customFormat="1" ht="12" outlineLevel="2" x14ac:dyDescent="0.2">
      <c r="F63" s="181"/>
      <c r="G63" s="180"/>
      <c r="H63" s="182" t="s">
        <v>490</v>
      </c>
      <c r="I63" s="357" t="s">
        <v>1037</v>
      </c>
      <c r="J63" s="357"/>
      <c r="K63" s="357"/>
      <c r="L63" s="357"/>
      <c r="M63" s="357"/>
      <c r="N63" s="357"/>
      <c r="O63" s="357"/>
      <c r="P63" s="177"/>
      <c r="Q63" s="176"/>
      <c r="R63" s="177"/>
      <c r="S63" s="176"/>
      <c r="T63" s="175"/>
      <c r="U63" s="175"/>
      <c r="V63" s="175"/>
      <c r="W63" s="174"/>
    </row>
    <row r="64" spans="6:25" s="173" customFormat="1" ht="6" customHeight="1" outlineLevel="2" x14ac:dyDescent="0.2">
      <c r="F64" s="181"/>
      <c r="G64" s="180"/>
      <c r="H64" s="179"/>
      <c r="I64" s="178"/>
      <c r="J64" s="178"/>
      <c r="K64" s="178"/>
      <c r="L64" s="178"/>
      <c r="M64" s="178"/>
      <c r="N64" s="178"/>
      <c r="O64" s="178"/>
      <c r="P64" s="177"/>
      <c r="Q64" s="176"/>
      <c r="R64" s="177"/>
      <c r="S64" s="176"/>
      <c r="T64" s="175"/>
      <c r="U64" s="175"/>
      <c r="V64" s="175"/>
      <c r="W64" s="174"/>
    </row>
    <row r="65" spans="6:25" s="211" customFormat="1" ht="11.25" outlineLevel="3" x14ac:dyDescent="0.2">
      <c r="F65" s="224"/>
      <c r="G65" s="223"/>
      <c r="H65" s="222" t="str">
        <f>IF(AND(H64&lt;&gt;"Výkaz výměr:",I64=""),"Výkaz výměr:","")</f>
        <v>Výkaz výměr:</v>
      </c>
      <c r="I65" s="221" t="s">
        <v>1036</v>
      </c>
      <c r="J65" s="220"/>
      <c r="K65" s="219"/>
      <c r="L65" s="218"/>
      <c r="M65" s="217">
        <v>1.8</v>
      </c>
      <c r="N65" s="213"/>
      <c r="O65" s="216"/>
      <c r="P65" s="215"/>
      <c r="Q65" s="213"/>
      <c r="R65" s="213"/>
      <c r="S65" s="213"/>
      <c r="T65" s="214" t="s">
        <v>488</v>
      </c>
      <c r="U65" s="213"/>
      <c r="V65" s="213"/>
      <c r="W65" s="212"/>
    </row>
    <row r="66" spans="6:25" s="173" customFormat="1" ht="12" outlineLevel="2" x14ac:dyDescent="0.2">
      <c r="F66" s="190">
        <v>16</v>
      </c>
      <c r="G66" s="187" t="s">
        <v>523</v>
      </c>
      <c r="H66" s="189" t="s">
        <v>1035</v>
      </c>
      <c r="I66" s="188" t="s">
        <v>1034</v>
      </c>
      <c r="J66" s="187" t="s">
        <v>318</v>
      </c>
      <c r="K66" s="185">
        <v>64</v>
      </c>
      <c r="L66" s="186">
        <v>0</v>
      </c>
      <c r="M66" s="185">
        <v>64</v>
      </c>
      <c r="N66" s="184"/>
      <c r="O66" s="183">
        <f>M66*N66</f>
        <v>0</v>
      </c>
      <c r="P66" s="183"/>
      <c r="Q66" s="183">
        <f>M66*P66</f>
        <v>0</v>
      </c>
      <c r="R66" s="183">
        <v>0.26</v>
      </c>
      <c r="S66" s="183">
        <f>M66*R66</f>
        <v>16.64</v>
      </c>
      <c r="T66" s="183">
        <v>21</v>
      </c>
      <c r="U66" s="183">
        <f>O66*T66/100</f>
        <v>0</v>
      </c>
      <c r="V66" s="183">
        <f>U66+O66</f>
        <v>0</v>
      </c>
      <c r="W66" s="183"/>
      <c r="X66" s="183" t="s">
        <v>491</v>
      </c>
      <c r="Y66" s="183">
        <v>1</v>
      </c>
    </row>
    <row r="67" spans="6:25" s="173" customFormat="1" ht="12" outlineLevel="2" x14ac:dyDescent="0.2">
      <c r="F67" s="181"/>
      <c r="G67" s="180"/>
      <c r="H67" s="182" t="s">
        <v>490</v>
      </c>
      <c r="I67" s="357" t="s">
        <v>1033</v>
      </c>
      <c r="J67" s="357"/>
      <c r="K67" s="357"/>
      <c r="L67" s="357"/>
      <c r="M67" s="357"/>
      <c r="N67" s="357"/>
      <c r="O67" s="357"/>
      <c r="P67" s="177"/>
      <c r="Q67" s="176"/>
      <c r="R67" s="177"/>
      <c r="S67" s="176"/>
      <c r="T67" s="175"/>
      <c r="U67" s="175"/>
      <c r="V67" s="175"/>
      <c r="W67" s="174"/>
    </row>
    <row r="68" spans="6:25" s="173" customFormat="1" ht="6" customHeight="1" outlineLevel="2" x14ac:dyDescent="0.2">
      <c r="F68" s="181"/>
      <c r="G68" s="180"/>
      <c r="H68" s="179"/>
      <c r="I68" s="178"/>
      <c r="J68" s="178"/>
      <c r="K68" s="178"/>
      <c r="L68" s="178"/>
      <c r="M68" s="178"/>
      <c r="N68" s="178"/>
      <c r="O68" s="178"/>
      <c r="P68" s="177"/>
      <c r="Q68" s="176"/>
      <c r="R68" s="177"/>
      <c r="S68" s="176"/>
      <c r="T68" s="175"/>
      <c r="U68" s="175"/>
      <c r="V68" s="175"/>
      <c r="W68" s="174"/>
    </row>
    <row r="69" spans="6:25" s="211" customFormat="1" ht="11.25" outlineLevel="3" x14ac:dyDescent="0.2">
      <c r="F69" s="224"/>
      <c r="G69" s="223"/>
      <c r="H69" s="222" t="str">
        <f>IF(AND(H68&lt;&gt;"Výkaz výměr:",I68=""),"Výkaz výměr:","")</f>
        <v>Výkaz výměr:</v>
      </c>
      <c r="I69" s="221" t="s">
        <v>1032</v>
      </c>
      <c r="J69" s="220"/>
      <c r="K69" s="219"/>
      <c r="L69" s="218"/>
      <c r="M69" s="217">
        <v>64</v>
      </c>
      <c r="N69" s="213"/>
      <c r="O69" s="216"/>
      <c r="P69" s="215"/>
      <c r="Q69" s="213"/>
      <c r="R69" s="213"/>
      <c r="S69" s="213"/>
      <c r="T69" s="214" t="s">
        <v>488</v>
      </c>
      <c r="U69" s="213"/>
      <c r="V69" s="213"/>
      <c r="W69" s="212"/>
    </row>
    <row r="70" spans="6:25" s="173" customFormat="1" ht="12" outlineLevel="2" x14ac:dyDescent="0.2">
      <c r="F70" s="190">
        <v>17</v>
      </c>
      <c r="G70" s="187" t="s">
        <v>523</v>
      </c>
      <c r="H70" s="189" t="s">
        <v>843</v>
      </c>
      <c r="I70" s="188" t="s">
        <v>842</v>
      </c>
      <c r="J70" s="187" t="s">
        <v>318</v>
      </c>
      <c r="K70" s="185">
        <v>18</v>
      </c>
      <c r="L70" s="186">
        <v>0</v>
      </c>
      <c r="M70" s="185">
        <v>18</v>
      </c>
      <c r="N70" s="184"/>
      <c r="O70" s="183">
        <f>M70*N70</f>
        <v>0</v>
      </c>
      <c r="P70" s="183"/>
      <c r="Q70" s="183">
        <f>M70*P70</f>
        <v>0</v>
      </c>
      <c r="R70" s="183"/>
      <c r="S70" s="183">
        <f>M70*R70</f>
        <v>0</v>
      </c>
      <c r="T70" s="183">
        <v>21</v>
      </c>
      <c r="U70" s="183">
        <f>O70*T70/100</f>
        <v>0</v>
      </c>
      <c r="V70" s="183">
        <f>U70+O70</f>
        <v>0</v>
      </c>
      <c r="W70" s="183"/>
      <c r="X70" s="183" t="s">
        <v>491</v>
      </c>
      <c r="Y70" s="183">
        <v>1</v>
      </c>
    </row>
    <row r="71" spans="6:25" s="173" customFormat="1" ht="12" outlineLevel="2" x14ac:dyDescent="0.2">
      <c r="F71" s="181"/>
      <c r="G71" s="180"/>
      <c r="H71" s="182" t="s">
        <v>490</v>
      </c>
      <c r="I71" s="357" t="s">
        <v>841</v>
      </c>
      <c r="J71" s="357"/>
      <c r="K71" s="357"/>
      <c r="L71" s="357"/>
      <c r="M71" s="357"/>
      <c r="N71" s="357"/>
      <c r="O71" s="357"/>
      <c r="P71" s="177"/>
      <c r="Q71" s="176"/>
      <c r="R71" s="177"/>
      <c r="S71" s="176"/>
      <c r="T71" s="175"/>
      <c r="U71" s="175"/>
      <c r="V71" s="175"/>
      <c r="W71" s="174"/>
    </row>
    <row r="72" spans="6:25" s="173" customFormat="1" ht="6" customHeight="1" outlineLevel="2" x14ac:dyDescent="0.2">
      <c r="F72" s="181"/>
      <c r="G72" s="180"/>
      <c r="H72" s="179"/>
      <c r="I72" s="178"/>
      <c r="J72" s="178"/>
      <c r="K72" s="178"/>
      <c r="L72" s="178"/>
      <c r="M72" s="178"/>
      <c r="N72" s="178"/>
      <c r="O72" s="178"/>
      <c r="P72" s="177"/>
      <c r="Q72" s="176"/>
      <c r="R72" s="177"/>
      <c r="S72" s="176"/>
      <c r="T72" s="175"/>
      <c r="U72" s="175"/>
      <c r="V72" s="175"/>
      <c r="W72" s="174"/>
    </row>
    <row r="73" spans="6:25" s="211" customFormat="1" ht="11.25" outlineLevel="3" x14ac:dyDescent="0.2">
      <c r="F73" s="224"/>
      <c r="G73" s="223"/>
      <c r="H73" s="222" t="str">
        <f>IF(AND(H72&lt;&gt;"Výkaz výměr:",I72=""),"Výkaz výměr:","")</f>
        <v>Výkaz výměr:</v>
      </c>
      <c r="I73" s="221" t="s">
        <v>181</v>
      </c>
      <c r="J73" s="220"/>
      <c r="K73" s="219"/>
      <c r="L73" s="218"/>
      <c r="M73" s="217">
        <v>18</v>
      </c>
      <c r="N73" s="213"/>
      <c r="O73" s="216"/>
      <c r="P73" s="215"/>
      <c r="Q73" s="213"/>
      <c r="R73" s="213"/>
      <c r="S73" s="213"/>
      <c r="T73" s="214" t="s">
        <v>488</v>
      </c>
      <c r="U73" s="213"/>
      <c r="V73" s="213"/>
      <c r="W73" s="212"/>
    </row>
    <row r="74" spans="6:25" s="173" customFormat="1" ht="12" outlineLevel="2" x14ac:dyDescent="0.2">
      <c r="F74" s="190">
        <v>18</v>
      </c>
      <c r="G74" s="187" t="s">
        <v>523</v>
      </c>
      <c r="H74" s="189" t="s">
        <v>839</v>
      </c>
      <c r="I74" s="188" t="s">
        <v>838</v>
      </c>
      <c r="J74" s="187" t="s">
        <v>318</v>
      </c>
      <c r="K74" s="185">
        <v>18</v>
      </c>
      <c r="L74" s="186">
        <v>0</v>
      </c>
      <c r="M74" s="185">
        <v>18</v>
      </c>
      <c r="N74" s="184"/>
      <c r="O74" s="183">
        <f>M74*N74</f>
        <v>0</v>
      </c>
      <c r="P74" s="183"/>
      <c r="Q74" s="183">
        <f>M74*P74</f>
        <v>0</v>
      </c>
      <c r="R74" s="183"/>
      <c r="S74" s="183">
        <f>M74*R74</f>
        <v>0</v>
      </c>
      <c r="T74" s="183">
        <v>21</v>
      </c>
      <c r="U74" s="183">
        <f>O74*T74/100</f>
        <v>0</v>
      </c>
      <c r="V74" s="183">
        <f>U74+O74</f>
        <v>0</v>
      </c>
      <c r="W74" s="183"/>
      <c r="X74" s="183" t="s">
        <v>491</v>
      </c>
      <c r="Y74" s="183">
        <v>1</v>
      </c>
    </row>
    <row r="75" spans="6:25" s="173" customFormat="1" ht="12" outlineLevel="2" x14ac:dyDescent="0.2">
      <c r="F75" s="181"/>
      <c r="G75" s="180"/>
      <c r="H75" s="182" t="s">
        <v>490</v>
      </c>
      <c r="I75" s="357" t="s">
        <v>837</v>
      </c>
      <c r="J75" s="357"/>
      <c r="K75" s="357"/>
      <c r="L75" s="357"/>
      <c r="M75" s="357"/>
      <c r="N75" s="357"/>
      <c r="O75" s="357"/>
      <c r="P75" s="177"/>
      <c r="Q75" s="176"/>
      <c r="R75" s="177"/>
      <c r="S75" s="176"/>
      <c r="T75" s="175"/>
      <c r="U75" s="175"/>
      <c r="V75" s="175"/>
      <c r="W75" s="174"/>
    </row>
    <row r="76" spans="6:25" s="173" customFormat="1" ht="6" customHeight="1" outlineLevel="2" x14ac:dyDescent="0.2">
      <c r="F76" s="181"/>
      <c r="G76" s="180"/>
      <c r="H76" s="179"/>
      <c r="I76" s="178"/>
      <c r="J76" s="178"/>
      <c r="K76" s="178"/>
      <c r="L76" s="178"/>
      <c r="M76" s="178"/>
      <c r="N76" s="178"/>
      <c r="O76" s="178"/>
      <c r="P76" s="177"/>
      <c r="Q76" s="176"/>
      <c r="R76" s="177"/>
      <c r="S76" s="176"/>
      <c r="T76" s="175"/>
      <c r="U76" s="175"/>
      <c r="V76" s="175"/>
      <c r="W76" s="174"/>
    </row>
    <row r="77" spans="6:25" s="173" customFormat="1" ht="12" outlineLevel="2" x14ac:dyDescent="0.2">
      <c r="F77" s="190">
        <v>19</v>
      </c>
      <c r="G77" s="187" t="s">
        <v>523</v>
      </c>
      <c r="H77" s="189" t="s">
        <v>1031</v>
      </c>
      <c r="I77" s="188" t="s">
        <v>1030</v>
      </c>
      <c r="J77" s="187" t="s">
        <v>116</v>
      </c>
      <c r="K77" s="185">
        <v>12</v>
      </c>
      <c r="L77" s="186">
        <v>0</v>
      </c>
      <c r="M77" s="185">
        <v>12</v>
      </c>
      <c r="N77" s="184"/>
      <c r="O77" s="183">
        <f>M77*N77</f>
        <v>0</v>
      </c>
      <c r="P77" s="183"/>
      <c r="Q77" s="183">
        <f>M77*P77</f>
        <v>0</v>
      </c>
      <c r="R77" s="183"/>
      <c r="S77" s="183">
        <f>M77*R77</f>
        <v>0</v>
      </c>
      <c r="T77" s="183">
        <v>21</v>
      </c>
      <c r="U77" s="183">
        <f>O77*T77/100</f>
        <v>0</v>
      </c>
      <c r="V77" s="183">
        <f>U77+O77</f>
        <v>0</v>
      </c>
      <c r="W77" s="183"/>
      <c r="X77" s="183" t="s">
        <v>491</v>
      </c>
      <c r="Y77" s="183">
        <v>1</v>
      </c>
    </row>
    <row r="78" spans="6:25" s="173" customFormat="1" ht="12" outlineLevel="2" x14ac:dyDescent="0.2">
      <c r="F78" s="181"/>
      <c r="G78" s="180"/>
      <c r="H78" s="182" t="s">
        <v>490</v>
      </c>
      <c r="I78" s="357" t="s">
        <v>1029</v>
      </c>
      <c r="J78" s="357"/>
      <c r="K78" s="357"/>
      <c r="L78" s="357"/>
      <c r="M78" s="357"/>
      <c r="N78" s="357"/>
      <c r="O78" s="357"/>
      <c r="P78" s="177"/>
      <c r="Q78" s="176"/>
      <c r="R78" s="177"/>
      <c r="S78" s="176"/>
      <c r="T78" s="175"/>
      <c r="U78" s="175"/>
      <c r="V78" s="175"/>
      <c r="W78" s="174"/>
    </row>
    <row r="79" spans="6:25" s="173" customFormat="1" ht="6" customHeight="1" outlineLevel="2" x14ac:dyDescent="0.2">
      <c r="F79" s="181"/>
      <c r="G79" s="180"/>
      <c r="H79" s="179"/>
      <c r="I79" s="178"/>
      <c r="J79" s="178"/>
      <c r="K79" s="178"/>
      <c r="L79" s="178"/>
      <c r="M79" s="178"/>
      <c r="N79" s="178"/>
      <c r="O79" s="178"/>
      <c r="P79" s="177"/>
      <c r="Q79" s="176"/>
      <c r="R79" s="177"/>
      <c r="S79" s="176"/>
      <c r="T79" s="175"/>
      <c r="U79" s="175"/>
      <c r="V79" s="175"/>
      <c r="W79" s="174"/>
    </row>
    <row r="80" spans="6:25" s="173" customFormat="1" ht="12" outlineLevel="2" x14ac:dyDescent="0.2">
      <c r="F80" s="190">
        <v>20</v>
      </c>
      <c r="G80" s="187" t="s">
        <v>523</v>
      </c>
      <c r="H80" s="189" t="s">
        <v>1028</v>
      </c>
      <c r="I80" s="188" t="s">
        <v>1027</v>
      </c>
      <c r="J80" s="187" t="s">
        <v>116</v>
      </c>
      <c r="K80" s="185">
        <v>12</v>
      </c>
      <c r="L80" s="186">
        <v>0</v>
      </c>
      <c r="M80" s="185">
        <v>12</v>
      </c>
      <c r="N80" s="184"/>
      <c r="O80" s="183">
        <f>M80*N80</f>
        <v>0</v>
      </c>
      <c r="P80" s="183"/>
      <c r="Q80" s="183">
        <f>M80*P80</f>
        <v>0</v>
      </c>
      <c r="R80" s="183"/>
      <c r="S80" s="183">
        <f>M80*R80</f>
        <v>0</v>
      </c>
      <c r="T80" s="183">
        <v>21</v>
      </c>
      <c r="U80" s="183">
        <f>O80*T80/100</f>
        <v>0</v>
      </c>
      <c r="V80" s="183">
        <f>U80+O80</f>
        <v>0</v>
      </c>
      <c r="W80" s="183"/>
      <c r="X80" s="183" t="s">
        <v>491</v>
      </c>
      <c r="Y80" s="183">
        <v>1</v>
      </c>
    </row>
    <row r="81" spans="6:25" s="173" customFormat="1" ht="12" outlineLevel="2" x14ac:dyDescent="0.2">
      <c r="F81" s="181"/>
      <c r="G81" s="180"/>
      <c r="H81" s="182" t="s">
        <v>490</v>
      </c>
      <c r="I81" s="357" t="s">
        <v>1026</v>
      </c>
      <c r="J81" s="357"/>
      <c r="K81" s="357"/>
      <c r="L81" s="357"/>
      <c r="M81" s="357"/>
      <c r="N81" s="357"/>
      <c r="O81" s="357"/>
      <c r="P81" s="177"/>
      <c r="Q81" s="176"/>
      <c r="R81" s="177"/>
      <c r="S81" s="176"/>
      <c r="T81" s="175"/>
      <c r="U81" s="175"/>
      <c r="V81" s="175"/>
      <c r="W81" s="174"/>
    </row>
    <row r="82" spans="6:25" s="173" customFormat="1" ht="6" customHeight="1" outlineLevel="2" x14ac:dyDescent="0.2">
      <c r="F82" s="181"/>
      <c r="G82" s="180"/>
      <c r="H82" s="179"/>
      <c r="I82" s="178"/>
      <c r="J82" s="178"/>
      <c r="K82" s="178"/>
      <c r="L82" s="178"/>
      <c r="M82" s="178"/>
      <c r="N82" s="178"/>
      <c r="O82" s="178"/>
      <c r="P82" s="177"/>
      <c r="Q82" s="176"/>
      <c r="R82" s="177"/>
      <c r="S82" s="176"/>
      <c r="T82" s="175"/>
      <c r="U82" s="175"/>
      <c r="V82" s="175"/>
      <c r="W82" s="174"/>
    </row>
    <row r="83" spans="6:25" s="173" customFormat="1" ht="12" outlineLevel="2" x14ac:dyDescent="0.2">
      <c r="F83" s="190">
        <v>21</v>
      </c>
      <c r="G83" s="187" t="s">
        <v>523</v>
      </c>
      <c r="H83" s="189" t="s">
        <v>1025</v>
      </c>
      <c r="I83" s="188" t="s">
        <v>1024</v>
      </c>
      <c r="J83" s="187" t="s">
        <v>116</v>
      </c>
      <c r="K83" s="185">
        <v>36</v>
      </c>
      <c r="L83" s="186">
        <v>0</v>
      </c>
      <c r="M83" s="185">
        <v>36</v>
      </c>
      <c r="N83" s="184"/>
      <c r="O83" s="183">
        <f>M83*N83</f>
        <v>0</v>
      </c>
      <c r="P83" s="183"/>
      <c r="Q83" s="183">
        <f>M83*P83</f>
        <v>0</v>
      </c>
      <c r="R83" s="183"/>
      <c r="S83" s="183">
        <f>M83*R83</f>
        <v>0</v>
      </c>
      <c r="T83" s="183">
        <v>21</v>
      </c>
      <c r="U83" s="183">
        <f>O83*T83/100</f>
        <v>0</v>
      </c>
      <c r="V83" s="183">
        <f>U83+O83</f>
        <v>0</v>
      </c>
      <c r="W83" s="183"/>
      <c r="X83" s="183" t="s">
        <v>491</v>
      </c>
      <c r="Y83" s="183">
        <v>1</v>
      </c>
    </row>
    <row r="84" spans="6:25" s="173" customFormat="1" ht="12" outlineLevel="2" x14ac:dyDescent="0.2">
      <c r="F84" s="181"/>
      <c r="G84" s="180"/>
      <c r="H84" s="182" t="s">
        <v>490</v>
      </c>
      <c r="I84" s="357" t="s">
        <v>1023</v>
      </c>
      <c r="J84" s="357"/>
      <c r="K84" s="357"/>
      <c r="L84" s="357"/>
      <c r="M84" s="357"/>
      <c r="N84" s="357"/>
      <c r="O84" s="357"/>
      <c r="P84" s="177"/>
      <c r="Q84" s="176"/>
      <c r="R84" s="177"/>
      <c r="S84" s="176"/>
      <c r="T84" s="175"/>
      <c r="U84" s="175"/>
      <c r="V84" s="175"/>
      <c r="W84" s="174"/>
    </row>
    <row r="85" spans="6:25" s="173" customFormat="1" ht="6" customHeight="1" outlineLevel="2" x14ac:dyDescent="0.2">
      <c r="F85" s="181"/>
      <c r="G85" s="180"/>
      <c r="H85" s="179"/>
      <c r="I85" s="178"/>
      <c r="J85" s="178"/>
      <c r="K85" s="178"/>
      <c r="L85" s="178"/>
      <c r="M85" s="178"/>
      <c r="N85" s="178"/>
      <c r="O85" s="178"/>
      <c r="P85" s="177"/>
      <c r="Q85" s="176"/>
      <c r="R85" s="177"/>
      <c r="S85" s="176"/>
      <c r="T85" s="175"/>
      <c r="U85" s="175"/>
      <c r="V85" s="175"/>
      <c r="W85" s="174"/>
    </row>
    <row r="86" spans="6:25" s="173" customFormat="1" ht="12" outlineLevel="2" x14ac:dyDescent="0.2">
      <c r="F86" s="190">
        <v>22</v>
      </c>
      <c r="G86" s="187" t="s">
        <v>523</v>
      </c>
      <c r="H86" s="189" t="s">
        <v>1022</v>
      </c>
      <c r="I86" s="188" t="s">
        <v>1021</v>
      </c>
      <c r="J86" s="187" t="s">
        <v>116</v>
      </c>
      <c r="K86" s="185">
        <v>12</v>
      </c>
      <c r="L86" s="186">
        <v>0</v>
      </c>
      <c r="M86" s="185">
        <v>12</v>
      </c>
      <c r="N86" s="184"/>
      <c r="O86" s="183">
        <f>M86*N86</f>
        <v>0</v>
      </c>
      <c r="P86" s="183">
        <v>5.0000000000000002E-5</v>
      </c>
      <c r="Q86" s="183">
        <f>M86*P86</f>
        <v>6.0000000000000006E-4</v>
      </c>
      <c r="R86" s="183"/>
      <c r="S86" s="183">
        <f>M86*R86</f>
        <v>0</v>
      </c>
      <c r="T86" s="183">
        <v>21</v>
      </c>
      <c r="U86" s="183">
        <f>O86*T86/100</f>
        <v>0</v>
      </c>
      <c r="V86" s="183">
        <f>U86+O86</f>
        <v>0</v>
      </c>
      <c r="W86" s="183"/>
      <c r="X86" s="183" t="s">
        <v>491</v>
      </c>
      <c r="Y86" s="183">
        <v>1</v>
      </c>
    </row>
    <row r="87" spans="6:25" s="173" customFormat="1" ht="12" outlineLevel="2" x14ac:dyDescent="0.2">
      <c r="F87" s="181"/>
      <c r="G87" s="180"/>
      <c r="H87" s="182" t="s">
        <v>490</v>
      </c>
      <c r="I87" s="357" t="s">
        <v>1020</v>
      </c>
      <c r="J87" s="357"/>
      <c r="K87" s="357"/>
      <c r="L87" s="357"/>
      <c r="M87" s="357"/>
      <c r="N87" s="357"/>
      <c r="O87" s="357"/>
      <c r="P87" s="177"/>
      <c r="Q87" s="176"/>
      <c r="R87" s="177"/>
      <c r="S87" s="176"/>
      <c r="T87" s="175"/>
      <c r="U87" s="175"/>
      <c r="V87" s="175"/>
      <c r="W87" s="174"/>
    </row>
    <row r="88" spans="6:25" s="173" customFormat="1" ht="6" customHeight="1" outlineLevel="2" x14ac:dyDescent="0.2">
      <c r="F88" s="181"/>
      <c r="G88" s="180"/>
      <c r="H88" s="179"/>
      <c r="I88" s="178"/>
      <c r="J88" s="178"/>
      <c r="K88" s="178"/>
      <c r="L88" s="178"/>
      <c r="M88" s="178"/>
      <c r="N88" s="178"/>
      <c r="O88" s="178"/>
      <c r="P88" s="177"/>
      <c r="Q88" s="176"/>
      <c r="R88" s="177"/>
      <c r="S88" s="176"/>
      <c r="T88" s="175"/>
      <c r="U88" s="175"/>
      <c r="V88" s="175"/>
      <c r="W88" s="174"/>
    </row>
    <row r="89" spans="6:25" s="173" customFormat="1" ht="12" outlineLevel="2" x14ac:dyDescent="0.2">
      <c r="F89" s="190">
        <v>23</v>
      </c>
      <c r="G89" s="187" t="s">
        <v>523</v>
      </c>
      <c r="H89" s="189" t="s">
        <v>1019</v>
      </c>
      <c r="I89" s="188" t="s">
        <v>1018</v>
      </c>
      <c r="J89" s="187" t="s">
        <v>116</v>
      </c>
      <c r="K89" s="185">
        <v>12</v>
      </c>
      <c r="L89" s="186">
        <v>0</v>
      </c>
      <c r="M89" s="185">
        <v>12</v>
      </c>
      <c r="N89" s="184"/>
      <c r="O89" s="183">
        <f>M89*N89</f>
        <v>0</v>
      </c>
      <c r="P89" s="183"/>
      <c r="Q89" s="183">
        <f>M89*P89</f>
        <v>0</v>
      </c>
      <c r="R89" s="183"/>
      <c r="S89" s="183">
        <f>M89*R89</f>
        <v>0</v>
      </c>
      <c r="T89" s="183">
        <v>21</v>
      </c>
      <c r="U89" s="183">
        <f>O89*T89/100</f>
        <v>0</v>
      </c>
      <c r="V89" s="183">
        <f>U89+O89</f>
        <v>0</v>
      </c>
      <c r="W89" s="183"/>
      <c r="X89" s="183" t="s">
        <v>491</v>
      </c>
      <c r="Y89" s="183">
        <v>1</v>
      </c>
    </row>
    <row r="90" spans="6:25" s="173" customFormat="1" ht="12" outlineLevel="2" x14ac:dyDescent="0.2">
      <c r="F90" s="181"/>
      <c r="G90" s="180"/>
      <c r="H90" s="182" t="s">
        <v>490</v>
      </c>
      <c r="I90" s="357" t="s">
        <v>1017</v>
      </c>
      <c r="J90" s="357"/>
      <c r="K90" s="357"/>
      <c r="L90" s="357"/>
      <c r="M90" s="357"/>
      <c r="N90" s="357"/>
      <c r="O90" s="357"/>
      <c r="P90" s="177"/>
      <c r="Q90" s="176"/>
      <c r="R90" s="177"/>
      <c r="S90" s="176"/>
      <c r="T90" s="175"/>
      <c r="U90" s="175"/>
      <c r="V90" s="175"/>
      <c r="W90" s="174"/>
    </row>
    <row r="91" spans="6:25" s="173" customFormat="1" ht="6" customHeight="1" outlineLevel="2" x14ac:dyDescent="0.2">
      <c r="F91" s="181"/>
      <c r="G91" s="180"/>
      <c r="H91" s="179"/>
      <c r="I91" s="178"/>
      <c r="J91" s="178"/>
      <c r="K91" s="178"/>
      <c r="L91" s="178"/>
      <c r="M91" s="178"/>
      <c r="N91" s="178"/>
      <c r="O91" s="178"/>
      <c r="P91" s="177"/>
      <c r="Q91" s="176"/>
      <c r="R91" s="177"/>
      <c r="S91" s="176"/>
      <c r="T91" s="175"/>
      <c r="U91" s="175"/>
      <c r="V91" s="175"/>
      <c r="W91" s="174"/>
    </row>
    <row r="92" spans="6:25" s="173" customFormat="1" ht="12" outlineLevel="2" x14ac:dyDescent="0.2">
      <c r="F92" s="190">
        <v>24</v>
      </c>
      <c r="G92" s="187" t="s">
        <v>523</v>
      </c>
      <c r="H92" s="189" t="s">
        <v>1016</v>
      </c>
      <c r="I92" s="188" t="s">
        <v>1015</v>
      </c>
      <c r="J92" s="187" t="s">
        <v>116</v>
      </c>
      <c r="K92" s="185">
        <v>36</v>
      </c>
      <c r="L92" s="186">
        <v>0</v>
      </c>
      <c r="M92" s="185">
        <v>36</v>
      </c>
      <c r="N92" s="184"/>
      <c r="O92" s="183">
        <f>M92*N92</f>
        <v>0</v>
      </c>
      <c r="P92" s="183"/>
      <c r="Q92" s="183">
        <f>M92*P92</f>
        <v>0</v>
      </c>
      <c r="R92" s="183"/>
      <c r="S92" s="183">
        <f>M92*R92</f>
        <v>0</v>
      </c>
      <c r="T92" s="183">
        <v>21</v>
      </c>
      <c r="U92" s="183">
        <f>O92*T92/100</f>
        <v>0</v>
      </c>
      <c r="V92" s="183">
        <f>U92+O92</f>
        <v>0</v>
      </c>
      <c r="W92" s="183"/>
      <c r="X92" s="183" t="s">
        <v>491</v>
      </c>
      <c r="Y92" s="183">
        <v>1</v>
      </c>
    </row>
    <row r="93" spans="6:25" s="173" customFormat="1" ht="12" outlineLevel="2" x14ac:dyDescent="0.2">
      <c r="F93" s="181"/>
      <c r="G93" s="180"/>
      <c r="H93" s="182" t="s">
        <v>490</v>
      </c>
      <c r="I93" s="357" t="s">
        <v>1014</v>
      </c>
      <c r="J93" s="357"/>
      <c r="K93" s="357"/>
      <c r="L93" s="357"/>
      <c r="M93" s="357"/>
      <c r="N93" s="357"/>
      <c r="O93" s="357"/>
      <c r="P93" s="177"/>
      <c r="Q93" s="176"/>
      <c r="R93" s="177"/>
      <c r="S93" s="176"/>
      <c r="T93" s="175"/>
      <c r="U93" s="175"/>
      <c r="V93" s="175"/>
      <c r="W93" s="174"/>
    </row>
    <row r="94" spans="6:25" s="173" customFormat="1" ht="6" customHeight="1" outlineLevel="2" x14ac:dyDescent="0.2">
      <c r="F94" s="181"/>
      <c r="G94" s="180"/>
      <c r="H94" s="179"/>
      <c r="I94" s="178"/>
      <c r="J94" s="178"/>
      <c r="K94" s="178"/>
      <c r="L94" s="178"/>
      <c r="M94" s="178"/>
      <c r="N94" s="178"/>
      <c r="O94" s="178"/>
      <c r="P94" s="177"/>
      <c r="Q94" s="176"/>
      <c r="R94" s="177"/>
      <c r="S94" s="176"/>
      <c r="T94" s="175"/>
      <c r="U94" s="175"/>
      <c r="V94" s="175"/>
      <c r="W94" s="174"/>
    </row>
    <row r="95" spans="6:25" s="173" customFormat="1" ht="12" outlineLevel="2" x14ac:dyDescent="0.2">
      <c r="F95" s="190">
        <v>25</v>
      </c>
      <c r="G95" s="187" t="s">
        <v>523</v>
      </c>
      <c r="H95" s="189" t="s">
        <v>647</v>
      </c>
      <c r="I95" s="188" t="s">
        <v>646</v>
      </c>
      <c r="J95" s="187" t="s">
        <v>357</v>
      </c>
      <c r="K95" s="185">
        <v>163.38999999999999</v>
      </c>
      <c r="L95" s="186">
        <v>0</v>
      </c>
      <c r="M95" s="185">
        <v>163.38999999999999</v>
      </c>
      <c r="N95" s="184"/>
      <c r="O95" s="183">
        <f>M95*N95</f>
        <v>0</v>
      </c>
      <c r="P95" s="183"/>
      <c r="Q95" s="183">
        <f>M95*P95</f>
        <v>0</v>
      </c>
      <c r="R95" s="183"/>
      <c r="S95" s="183">
        <f>M95*R95</f>
        <v>0</v>
      </c>
      <c r="T95" s="183">
        <v>21</v>
      </c>
      <c r="U95" s="183">
        <f>O95*T95/100</f>
        <v>0</v>
      </c>
      <c r="V95" s="183">
        <f>U95+O95</f>
        <v>0</v>
      </c>
      <c r="W95" s="183"/>
      <c r="X95" s="183" t="s">
        <v>491</v>
      </c>
      <c r="Y95" s="183">
        <v>1</v>
      </c>
    </row>
    <row r="96" spans="6:25" s="173" customFormat="1" ht="12" outlineLevel="2" x14ac:dyDescent="0.2">
      <c r="F96" s="181"/>
      <c r="G96" s="180"/>
      <c r="H96" s="182" t="s">
        <v>490</v>
      </c>
      <c r="I96" s="357" t="s">
        <v>645</v>
      </c>
      <c r="J96" s="357"/>
      <c r="K96" s="357"/>
      <c r="L96" s="357"/>
      <c r="M96" s="357"/>
      <c r="N96" s="357"/>
      <c r="O96" s="357"/>
      <c r="P96" s="177"/>
      <c r="Q96" s="176"/>
      <c r="R96" s="177"/>
      <c r="S96" s="176"/>
      <c r="T96" s="175"/>
      <c r="U96" s="175"/>
      <c r="V96" s="175"/>
      <c r="W96" s="174"/>
    </row>
    <row r="97" spans="6:25" s="173" customFormat="1" ht="6" customHeight="1" outlineLevel="2" x14ac:dyDescent="0.2">
      <c r="F97" s="181"/>
      <c r="G97" s="180"/>
      <c r="H97" s="179"/>
      <c r="I97" s="178"/>
      <c r="J97" s="178"/>
      <c r="K97" s="178"/>
      <c r="L97" s="178"/>
      <c r="M97" s="178"/>
      <c r="N97" s="178"/>
      <c r="O97" s="178"/>
      <c r="P97" s="177"/>
      <c r="Q97" s="176"/>
      <c r="R97" s="177"/>
      <c r="S97" s="176"/>
      <c r="T97" s="175"/>
      <c r="U97" s="175"/>
      <c r="V97" s="175"/>
      <c r="W97" s="174"/>
    </row>
    <row r="98" spans="6:25" s="173" customFormat="1" ht="12" outlineLevel="2" x14ac:dyDescent="0.2">
      <c r="F98" s="190">
        <v>26</v>
      </c>
      <c r="G98" s="187" t="s">
        <v>523</v>
      </c>
      <c r="H98" s="189" t="s">
        <v>643</v>
      </c>
      <c r="I98" s="188" t="s">
        <v>642</v>
      </c>
      <c r="J98" s="187" t="s">
        <v>357</v>
      </c>
      <c r="K98" s="185">
        <v>163.38999999999999</v>
      </c>
      <c r="L98" s="186">
        <v>0</v>
      </c>
      <c r="M98" s="185">
        <v>163.38999999999999</v>
      </c>
      <c r="N98" s="184"/>
      <c r="O98" s="183">
        <f>M98*N98</f>
        <v>0</v>
      </c>
      <c r="P98" s="183"/>
      <c r="Q98" s="183">
        <f>M98*P98</f>
        <v>0</v>
      </c>
      <c r="R98" s="183"/>
      <c r="S98" s="183">
        <f>M98*R98</f>
        <v>0</v>
      </c>
      <c r="T98" s="183">
        <v>21</v>
      </c>
      <c r="U98" s="183">
        <f>O98*T98/100</f>
        <v>0</v>
      </c>
      <c r="V98" s="183">
        <f>U98+O98</f>
        <v>0</v>
      </c>
      <c r="W98" s="183"/>
      <c r="X98" s="183" t="s">
        <v>491</v>
      </c>
      <c r="Y98" s="183">
        <v>1</v>
      </c>
    </row>
    <row r="99" spans="6:25" s="173" customFormat="1" ht="12" outlineLevel="2" x14ac:dyDescent="0.2">
      <c r="F99" s="181"/>
      <c r="G99" s="180"/>
      <c r="H99" s="182" t="s">
        <v>490</v>
      </c>
      <c r="I99" s="357" t="s">
        <v>641</v>
      </c>
      <c r="J99" s="357"/>
      <c r="K99" s="357"/>
      <c r="L99" s="357"/>
      <c r="M99" s="357"/>
      <c r="N99" s="357"/>
      <c r="O99" s="357"/>
      <c r="P99" s="177"/>
      <c r="Q99" s="176"/>
      <c r="R99" s="177"/>
      <c r="S99" s="176"/>
      <c r="T99" s="175"/>
      <c r="U99" s="175"/>
      <c r="V99" s="175"/>
      <c r="W99" s="174"/>
    </row>
    <row r="100" spans="6:25" s="173" customFormat="1" ht="6" customHeight="1" outlineLevel="2" x14ac:dyDescent="0.2">
      <c r="F100" s="181"/>
      <c r="G100" s="180"/>
      <c r="H100" s="179"/>
      <c r="I100" s="178"/>
      <c r="J100" s="178"/>
      <c r="K100" s="178"/>
      <c r="L100" s="178"/>
      <c r="M100" s="178"/>
      <c r="N100" s="178"/>
      <c r="O100" s="178"/>
      <c r="P100" s="177"/>
      <c r="Q100" s="176"/>
      <c r="R100" s="177"/>
      <c r="S100" s="176"/>
      <c r="T100" s="175"/>
      <c r="U100" s="175"/>
      <c r="V100" s="175"/>
      <c r="W100" s="174"/>
    </row>
    <row r="101" spans="6:25" s="173" customFormat="1" ht="12" outlineLevel="2" x14ac:dyDescent="0.2">
      <c r="F101" s="190">
        <v>27</v>
      </c>
      <c r="G101" s="187" t="s">
        <v>523</v>
      </c>
      <c r="H101" s="189" t="s">
        <v>640</v>
      </c>
      <c r="I101" s="188" t="s">
        <v>639</v>
      </c>
      <c r="J101" s="187" t="s">
        <v>234</v>
      </c>
      <c r="K101" s="185">
        <v>294.10199999999998</v>
      </c>
      <c r="L101" s="186">
        <v>0</v>
      </c>
      <c r="M101" s="185">
        <v>294.10199999999998</v>
      </c>
      <c r="N101" s="184"/>
      <c r="O101" s="183">
        <f>M101*N101</f>
        <v>0</v>
      </c>
      <c r="P101" s="183"/>
      <c r="Q101" s="183">
        <f>M101*P101</f>
        <v>0</v>
      </c>
      <c r="R101" s="183"/>
      <c r="S101" s="183">
        <f>M101*R101</f>
        <v>0</v>
      </c>
      <c r="T101" s="183">
        <v>21</v>
      </c>
      <c r="U101" s="183">
        <f>O101*T101/100</f>
        <v>0</v>
      </c>
      <c r="V101" s="183">
        <f>U101+O101</f>
        <v>0</v>
      </c>
      <c r="W101" s="183"/>
      <c r="X101" s="183" t="s">
        <v>491</v>
      </c>
      <c r="Y101" s="183">
        <v>1</v>
      </c>
    </row>
    <row r="102" spans="6:25" s="173" customFormat="1" ht="12" outlineLevel="2" x14ac:dyDescent="0.2">
      <c r="F102" s="181"/>
      <c r="G102" s="180"/>
      <c r="H102" s="182" t="s">
        <v>490</v>
      </c>
      <c r="I102" s="357" t="s">
        <v>638</v>
      </c>
      <c r="J102" s="357"/>
      <c r="K102" s="357"/>
      <c r="L102" s="357"/>
      <c r="M102" s="357"/>
      <c r="N102" s="357"/>
      <c r="O102" s="357"/>
      <c r="P102" s="177"/>
      <c r="Q102" s="176"/>
      <c r="R102" s="177"/>
      <c r="S102" s="176"/>
      <c r="T102" s="175"/>
      <c r="U102" s="175"/>
      <c r="V102" s="175"/>
      <c r="W102" s="174"/>
    </row>
    <row r="103" spans="6:25" s="173" customFormat="1" ht="6" customHeight="1" outlineLevel="2" x14ac:dyDescent="0.2">
      <c r="F103" s="181"/>
      <c r="G103" s="180"/>
      <c r="H103" s="179"/>
      <c r="I103" s="178"/>
      <c r="J103" s="178"/>
      <c r="K103" s="178"/>
      <c r="L103" s="178"/>
      <c r="M103" s="178"/>
      <c r="N103" s="178"/>
      <c r="O103" s="178"/>
      <c r="P103" s="177"/>
      <c r="Q103" s="176"/>
      <c r="R103" s="177"/>
      <c r="S103" s="176"/>
      <c r="T103" s="175"/>
      <c r="U103" s="175"/>
      <c r="V103" s="175"/>
      <c r="W103" s="174"/>
    </row>
    <row r="104" spans="6:25" s="211" customFormat="1" ht="11.25" outlineLevel="3" x14ac:dyDescent="0.2">
      <c r="F104" s="224"/>
      <c r="G104" s="223"/>
      <c r="H104" s="222" t="str">
        <f>IF(AND(H103&lt;&gt;"Výkaz výměr:",I103=""),"Výkaz výměr:","")</f>
        <v>Výkaz výměr:</v>
      </c>
      <c r="I104" s="221" t="s">
        <v>1013</v>
      </c>
      <c r="J104" s="220"/>
      <c r="K104" s="219"/>
      <c r="L104" s="218"/>
      <c r="M104" s="217">
        <v>294.10199999999998</v>
      </c>
      <c r="N104" s="213"/>
      <c r="O104" s="216"/>
      <c r="P104" s="215"/>
      <c r="Q104" s="213"/>
      <c r="R104" s="213"/>
      <c r="S104" s="213"/>
      <c r="T104" s="214" t="s">
        <v>488</v>
      </c>
      <c r="U104" s="213"/>
      <c r="V104" s="213"/>
      <c r="W104" s="212"/>
    </row>
    <row r="105" spans="6:25" s="173" customFormat="1" ht="24" outlineLevel="2" x14ac:dyDescent="0.2">
      <c r="F105" s="190">
        <v>28</v>
      </c>
      <c r="G105" s="187" t="s">
        <v>523</v>
      </c>
      <c r="H105" s="189" t="s">
        <v>1012</v>
      </c>
      <c r="I105" s="188" t="s">
        <v>1011</v>
      </c>
      <c r="J105" s="187" t="s">
        <v>116</v>
      </c>
      <c r="K105" s="185">
        <v>2</v>
      </c>
      <c r="L105" s="186">
        <v>0</v>
      </c>
      <c r="M105" s="185">
        <v>2</v>
      </c>
      <c r="N105" s="184"/>
      <c r="O105" s="183">
        <f>M105*N105</f>
        <v>0</v>
      </c>
      <c r="P105" s="183">
        <v>3.8429999999999999E-2</v>
      </c>
      <c r="Q105" s="183">
        <f>M105*P105</f>
        <v>7.6859999999999998E-2</v>
      </c>
      <c r="R105" s="183"/>
      <c r="S105" s="183">
        <f>M105*R105</f>
        <v>0</v>
      </c>
      <c r="T105" s="183">
        <v>21</v>
      </c>
      <c r="U105" s="183">
        <f>O105*T105/100</f>
        <v>0</v>
      </c>
      <c r="V105" s="183">
        <f>U105+O105</f>
        <v>0</v>
      </c>
      <c r="W105" s="183"/>
      <c r="X105" s="183" t="s">
        <v>491</v>
      </c>
      <c r="Y105" s="183">
        <v>1</v>
      </c>
    </row>
    <row r="106" spans="6:25" s="173" customFormat="1" ht="12" outlineLevel="2" x14ac:dyDescent="0.2">
      <c r="F106" s="181"/>
      <c r="G106" s="180"/>
      <c r="H106" s="182" t="s">
        <v>490</v>
      </c>
      <c r="I106" s="357" t="s">
        <v>1010</v>
      </c>
      <c r="J106" s="357"/>
      <c r="K106" s="357"/>
      <c r="L106" s="357"/>
      <c r="M106" s="357"/>
      <c r="N106" s="357"/>
      <c r="O106" s="357"/>
      <c r="P106" s="177"/>
      <c r="Q106" s="176"/>
      <c r="R106" s="177"/>
      <c r="S106" s="176"/>
      <c r="T106" s="175"/>
      <c r="U106" s="175"/>
      <c r="V106" s="175"/>
      <c r="W106" s="174"/>
    </row>
    <row r="107" spans="6:25" s="173" customFormat="1" ht="6" customHeight="1" outlineLevel="2" x14ac:dyDescent="0.2">
      <c r="F107" s="181"/>
      <c r="G107" s="180"/>
      <c r="H107" s="179"/>
      <c r="I107" s="178"/>
      <c r="J107" s="178"/>
      <c r="K107" s="178"/>
      <c r="L107" s="178"/>
      <c r="M107" s="178"/>
      <c r="N107" s="178"/>
      <c r="O107" s="178"/>
      <c r="P107" s="177"/>
      <c r="Q107" s="176"/>
      <c r="R107" s="177"/>
      <c r="S107" s="176"/>
      <c r="T107" s="175"/>
      <c r="U107" s="175"/>
      <c r="V107" s="175"/>
      <c r="W107" s="174"/>
    </row>
    <row r="108" spans="6:25" s="164" customFormat="1" ht="12.75" customHeight="1" outlineLevel="2" x14ac:dyDescent="0.2">
      <c r="F108" s="172"/>
      <c r="G108" s="170"/>
      <c r="H108" s="170"/>
      <c r="I108" s="171"/>
      <c r="J108" s="170"/>
      <c r="K108" s="169"/>
      <c r="L108" s="165"/>
      <c r="M108" s="169"/>
      <c r="N108" s="165"/>
      <c r="O108" s="168"/>
      <c r="P108" s="167"/>
      <c r="Q108" s="165"/>
      <c r="R108" s="165"/>
      <c r="S108" s="165"/>
      <c r="T108" s="166" t="s">
        <v>488</v>
      </c>
      <c r="U108" s="165"/>
      <c r="V108" s="165"/>
      <c r="W108" s="165"/>
    </row>
    <row r="109" spans="6:25" s="191" customFormat="1" ht="16.5" customHeight="1" outlineLevel="1" x14ac:dyDescent="0.2">
      <c r="F109" s="200"/>
      <c r="G109" s="198"/>
      <c r="H109" s="199"/>
      <c r="I109" s="199" t="s">
        <v>626</v>
      </c>
      <c r="J109" s="198"/>
      <c r="K109" s="197"/>
      <c r="L109" s="195"/>
      <c r="M109" s="197"/>
      <c r="N109" s="195"/>
      <c r="O109" s="192">
        <f>SUBTOTAL(9,O110:O114)</f>
        <v>0</v>
      </c>
      <c r="P109" s="196"/>
      <c r="Q109" s="192">
        <f>SUBTOTAL(9,Q110:Q114)</f>
        <v>0</v>
      </c>
      <c r="R109" s="195"/>
      <c r="S109" s="192">
        <f>SUBTOTAL(9,S110:S114)</f>
        <v>0</v>
      </c>
      <c r="T109" s="194"/>
      <c r="U109" s="192">
        <f>SUBTOTAL(9,U110:U114)</f>
        <v>0</v>
      </c>
      <c r="V109" s="192">
        <f>SUBTOTAL(9,V110:V114)</f>
        <v>0</v>
      </c>
      <c r="W109" s="193"/>
      <c r="Y109" s="192">
        <f>SUBTOTAL(9,Y110:Y114)</f>
        <v>1</v>
      </c>
    </row>
    <row r="110" spans="6:25" s="173" customFormat="1" ht="12" outlineLevel="2" x14ac:dyDescent="0.2">
      <c r="F110" s="190">
        <v>29</v>
      </c>
      <c r="G110" s="187" t="s">
        <v>523</v>
      </c>
      <c r="H110" s="189" t="s">
        <v>625</v>
      </c>
      <c r="I110" s="188" t="s">
        <v>624</v>
      </c>
      <c r="J110" s="187" t="s">
        <v>318</v>
      </c>
      <c r="K110" s="185">
        <v>5236.5</v>
      </c>
      <c r="L110" s="186">
        <v>0</v>
      </c>
      <c r="M110" s="185">
        <v>5236.5</v>
      </c>
      <c r="N110" s="184"/>
      <c r="O110" s="183">
        <f>M110*N110</f>
        <v>0</v>
      </c>
      <c r="P110" s="183"/>
      <c r="Q110" s="183">
        <f>M110*P110</f>
        <v>0</v>
      </c>
      <c r="R110" s="183"/>
      <c r="S110" s="183">
        <f>M110*R110</f>
        <v>0</v>
      </c>
      <c r="T110" s="183">
        <v>21</v>
      </c>
      <c r="U110" s="183">
        <f>O110*T110/100</f>
        <v>0</v>
      </c>
      <c r="V110" s="183">
        <f>U110+O110</f>
        <v>0</v>
      </c>
      <c r="W110" s="183"/>
      <c r="X110" s="183" t="s">
        <v>491</v>
      </c>
      <c r="Y110" s="183">
        <v>1</v>
      </c>
    </row>
    <row r="111" spans="6:25" s="173" customFormat="1" ht="12" outlineLevel="2" x14ac:dyDescent="0.2">
      <c r="F111" s="181"/>
      <c r="G111" s="180"/>
      <c r="H111" s="182" t="s">
        <v>490</v>
      </c>
      <c r="I111" s="357" t="s">
        <v>623</v>
      </c>
      <c r="J111" s="357"/>
      <c r="K111" s="357"/>
      <c r="L111" s="357"/>
      <c r="M111" s="357"/>
      <c r="N111" s="357"/>
      <c r="O111" s="357"/>
      <c r="P111" s="177"/>
      <c r="Q111" s="176"/>
      <c r="R111" s="177"/>
      <c r="S111" s="176"/>
      <c r="T111" s="175"/>
      <c r="U111" s="175"/>
      <c r="V111" s="175"/>
      <c r="W111" s="174"/>
    </row>
    <row r="112" spans="6:25" s="173" customFormat="1" ht="6" customHeight="1" outlineLevel="2" x14ac:dyDescent="0.2">
      <c r="F112" s="181"/>
      <c r="G112" s="180"/>
      <c r="H112" s="179"/>
      <c r="I112" s="178"/>
      <c r="J112" s="178"/>
      <c r="K112" s="178"/>
      <c r="L112" s="178"/>
      <c r="M112" s="178"/>
      <c r="N112" s="178"/>
      <c r="O112" s="178"/>
      <c r="P112" s="177"/>
      <c r="Q112" s="176"/>
      <c r="R112" s="177"/>
      <c r="S112" s="176"/>
      <c r="T112" s="175"/>
      <c r="U112" s="175"/>
      <c r="V112" s="175"/>
      <c r="W112" s="174"/>
    </row>
    <row r="113" spans="6:25" s="211" customFormat="1" ht="11.25" outlineLevel="3" x14ac:dyDescent="0.2">
      <c r="F113" s="224"/>
      <c r="G113" s="223"/>
      <c r="H113" s="222" t="str">
        <f>IF(AND(H112&lt;&gt;"Výkaz výměr:",I112=""),"Výkaz výměr:","")</f>
        <v>Výkaz výměr:</v>
      </c>
      <c r="I113" s="221" t="s">
        <v>1009</v>
      </c>
      <c r="J113" s="220"/>
      <c r="K113" s="219"/>
      <c r="L113" s="218"/>
      <c r="M113" s="217">
        <v>5236.5</v>
      </c>
      <c r="N113" s="213"/>
      <c r="O113" s="216"/>
      <c r="P113" s="215"/>
      <c r="Q113" s="213"/>
      <c r="R113" s="213"/>
      <c r="S113" s="213"/>
      <c r="T113" s="214" t="s">
        <v>488</v>
      </c>
      <c r="U113" s="213"/>
      <c r="V113" s="213"/>
      <c r="W113" s="212"/>
    </row>
    <row r="114" spans="6:25" s="164" customFormat="1" ht="12.75" customHeight="1" outlineLevel="2" x14ac:dyDescent="0.2">
      <c r="F114" s="172"/>
      <c r="G114" s="170"/>
      <c r="H114" s="170"/>
      <c r="I114" s="171"/>
      <c r="J114" s="170"/>
      <c r="K114" s="169"/>
      <c r="L114" s="165"/>
      <c r="M114" s="169"/>
      <c r="N114" s="165"/>
      <c r="O114" s="168"/>
      <c r="P114" s="167"/>
      <c r="Q114" s="165"/>
      <c r="R114" s="165"/>
      <c r="S114" s="165"/>
      <c r="T114" s="166" t="s">
        <v>488</v>
      </c>
      <c r="U114" s="165"/>
      <c r="V114" s="165"/>
      <c r="W114" s="165"/>
    </row>
    <row r="115" spans="6:25" s="191" customFormat="1" ht="16.5" customHeight="1" outlineLevel="1" x14ac:dyDescent="0.2">
      <c r="F115" s="200"/>
      <c r="G115" s="198"/>
      <c r="H115" s="199"/>
      <c r="I115" s="199" t="s">
        <v>1008</v>
      </c>
      <c r="J115" s="198"/>
      <c r="K115" s="197"/>
      <c r="L115" s="195"/>
      <c r="M115" s="197"/>
      <c r="N115" s="195"/>
      <c r="O115" s="192">
        <f>SUBTOTAL(9,O116:O124)</f>
        <v>0</v>
      </c>
      <c r="P115" s="196"/>
      <c r="Q115" s="192">
        <f>SUBTOTAL(9,Q116:Q124)</f>
        <v>1.0026600000000001</v>
      </c>
      <c r="R115" s="195"/>
      <c r="S115" s="192">
        <f>SUBTOTAL(9,S116:S124)</f>
        <v>0</v>
      </c>
      <c r="T115" s="194"/>
      <c r="U115" s="192">
        <f>SUBTOTAL(9,U116:U124)</f>
        <v>0</v>
      </c>
      <c r="V115" s="192">
        <f>SUBTOTAL(9,V116:V124)</f>
        <v>0</v>
      </c>
      <c r="W115" s="193"/>
      <c r="Y115" s="192">
        <f>SUBTOTAL(9,Y116:Y124)</f>
        <v>2</v>
      </c>
    </row>
    <row r="116" spans="6:25" s="173" customFormat="1" ht="24" outlineLevel="2" x14ac:dyDescent="0.2">
      <c r="F116" s="190">
        <v>30</v>
      </c>
      <c r="G116" s="187" t="s">
        <v>523</v>
      </c>
      <c r="H116" s="189" t="s">
        <v>1007</v>
      </c>
      <c r="I116" s="188" t="s">
        <v>1006</v>
      </c>
      <c r="J116" s="187" t="s">
        <v>87</v>
      </c>
      <c r="K116" s="185">
        <v>16.5</v>
      </c>
      <c r="L116" s="186">
        <v>0</v>
      </c>
      <c r="M116" s="185">
        <v>16.5</v>
      </c>
      <c r="N116" s="184"/>
      <c r="O116" s="183">
        <f>M116*N116</f>
        <v>0</v>
      </c>
      <c r="P116" s="183">
        <v>3.8179999999999999E-2</v>
      </c>
      <c r="Q116" s="183">
        <f>M116*P116</f>
        <v>0.62997000000000003</v>
      </c>
      <c r="R116" s="183"/>
      <c r="S116" s="183">
        <f>M116*R116</f>
        <v>0</v>
      </c>
      <c r="T116" s="183">
        <v>21</v>
      </c>
      <c r="U116" s="183">
        <f>O116*T116/100</f>
        <v>0</v>
      </c>
      <c r="V116" s="183">
        <f>U116+O116</f>
        <v>0</v>
      </c>
      <c r="W116" s="183"/>
      <c r="X116" s="183" t="s">
        <v>491</v>
      </c>
      <c r="Y116" s="183">
        <v>1</v>
      </c>
    </row>
    <row r="117" spans="6:25" s="173" customFormat="1" ht="12" outlineLevel="2" x14ac:dyDescent="0.2">
      <c r="F117" s="181"/>
      <c r="G117" s="180"/>
      <c r="H117" s="182" t="s">
        <v>490</v>
      </c>
      <c r="I117" s="357" t="s">
        <v>1005</v>
      </c>
      <c r="J117" s="357"/>
      <c r="K117" s="357"/>
      <c r="L117" s="357"/>
      <c r="M117" s="357"/>
      <c r="N117" s="357"/>
      <c r="O117" s="357"/>
      <c r="P117" s="177"/>
      <c r="Q117" s="176"/>
      <c r="R117" s="177"/>
      <c r="S117" s="176"/>
      <c r="T117" s="175"/>
      <c r="U117" s="175"/>
      <c r="V117" s="175"/>
      <c r="W117" s="174"/>
    </row>
    <row r="118" spans="6:25" s="173" customFormat="1" ht="6" customHeight="1" outlineLevel="2" x14ac:dyDescent="0.2">
      <c r="F118" s="181"/>
      <c r="G118" s="180"/>
      <c r="H118" s="179"/>
      <c r="I118" s="178"/>
      <c r="J118" s="178"/>
      <c r="K118" s="178"/>
      <c r="L118" s="178"/>
      <c r="M118" s="178"/>
      <c r="N118" s="178"/>
      <c r="O118" s="178"/>
      <c r="P118" s="177"/>
      <c r="Q118" s="176"/>
      <c r="R118" s="177"/>
      <c r="S118" s="176"/>
      <c r="T118" s="175"/>
      <c r="U118" s="175"/>
      <c r="V118" s="175"/>
      <c r="W118" s="174"/>
    </row>
    <row r="119" spans="6:25" s="211" customFormat="1" ht="11.25" outlineLevel="3" x14ac:dyDescent="0.2">
      <c r="F119" s="224"/>
      <c r="G119" s="223"/>
      <c r="H119" s="222" t="str">
        <f>IF(AND(H118&lt;&gt;"Výkaz výměr:",I118=""),"Výkaz výměr:","")</f>
        <v>Výkaz výměr:</v>
      </c>
      <c r="I119" s="221" t="s">
        <v>1004</v>
      </c>
      <c r="J119" s="220"/>
      <c r="K119" s="219"/>
      <c r="L119" s="218"/>
      <c r="M119" s="217">
        <v>16.5</v>
      </c>
      <c r="N119" s="213"/>
      <c r="O119" s="216"/>
      <c r="P119" s="215"/>
      <c r="Q119" s="213"/>
      <c r="R119" s="213"/>
      <c r="S119" s="213"/>
      <c r="T119" s="214" t="s">
        <v>488</v>
      </c>
      <c r="U119" s="213"/>
      <c r="V119" s="213"/>
      <c r="W119" s="212"/>
    </row>
    <row r="120" spans="6:25" s="173" customFormat="1" ht="24" outlineLevel="2" x14ac:dyDescent="0.2">
      <c r="F120" s="190">
        <v>31</v>
      </c>
      <c r="G120" s="187" t="s">
        <v>523</v>
      </c>
      <c r="H120" s="189" t="s">
        <v>1003</v>
      </c>
      <c r="I120" s="188" t="s">
        <v>1002</v>
      </c>
      <c r="J120" s="187" t="s">
        <v>87</v>
      </c>
      <c r="K120" s="185">
        <v>9</v>
      </c>
      <c r="L120" s="186">
        <v>0</v>
      </c>
      <c r="M120" s="185">
        <v>9</v>
      </c>
      <c r="N120" s="184"/>
      <c r="O120" s="183">
        <f>M120*N120</f>
        <v>0</v>
      </c>
      <c r="P120" s="183">
        <v>4.1410000000000002E-2</v>
      </c>
      <c r="Q120" s="183">
        <f>M120*P120</f>
        <v>0.37269000000000002</v>
      </c>
      <c r="R120" s="183"/>
      <c r="S120" s="183">
        <f>M120*R120</f>
        <v>0</v>
      </c>
      <c r="T120" s="183">
        <v>21</v>
      </c>
      <c r="U120" s="183">
        <f>O120*T120/100</f>
        <v>0</v>
      </c>
      <c r="V120" s="183">
        <f>U120+O120</f>
        <v>0</v>
      </c>
      <c r="W120" s="183"/>
      <c r="X120" s="183" t="s">
        <v>491</v>
      </c>
      <c r="Y120" s="183">
        <v>1</v>
      </c>
    </row>
    <row r="121" spans="6:25" s="173" customFormat="1" ht="12" outlineLevel="2" x14ac:dyDescent="0.2">
      <c r="F121" s="181"/>
      <c r="G121" s="180"/>
      <c r="H121" s="182" t="s">
        <v>490</v>
      </c>
      <c r="I121" s="357" t="s">
        <v>1001</v>
      </c>
      <c r="J121" s="357"/>
      <c r="K121" s="357"/>
      <c r="L121" s="357"/>
      <c r="M121" s="357"/>
      <c r="N121" s="357"/>
      <c r="O121" s="357"/>
      <c r="P121" s="177"/>
      <c r="Q121" s="176"/>
      <c r="R121" s="177"/>
      <c r="S121" s="176"/>
      <c r="T121" s="175"/>
      <c r="U121" s="175"/>
      <c r="V121" s="175"/>
      <c r="W121" s="174"/>
    </row>
    <row r="122" spans="6:25" s="173" customFormat="1" ht="6" customHeight="1" outlineLevel="2" x14ac:dyDescent="0.2">
      <c r="F122" s="181"/>
      <c r="G122" s="180"/>
      <c r="H122" s="179"/>
      <c r="I122" s="178"/>
      <c r="J122" s="178"/>
      <c r="K122" s="178"/>
      <c r="L122" s="178"/>
      <c r="M122" s="178"/>
      <c r="N122" s="178"/>
      <c r="O122" s="178"/>
      <c r="P122" s="177"/>
      <c r="Q122" s="176"/>
      <c r="R122" s="177"/>
      <c r="S122" s="176"/>
      <c r="T122" s="175"/>
      <c r="U122" s="175"/>
      <c r="V122" s="175"/>
      <c r="W122" s="174"/>
    </row>
    <row r="123" spans="6:25" s="211" customFormat="1" ht="11.25" outlineLevel="3" x14ac:dyDescent="0.2">
      <c r="F123" s="224"/>
      <c r="G123" s="223"/>
      <c r="H123" s="222" t="str">
        <f>IF(AND(H122&lt;&gt;"Výkaz výměr:",I122=""),"Výkaz výměr:","")</f>
        <v>Výkaz výměr:</v>
      </c>
      <c r="I123" s="221" t="s">
        <v>1000</v>
      </c>
      <c r="J123" s="220"/>
      <c r="K123" s="219"/>
      <c r="L123" s="218"/>
      <c r="M123" s="217">
        <v>9</v>
      </c>
      <c r="N123" s="213"/>
      <c r="O123" s="216"/>
      <c r="P123" s="215"/>
      <c r="Q123" s="213"/>
      <c r="R123" s="213"/>
      <c r="S123" s="213"/>
      <c r="T123" s="214" t="s">
        <v>488</v>
      </c>
      <c r="U123" s="213"/>
      <c r="V123" s="213"/>
      <c r="W123" s="212"/>
    </row>
    <row r="124" spans="6:25" s="164" customFormat="1" ht="12.75" customHeight="1" outlineLevel="2" x14ac:dyDescent="0.2">
      <c r="F124" s="172"/>
      <c r="G124" s="170"/>
      <c r="H124" s="170"/>
      <c r="I124" s="171"/>
      <c r="J124" s="170"/>
      <c r="K124" s="169"/>
      <c r="L124" s="165"/>
      <c r="M124" s="169"/>
      <c r="N124" s="165"/>
      <c r="O124" s="168"/>
      <c r="P124" s="167"/>
      <c r="Q124" s="165"/>
      <c r="R124" s="165"/>
      <c r="S124" s="165"/>
      <c r="T124" s="166" t="s">
        <v>488</v>
      </c>
      <c r="U124" s="165"/>
      <c r="V124" s="165"/>
      <c r="W124" s="165"/>
    </row>
    <row r="125" spans="6:25" s="191" customFormat="1" ht="16.5" customHeight="1" outlineLevel="1" x14ac:dyDescent="0.2">
      <c r="F125" s="200"/>
      <c r="G125" s="198"/>
      <c r="H125" s="199"/>
      <c r="I125" s="199" t="s">
        <v>816</v>
      </c>
      <c r="J125" s="198"/>
      <c r="K125" s="197"/>
      <c r="L125" s="195"/>
      <c r="M125" s="197"/>
      <c r="N125" s="195"/>
      <c r="O125" s="192">
        <f>SUBTOTAL(9,O126:O210)</f>
        <v>0</v>
      </c>
      <c r="P125" s="196"/>
      <c r="Q125" s="192">
        <f>SUBTOTAL(9,Q126:Q210)</f>
        <v>3715.9696110000004</v>
      </c>
      <c r="R125" s="195"/>
      <c r="S125" s="192">
        <f>SUBTOTAL(9,S126:S210)</f>
        <v>0</v>
      </c>
      <c r="T125" s="194"/>
      <c r="U125" s="192">
        <f>SUBTOTAL(9,U126:U210)</f>
        <v>0</v>
      </c>
      <c r="V125" s="192">
        <f>SUBTOTAL(9,V126:V210)</f>
        <v>0</v>
      </c>
      <c r="W125" s="193"/>
      <c r="Y125" s="192">
        <f>SUBTOTAL(9,Y126:Y210)</f>
        <v>25</v>
      </c>
    </row>
    <row r="126" spans="6:25" s="173" customFormat="1" ht="12" outlineLevel="2" x14ac:dyDescent="0.2">
      <c r="F126" s="190">
        <v>32</v>
      </c>
      <c r="G126" s="187" t="s">
        <v>523</v>
      </c>
      <c r="H126" s="189" t="s">
        <v>801</v>
      </c>
      <c r="I126" s="188" t="s">
        <v>800</v>
      </c>
      <c r="J126" s="187" t="s">
        <v>318</v>
      </c>
      <c r="K126" s="185">
        <v>3055.5</v>
      </c>
      <c r="L126" s="186">
        <v>0</v>
      </c>
      <c r="M126" s="185">
        <v>3055.5</v>
      </c>
      <c r="N126" s="184"/>
      <c r="O126" s="183">
        <f>M126*N126</f>
        <v>0</v>
      </c>
      <c r="P126" s="183">
        <v>0.10373</v>
      </c>
      <c r="Q126" s="183">
        <f>M126*P126</f>
        <v>316.94701500000002</v>
      </c>
      <c r="R126" s="183"/>
      <c r="S126" s="183">
        <f>M126*R126</f>
        <v>0</v>
      </c>
      <c r="T126" s="183">
        <v>21</v>
      </c>
      <c r="U126" s="183">
        <f>O126*T126/100</f>
        <v>0</v>
      </c>
      <c r="V126" s="183">
        <f>U126+O126</f>
        <v>0</v>
      </c>
      <c r="W126" s="183"/>
      <c r="X126" s="183" t="s">
        <v>491</v>
      </c>
      <c r="Y126" s="183">
        <v>1</v>
      </c>
    </row>
    <row r="127" spans="6:25" s="173" customFormat="1" ht="12" outlineLevel="2" x14ac:dyDescent="0.2">
      <c r="F127" s="181"/>
      <c r="G127" s="180"/>
      <c r="H127" s="182" t="s">
        <v>490</v>
      </c>
      <c r="I127" s="357" t="s">
        <v>799</v>
      </c>
      <c r="J127" s="357"/>
      <c r="K127" s="357"/>
      <c r="L127" s="357"/>
      <c r="M127" s="357"/>
      <c r="N127" s="357"/>
      <c r="O127" s="357"/>
      <c r="P127" s="177"/>
      <c r="Q127" s="176"/>
      <c r="R127" s="177"/>
      <c r="S127" s="176"/>
      <c r="T127" s="175"/>
      <c r="U127" s="175"/>
      <c r="V127" s="175"/>
      <c r="W127" s="174"/>
    </row>
    <row r="128" spans="6:25" s="173" customFormat="1" ht="6" customHeight="1" outlineLevel="2" x14ac:dyDescent="0.2">
      <c r="F128" s="181"/>
      <c r="G128" s="180"/>
      <c r="H128" s="179"/>
      <c r="I128" s="178"/>
      <c r="J128" s="178"/>
      <c r="K128" s="178"/>
      <c r="L128" s="178"/>
      <c r="M128" s="178"/>
      <c r="N128" s="178"/>
      <c r="O128" s="178"/>
      <c r="P128" s="177"/>
      <c r="Q128" s="176"/>
      <c r="R128" s="177"/>
      <c r="S128" s="176"/>
      <c r="T128" s="175"/>
      <c r="U128" s="175"/>
      <c r="V128" s="175"/>
      <c r="W128" s="174"/>
    </row>
    <row r="129" spans="6:25" s="211" customFormat="1" ht="11.25" outlineLevel="3" x14ac:dyDescent="0.2">
      <c r="F129" s="224"/>
      <c r="G129" s="223"/>
      <c r="H129" s="222" t="str">
        <f>IF(AND(H128&lt;&gt;"Výkaz výměr:",I128=""),"Výkaz výměr:","")</f>
        <v>Výkaz výměr:</v>
      </c>
      <c r="I129" s="221" t="s">
        <v>999</v>
      </c>
      <c r="J129" s="220"/>
      <c r="K129" s="219"/>
      <c r="L129" s="218"/>
      <c r="M129" s="217">
        <v>3055.5</v>
      </c>
      <c r="N129" s="213"/>
      <c r="O129" s="216"/>
      <c r="P129" s="215"/>
      <c r="Q129" s="213"/>
      <c r="R129" s="213"/>
      <c r="S129" s="213"/>
      <c r="T129" s="214" t="s">
        <v>488</v>
      </c>
      <c r="U129" s="213"/>
      <c r="V129" s="213"/>
      <c r="W129" s="212"/>
    </row>
    <row r="130" spans="6:25" s="173" customFormat="1" ht="12" outlineLevel="2" x14ac:dyDescent="0.2">
      <c r="F130" s="190">
        <v>33</v>
      </c>
      <c r="G130" s="187" t="s">
        <v>523</v>
      </c>
      <c r="H130" s="189" t="s">
        <v>797</v>
      </c>
      <c r="I130" s="188" t="s">
        <v>796</v>
      </c>
      <c r="J130" s="187" t="s">
        <v>318</v>
      </c>
      <c r="K130" s="185">
        <v>3055.5</v>
      </c>
      <c r="L130" s="186">
        <v>0</v>
      </c>
      <c r="M130" s="185">
        <v>3055.5</v>
      </c>
      <c r="N130" s="184"/>
      <c r="O130" s="183">
        <f>M130*N130</f>
        <v>0</v>
      </c>
      <c r="P130" s="183">
        <v>7.1000000000000002E-4</v>
      </c>
      <c r="Q130" s="183">
        <f>M130*P130</f>
        <v>2.1694050000000002</v>
      </c>
      <c r="R130" s="183"/>
      <c r="S130" s="183">
        <f>M130*R130</f>
        <v>0</v>
      </c>
      <c r="T130" s="183">
        <v>21</v>
      </c>
      <c r="U130" s="183">
        <f>O130*T130/100</f>
        <v>0</v>
      </c>
      <c r="V130" s="183">
        <f>U130+O130</f>
        <v>0</v>
      </c>
      <c r="W130" s="183"/>
      <c r="X130" s="183" t="s">
        <v>491</v>
      </c>
      <c r="Y130" s="183">
        <v>1</v>
      </c>
    </row>
    <row r="131" spans="6:25" s="173" customFormat="1" ht="12" outlineLevel="2" x14ac:dyDescent="0.2">
      <c r="F131" s="181"/>
      <c r="G131" s="180"/>
      <c r="H131" s="182" t="s">
        <v>490</v>
      </c>
      <c r="I131" s="357" t="s">
        <v>795</v>
      </c>
      <c r="J131" s="357"/>
      <c r="K131" s="357"/>
      <c r="L131" s="357"/>
      <c r="M131" s="357"/>
      <c r="N131" s="357"/>
      <c r="O131" s="357"/>
      <c r="P131" s="177"/>
      <c r="Q131" s="176"/>
      <c r="R131" s="177"/>
      <c r="S131" s="176"/>
      <c r="T131" s="175"/>
      <c r="U131" s="175"/>
      <c r="V131" s="175"/>
      <c r="W131" s="174"/>
    </row>
    <row r="132" spans="6:25" s="173" customFormat="1" ht="6" customHeight="1" outlineLevel="2" x14ac:dyDescent="0.2">
      <c r="F132" s="181"/>
      <c r="G132" s="180"/>
      <c r="H132" s="179"/>
      <c r="I132" s="178"/>
      <c r="J132" s="178"/>
      <c r="K132" s="178"/>
      <c r="L132" s="178"/>
      <c r="M132" s="178"/>
      <c r="N132" s="178"/>
      <c r="O132" s="178"/>
      <c r="P132" s="177"/>
      <c r="Q132" s="176"/>
      <c r="R132" s="177"/>
      <c r="S132" s="176"/>
      <c r="T132" s="175"/>
      <c r="U132" s="175"/>
      <c r="V132" s="175"/>
      <c r="W132" s="174"/>
    </row>
    <row r="133" spans="6:25" s="173" customFormat="1" ht="12" outlineLevel="2" x14ac:dyDescent="0.2">
      <c r="F133" s="190">
        <v>34</v>
      </c>
      <c r="G133" s="187" t="s">
        <v>523</v>
      </c>
      <c r="H133" s="189" t="s">
        <v>794</v>
      </c>
      <c r="I133" s="188" t="s">
        <v>793</v>
      </c>
      <c r="J133" s="187" t="s">
        <v>318</v>
      </c>
      <c r="K133" s="185">
        <v>3055.5</v>
      </c>
      <c r="L133" s="186">
        <v>0</v>
      </c>
      <c r="M133" s="185">
        <v>3055.5</v>
      </c>
      <c r="N133" s="184"/>
      <c r="O133" s="183">
        <f>M133*N133</f>
        <v>0</v>
      </c>
      <c r="P133" s="183">
        <v>0.18462999999999999</v>
      </c>
      <c r="Q133" s="183">
        <f>M133*P133</f>
        <v>564.13696499999992</v>
      </c>
      <c r="R133" s="183"/>
      <c r="S133" s="183">
        <f>M133*R133</f>
        <v>0</v>
      </c>
      <c r="T133" s="183">
        <v>21</v>
      </c>
      <c r="U133" s="183">
        <f>O133*T133/100</f>
        <v>0</v>
      </c>
      <c r="V133" s="183">
        <f>U133+O133</f>
        <v>0</v>
      </c>
      <c r="W133" s="183"/>
      <c r="X133" s="183" t="s">
        <v>491</v>
      </c>
      <c r="Y133" s="183">
        <v>1</v>
      </c>
    </row>
    <row r="134" spans="6:25" s="173" customFormat="1" ht="12" outlineLevel="2" x14ac:dyDescent="0.2">
      <c r="F134" s="181"/>
      <c r="G134" s="180"/>
      <c r="H134" s="182" t="s">
        <v>490</v>
      </c>
      <c r="I134" s="357" t="s">
        <v>792</v>
      </c>
      <c r="J134" s="357"/>
      <c r="K134" s="357"/>
      <c r="L134" s="357"/>
      <c r="M134" s="357"/>
      <c r="N134" s="357"/>
      <c r="O134" s="357"/>
      <c r="P134" s="177"/>
      <c r="Q134" s="176"/>
      <c r="R134" s="177"/>
      <c r="S134" s="176"/>
      <c r="T134" s="175"/>
      <c r="U134" s="175"/>
      <c r="V134" s="175"/>
      <c r="W134" s="174"/>
    </row>
    <row r="135" spans="6:25" s="173" customFormat="1" ht="6" customHeight="1" outlineLevel="2" x14ac:dyDescent="0.2">
      <c r="F135" s="181"/>
      <c r="G135" s="180"/>
      <c r="H135" s="179"/>
      <c r="I135" s="178"/>
      <c r="J135" s="178"/>
      <c r="K135" s="178"/>
      <c r="L135" s="178"/>
      <c r="M135" s="178"/>
      <c r="N135" s="178"/>
      <c r="O135" s="178"/>
      <c r="P135" s="177"/>
      <c r="Q135" s="176"/>
      <c r="R135" s="177"/>
      <c r="S135" s="176"/>
      <c r="T135" s="175"/>
      <c r="U135" s="175"/>
      <c r="V135" s="175"/>
      <c r="W135" s="174"/>
    </row>
    <row r="136" spans="6:25" s="173" customFormat="1" ht="12" outlineLevel="2" x14ac:dyDescent="0.2">
      <c r="F136" s="190">
        <v>35</v>
      </c>
      <c r="G136" s="187" t="s">
        <v>523</v>
      </c>
      <c r="H136" s="189" t="s">
        <v>781</v>
      </c>
      <c r="I136" s="188" t="s">
        <v>780</v>
      </c>
      <c r="J136" s="187" t="s">
        <v>318</v>
      </c>
      <c r="K136" s="185">
        <v>3055.5</v>
      </c>
      <c r="L136" s="186">
        <v>0</v>
      </c>
      <c r="M136" s="185">
        <v>3055.5</v>
      </c>
      <c r="N136" s="184"/>
      <c r="O136" s="183">
        <f>M136*N136</f>
        <v>0</v>
      </c>
      <c r="P136" s="183">
        <v>0.27994000000000002</v>
      </c>
      <c r="Q136" s="183">
        <f>M136*P136</f>
        <v>855.35667000000012</v>
      </c>
      <c r="R136" s="183"/>
      <c r="S136" s="183">
        <f>M136*R136</f>
        <v>0</v>
      </c>
      <c r="T136" s="183">
        <v>21</v>
      </c>
      <c r="U136" s="183">
        <f>O136*T136/100</f>
        <v>0</v>
      </c>
      <c r="V136" s="183">
        <f>U136+O136</f>
        <v>0</v>
      </c>
      <c r="W136" s="183"/>
      <c r="X136" s="183" t="s">
        <v>491</v>
      </c>
      <c r="Y136" s="183">
        <v>1</v>
      </c>
    </row>
    <row r="137" spans="6:25" s="173" customFormat="1" ht="12" outlineLevel="2" x14ac:dyDescent="0.2">
      <c r="F137" s="181"/>
      <c r="G137" s="180"/>
      <c r="H137" s="182" t="s">
        <v>490</v>
      </c>
      <c r="I137" s="357" t="s">
        <v>779</v>
      </c>
      <c r="J137" s="357"/>
      <c r="K137" s="357"/>
      <c r="L137" s="357"/>
      <c r="M137" s="357"/>
      <c r="N137" s="357"/>
      <c r="O137" s="357"/>
      <c r="P137" s="177"/>
      <c r="Q137" s="176"/>
      <c r="R137" s="177"/>
      <c r="S137" s="176"/>
      <c r="T137" s="175"/>
      <c r="U137" s="175"/>
      <c r="V137" s="175"/>
      <c r="W137" s="174"/>
    </row>
    <row r="138" spans="6:25" s="173" customFormat="1" ht="6" customHeight="1" outlineLevel="2" x14ac:dyDescent="0.2">
      <c r="F138" s="181"/>
      <c r="G138" s="180"/>
      <c r="H138" s="179"/>
      <c r="I138" s="178"/>
      <c r="J138" s="178"/>
      <c r="K138" s="178"/>
      <c r="L138" s="178"/>
      <c r="M138" s="178"/>
      <c r="N138" s="178"/>
      <c r="O138" s="178"/>
      <c r="P138" s="177"/>
      <c r="Q138" s="176"/>
      <c r="R138" s="177"/>
      <c r="S138" s="176"/>
      <c r="T138" s="175"/>
      <c r="U138" s="175"/>
      <c r="V138" s="175"/>
      <c r="W138" s="174"/>
    </row>
    <row r="139" spans="6:25" s="173" customFormat="1" ht="12" outlineLevel="2" x14ac:dyDescent="0.2">
      <c r="F139" s="190">
        <v>36</v>
      </c>
      <c r="G139" s="187" t="s">
        <v>523</v>
      </c>
      <c r="H139" s="189" t="s">
        <v>781</v>
      </c>
      <c r="I139" s="188" t="s">
        <v>780</v>
      </c>
      <c r="J139" s="187" t="s">
        <v>318</v>
      </c>
      <c r="K139" s="185">
        <v>3055.5</v>
      </c>
      <c r="L139" s="186">
        <v>0</v>
      </c>
      <c r="M139" s="185">
        <v>3055.5</v>
      </c>
      <c r="N139" s="184"/>
      <c r="O139" s="183">
        <f>M139*N139</f>
        <v>0</v>
      </c>
      <c r="P139" s="183">
        <v>0.27994000000000002</v>
      </c>
      <c r="Q139" s="183">
        <f>M139*P139</f>
        <v>855.35667000000012</v>
      </c>
      <c r="R139" s="183"/>
      <c r="S139" s="183">
        <f>M139*R139</f>
        <v>0</v>
      </c>
      <c r="T139" s="183">
        <v>21</v>
      </c>
      <c r="U139" s="183">
        <f>O139*T139/100</f>
        <v>0</v>
      </c>
      <c r="V139" s="183">
        <f>U139+O139</f>
        <v>0</v>
      </c>
      <c r="W139" s="183"/>
      <c r="X139" s="183" t="s">
        <v>491</v>
      </c>
      <c r="Y139" s="183">
        <v>1</v>
      </c>
    </row>
    <row r="140" spans="6:25" s="173" customFormat="1" ht="12" outlineLevel="2" x14ac:dyDescent="0.2">
      <c r="F140" s="181"/>
      <c r="G140" s="180"/>
      <c r="H140" s="182" t="s">
        <v>490</v>
      </c>
      <c r="I140" s="357" t="s">
        <v>779</v>
      </c>
      <c r="J140" s="357"/>
      <c r="K140" s="357"/>
      <c r="L140" s="357"/>
      <c r="M140" s="357"/>
      <c r="N140" s="357"/>
      <c r="O140" s="357"/>
      <c r="P140" s="177"/>
      <c r="Q140" s="176"/>
      <c r="R140" s="177"/>
      <c r="S140" s="176"/>
      <c r="T140" s="175"/>
      <c r="U140" s="175"/>
      <c r="V140" s="175"/>
      <c r="W140" s="174"/>
    </row>
    <row r="141" spans="6:25" s="173" customFormat="1" ht="6" customHeight="1" outlineLevel="2" x14ac:dyDescent="0.2">
      <c r="F141" s="181"/>
      <c r="G141" s="180"/>
      <c r="H141" s="179"/>
      <c r="I141" s="178"/>
      <c r="J141" s="178"/>
      <c r="K141" s="178"/>
      <c r="L141" s="178"/>
      <c r="M141" s="178"/>
      <c r="N141" s="178"/>
      <c r="O141" s="178"/>
      <c r="P141" s="177"/>
      <c r="Q141" s="176"/>
      <c r="R141" s="177"/>
      <c r="S141" s="176"/>
      <c r="T141" s="175"/>
      <c r="U141" s="175"/>
      <c r="V141" s="175"/>
      <c r="W141" s="174"/>
    </row>
    <row r="142" spans="6:25" s="173" customFormat="1" ht="12" outlineLevel="2" x14ac:dyDescent="0.2">
      <c r="F142" s="190">
        <v>37</v>
      </c>
      <c r="G142" s="187" t="s">
        <v>523</v>
      </c>
      <c r="H142" s="189" t="s">
        <v>791</v>
      </c>
      <c r="I142" s="188" t="s">
        <v>790</v>
      </c>
      <c r="J142" s="187" t="s">
        <v>318</v>
      </c>
      <c r="K142" s="185">
        <v>1731</v>
      </c>
      <c r="L142" s="186">
        <v>0</v>
      </c>
      <c r="M142" s="185">
        <v>1731</v>
      </c>
      <c r="N142" s="184"/>
      <c r="O142" s="183">
        <f>M142*N142</f>
        <v>0</v>
      </c>
      <c r="P142" s="183">
        <v>8.4250000000000005E-2</v>
      </c>
      <c r="Q142" s="183">
        <f>M142*P142</f>
        <v>145.83675000000002</v>
      </c>
      <c r="R142" s="183"/>
      <c r="S142" s="183">
        <f>M142*R142</f>
        <v>0</v>
      </c>
      <c r="T142" s="183">
        <v>21</v>
      </c>
      <c r="U142" s="183">
        <f>O142*T142/100</f>
        <v>0</v>
      </c>
      <c r="V142" s="183">
        <f>U142+O142</f>
        <v>0</v>
      </c>
      <c r="W142" s="183"/>
      <c r="X142" s="183" t="s">
        <v>491</v>
      </c>
      <c r="Y142" s="183">
        <v>1</v>
      </c>
    </row>
    <row r="143" spans="6:25" s="173" customFormat="1" ht="12" outlineLevel="2" x14ac:dyDescent="0.2">
      <c r="F143" s="181"/>
      <c r="G143" s="180"/>
      <c r="H143" s="182" t="s">
        <v>490</v>
      </c>
      <c r="I143" s="357" t="s">
        <v>789</v>
      </c>
      <c r="J143" s="357"/>
      <c r="K143" s="357"/>
      <c r="L143" s="357"/>
      <c r="M143" s="357"/>
      <c r="N143" s="357"/>
      <c r="O143" s="357"/>
      <c r="P143" s="177"/>
      <c r="Q143" s="176"/>
      <c r="R143" s="177"/>
      <c r="S143" s="176"/>
      <c r="T143" s="175"/>
      <c r="U143" s="175"/>
      <c r="V143" s="175"/>
      <c r="W143" s="174"/>
    </row>
    <row r="144" spans="6:25" s="173" customFormat="1" ht="6" customHeight="1" outlineLevel="2" x14ac:dyDescent="0.2">
      <c r="F144" s="181"/>
      <c r="G144" s="180"/>
      <c r="H144" s="179"/>
      <c r="I144" s="178"/>
      <c r="J144" s="178"/>
      <c r="K144" s="178"/>
      <c r="L144" s="178"/>
      <c r="M144" s="178"/>
      <c r="N144" s="178"/>
      <c r="O144" s="178"/>
      <c r="P144" s="177"/>
      <c r="Q144" s="176"/>
      <c r="R144" s="177"/>
      <c r="S144" s="176"/>
      <c r="T144" s="175"/>
      <c r="U144" s="175"/>
      <c r="V144" s="175"/>
      <c r="W144" s="174"/>
    </row>
    <row r="145" spans="6:25" s="211" customFormat="1" ht="11.25" outlineLevel="3" x14ac:dyDescent="0.2">
      <c r="F145" s="224"/>
      <c r="G145" s="223"/>
      <c r="H145" s="222" t="str">
        <f>IF(AND(H144&lt;&gt;"Výkaz výměr:",I144=""),"Výkaz výměr:","")</f>
        <v>Výkaz výměr:</v>
      </c>
      <c r="I145" s="221" t="s">
        <v>998</v>
      </c>
      <c r="J145" s="220"/>
      <c r="K145" s="219"/>
      <c r="L145" s="218"/>
      <c r="M145" s="217">
        <v>1731</v>
      </c>
      <c r="N145" s="213"/>
      <c r="O145" s="216"/>
      <c r="P145" s="215"/>
      <c r="Q145" s="213"/>
      <c r="R145" s="213"/>
      <c r="S145" s="213"/>
      <c r="T145" s="214" t="s">
        <v>488</v>
      </c>
      <c r="U145" s="213"/>
      <c r="V145" s="213"/>
      <c r="W145" s="212"/>
    </row>
    <row r="146" spans="6:25" s="173" customFormat="1" ht="12" outlineLevel="2" x14ac:dyDescent="0.2">
      <c r="F146" s="190">
        <v>38</v>
      </c>
      <c r="G146" s="187" t="s">
        <v>550</v>
      </c>
      <c r="H146" s="189" t="s">
        <v>787</v>
      </c>
      <c r="I146" s="188" t="s">
        <v>786</v>
      </c>
      <c r="J146" s="187" t="s">
        <v>318</v>
      </c>
      <c r="K146" s="185">
        <v>73.032000000000011</v>
      </c>
      <c r="L146" s="186">
        <v>0</v>
      </c>
      <c r="M146" s="185">
        <v>73.032000000000011</v>
      </c>
      <c r="N146" s="184"/>
      <c r="O146" s="183">
        <f>M146*N146</f>
        <v>0</v>
      </c>
      <c r="P146" s="183">
        <v>0.13100000000000001</v>
      </c>
      <c r="Q146" s="183">
        <f>M146*P146</f>
        <v>9.5671920000000021</v>
      </c>
      <c r="R146" s="183"/>
      <c r="S146" s="183">
        <f>M146*R146</f>
        <v>0</v>
      </c>
      <c r="T146" s="183">
        <v>21</v>
      </c>
      <c r="U146" s="183">
        <f>O146*T146/100</f>
        <v>0</v>
      </c>
      <c r="V146" s="183">
        <f>U146+O146</f>
        <v>0</v>
      </c>
      <c r="W146" s="183"/>
      <c r="X146" s="183" t="s">
        <v>491</v>
      </c>
      <c r="Y146" s="183">
        <v>1</v>
      </c>
    </row>
    <row r="147" spans="6:25" s="173" customFormat="1" ht="12" outlineLevel="2" x14ac:dyDescent="0.2">
      <c r="F147" s="181"/>
      <c r="G147" s="180"/>
      <c r="H147" s="182" t="s">
        <v>490</v>
      </c>
      <c r="I147" s="357" t="s">
        <v>786</v>
      </c>
      <c r="J147" s="357"/>
      <c r="K147" s="357"/>
      <c r="L147" s="357"/>
      <c r="M147" s="357"/>
      <c r="N147" s="357"/>
      <c r="O147" s="357"/>
      <c r="P147" s="177"/>
      <c r="Q147" s="176"/>
      <c r="R147" s="177"/>
      <c r="S147" s="176"/>
      <c r="T147" s="175"/>
      <c r="U147" s="175"/>
      <c r="V147" s="175"/>
      <c r="W147" s="174"/>
    </row>
    <row r="148" spans="6:25" s="173" customFormat="1" ht="6" customHeight="1" outlineLevel="2" x14ac:dyDescent="0.2">
      <c r="F148" s="181"/>
      <c r="G148" s="180"/>
      <c r="H148" s="179"/>
      <c r="I148" s="178"/>
      <c r="J148" s="178"/>
      <c r="K148" s="178"/>
      <c r="L148" s="178"/>
      <c r="M148" s="178"/>
      <c r="N148" s="178"/>
      <c r="O148" s="178"/>
      <c r="P148" s="177"/>
      <c r="Q148" s="176"/>
      <c r="R148" s="177"/>
      <c r="S148" s="176"/>
      <c r="T148" s="175"/>
      <c r="U148" s="175"/>
      <c r="V148" s="175"/>
      <c r="W148" s="174"/>
    </row>
    <row r="149" spans="6:25" s="211" customFormat="1" ht="11.25" outlineLevel="3" x14ac:dyDescent="0.2">
      <c r="F149" s="224"/>
      <c r="G149" s="223"/>
      <c r="H149" s="222" t="str">
        <f>IF(AND(H148&lt;&gt;"Výkaz výměr:",I148=""),"Výkaz výměr:","")</f>
        <v>Výkaz výměr:</v>
      </c>
      <c r="I149" s="221" t="s">
        <v>997</v>
      </c>
      <c r="J149" s="220"/>
      <c r="K149" s="219"/>
      <c r="L149" s="218"/>
      <c r="M149" s="217">
        <v>73.032000000000011</v>
      </c>
      <c r="N149" s="213"/>
      <c r="O149" s="216"/>
      <c r="P149" s="215"/>
      <c r="Q149" s="213"/>
      <c r="R149" s="213"/>
      <c r="S149" s="213"/>
      <c r="T149" s="214" t="s">
        <v>488</v>
      </c>
      <c r="U149" s="213"/>
      <c r="V149" s="213"/>
      <c r="W149" s="212"/>
    </row>
    <row r="150" spans="6:25" s="173" customFormat="1" ht="12" outlineLevel="2" x14ac:dyDescent="0.2">
      <c r="F150" s="190">
        <v>39</v>
      </c>
      <c r="G150" s="187" t="s">
        <v>550</v>
      </c>
      <c r="H150" s="189" t="s">
        <v>784</v>
      </c>
      <c r="I150" s="188" t="s">
        <v>783</v>
      </c>
      <c r="J150" s="187" t="s">
        <v>318</v>
      </c>
      <c r="K150" s="185">
        <v>1692.5880000000002</v>
      </c>
      <c r="L150" s="186">
        <v>0</v>
      </c>
      <c r="M150" s="185">
        <v>1692.5880000000002</v>
      </c>
      <c r="N150" s="184"/>
      <c r="O150" s="183">
        <f>M150*N150</f>
        <v>0</v>
      </c>
      <c r="P150" s="183">
        <v>0.13100000000000001</v>
      </c>
      <c r="Q150" s="183">
        <f>M150*P150</f>
        <v>221.72902800000003</v>
      </c>
      <c r="R150" s="183"/>
      <c r="S150" s="183">
        <f>M150*R150</f>
        <v>0</v>
      </c>
      <c r="T150" s="183">
        <v>21</v>
      </c>
      <c r="U150" s="183">
        <f>O150*T150/100</f>
        <v>0</v>
      </c>
      <c r="V150" s="183">
        <f>U150+O150</f>
        <v>0</v>
      </c>
      <c r="W150" s="183"/>
      <c r="X150" s="183" t="s">
        <v>491</v>
      </c>
      <c r="Y150" s="183">
        <v>1</v>
      </c>
    </row>
    <row r="151" spans="6:25" s="173" customFormat="1" ht="12" outlineLevel="2" x14ac:dyDescent="0.2">
      <c r="F151" s="181"/>
      <c r="G151" s="180"/>
      <c r="H151" s="182" t="s">
        <v>490</v>
      </c>
      <c r="I151" s="357" t="s">
        <v>783</v>
      </c>
      <c r="J151" s="357"/>
      <c r="K151" s="357"/>
      <c r="L151" s="357"/>
      <c r="M151" s="357"/>
      <c r="N151" s="357"/>
      <c r="O151" s="357"/>
      <c r="P151" s="177"/>
      <c r="Q151" s="176"/>
      <c r="R151" s="177"/>
      <c r="S151" s="176"/>
      <c r="T151" s="175"/>
      <c r="U151" s="175"/>
      <c r="V151" s="175"/>
      <c r="W151" s="174"/>
    </row>
    <row r="152" spans="6:25" s="173" customFormat="1" ht="6" customHeight="1" outlineLevel="2" x14ac:dyDescent="0.2">
      <c r="F152" s="181"/>
      <c r="G152" s="180"/>
      <c r="H152" s="179"/>
      <c r="I152" s="178"/>
      <c r="J152" s="178"/>
      <c r="K152" s="178"/>
      <c r="L152" s="178"/>
      <c r="M152" s="178"/>
      <c r="N152" s="178"/>
      <c r="O152" s="178"/>
      <c r="P152" s="177"/>
      <c r="Q152" s="176"/>
      <c r="R152" s="177"/>
      <c r="S152" s="176"/>
      <c r="T152" s="175"/>
      <c r="U152" s="175"/>
      <c r="V152" s="175"/>
      <c r="W152" s="174"/>
    </row>
    <row r="153" spans="6:25" s="211" customFormat="1" ht="11.25" outlineLevel="3" x14ac:dyDescent="0.2">
      <c r="F153" s="224"/>
      <c r="G153" s="223"/>
      <c r="H153" s="222" t="str">
        <f>IF(AND(H152&lt;&gt;"Výkaz výměr:",I152=""),"Výkaz výměr:","")</f>
        <v>Výkaz výměr:</v>
      </c>
      <c r="I153" s="221" t="s">
        <v>996</v>
      </c>
      <c r="J153" s="220"/>
      <c r="K153" s="219"/>
      <c r="L153" s="218"/>
      <c r="M153" s="217">
        <v>1692.5880000000002</v>
      </c>
      <c r="N153" s="213"/>
      <c r="O153" s="216"/>
      <c r="P153" s="215"/>
      <c r="Q153" s="213"/>
      <c r="R153" s="213"/>
      <c r="S153" s="213"/>
      <c r="T153" s="214" t="s">
        <v>488</v>
      </c>
      <c r="U153" s="213"/>
      <c r="V153" s="213"/>
      <c r="W153" s="212"/>
    </row>
    <row r="154" spans="6:25" s="173" customFormat="1" ht="12" outlineLevel="2" x14ac:dyDescent="0.2">
      <c r="F154" s="190">
        <v>40</v>
      </c>
      <c r="G154" s="187" t="s">
        <v>523</v>
      </c>
      <c r="H154" s="189" t="s">
        <v>781</v>
      </c>
      <c r="I154" s="188" t="s">
        <v>780</v>
      </c>
      <c r="J154" s="187" t="s">
        <v>318</v>
      </c>
      <c r="K154" s="185">
        <v>1731</v>
      </c>
      <c r="L154" s="186">
        <v>0</v>
      </c>
      <c r="M154" s="185">
        <v>1731</v>
      </c>
      <c r="N154" s="184"/>
      <c r="O154" s="183">
        <f>M154*N154</f>
        <v>0</v>
      </c>
      <c r="P154" s="183">
        <v>0.27994000000000002</v>
      </c>
      <c r="Q154" s="183">
        <f>M154*P154</f>
        <v>484.57614000000007</v>
      </c>
      <c r="R154" s="183"/>
      <c r="S154" s="183">
        <f>M154*R154</f>
        <v>0</v>
      </c>
      <c r="T154" s="183">
        <v>21</v>
      </c>
      <c r="U154" s="183">
        <f>O154*T154/100</f>
        <v>0</v>
      </c>
      <c r="V154" s="183">
        <f>U154+O154</f>
        <v>0</v>
      </c>
      <c r="W154" s="183"/>
      <c r="X154" s="183" t="s">
        <v>491</v>
      </c>
      <c r="Y154" s="183">
        <v>1</v>
      </c>
    </row>
    <row r="155" spans="6:25" s="173" customFormat="1" ht="12" outlineLevel="2" x14ac:dyDescent="0.2">
      <c r="F155" s="181"/>
      <c r="G155" s="180"/>
      <c r="H155" s="182" t="s">
        <v>490</v>
      </c>
      <c r="I155" s="357" t="s">
        <v>779</v>
      </c>
      <c r="J155" s="357"/>
      <c r="K155" s="357"/>
      <c r="L155" s="357"/>
      <c r="M155" s="357"/>
      <c r="N155" s="357"/>
      <c r="O155" s="357"/>
      <c r="P155" s="177"/>
      <c r="Q155" s="176"/>
      <c r="R155" s="177"/>
      <c r="S155" s="176"/>
      <c r="T155" s="175"/>
      <c r="U155" s="175"/>
      <c r="V155" s="175"/>
      <c r="W155" s="174"/>
    </row>
    <row r="156" spans="6:25" s="173" customFormat="1" ht="6" customHeight="1" outlineLevel="2" x14ac:dyDescent="0.2">
      <c r="F156" s="181"/>
      <c r="G156" s="180"/>
      <c r="H156" s="179"/>
      <c r="I156" s="178"/>
      <c r="J156" s="178"/>
      <c r="K156" s="178"/>
      <c r="L156" s="178"/>
      <c r="M156" s="178"/>
      <c r="N156" s="178"/>
      <c r="O156" s="178"/>
      <c r="P156" s="177"/>
      <c r="Q156" s="176"/>
      <c r="R156" s="177"/>
      <c r="S156" s="176"/>
      <c r="T156" s="175"/>
      <c r="U156" s="175"/>
      <c r="V156" s="175"/>
      <c r="W156" s="174"/>
    </row>
    <row r="157" spans="6:25" s="173" customFormat="1" ht="12" outlineLevel="2" x14ac:dyDescent="0.2">
      <c r="F157" s="190">
        <v>41</v>
      </c>
      <c r="G157" s="187" t="s">
        <v>523</v>
      </c>
      <c r="H157" s="189" t="s">
        <v>995</v>
      </c>
      <c r="I157" s="188" t="s">
        <v>994</v>
      </c>
      <c r="J157" s="187" t="s">
        <v>318</v>
      </c>
      <c r="K157" s="185">
        <v>350</v>
      </c>
      <c r="L157" s="186">
        <v>0</v>
      </c>
      <c r="M157" s="185">
        <v>350</v>
      </c>
      <c r="N157" s="184"/>
      <c r="O157" s="183">
        <f>M157*N157</f>
        <v>0</v>
      </c>
      <c r="P157" s="183">
        <v>8.5650000000000004E-2</v>
      </c>
      <c r="Q157" s="183">
        <f>M157*P157</f>
        <v>29.977500000000003</v>
      </c>
      <c r="R157" s="183"/>
      <c r="S157" s="183">
        <f>M157*R157</f>
        <v>0</v>
      </c>
      <c r="T157" s="183">
        <v>21</v>
      </c>
      <c r="U157" s="183">
        <f>O157*T157/100</f>
        <v>0</v>
      </c>
      <c r="V157" s="183">
        <f>U157+O157</f>
        <v>0</v>
      </c>
      <c r="W157" s="183"/>
      <c r="X157" s="183" t="s">
        <v>491</v>
      </c>
      <c r="Y157" s="183">
        <v>1</v>
      </c>
    </row>
    <row r="158" spans="6:25" s="173" customFormat="1" ht="12" outlineLevel="2" x14ac:dyDescent="0.2">
      <c r="F158" s="181"/>
      <c r="G158" s="180"/>
      <c r="H158" s="182" t="s">
        <v>490</v>
      </c>
      <c r="I158" s="357" t="s">
        <v>993</v>
      </c>
      <c r="J158" s="357"/>
      <c r="K158" s="357"/>
      <c r="L158" s="357"/>
      <c r="M158" s="357"/>
      <c r="N158" s="357"/>
      <c r="O158" s="357"/>
      <c r="P158" s="177"/>
      <c r="Q158" s="176"/>
      <c r="R158" s="177"/>
      <c r="S158" s="176"/>
      <c r="T158" s="175"/>
      <c r="U158" s="175"/>
      <c r="V158" s="175"/>
      <c r="W158" s="174"/>
    </row>
    <row r="159" spans="6:25" s="173" customFormat="1" ht="6" customHeight="1" outlineLevel="2" x14ac:dyDescent="0.2">
      <c r="F159" s="181"/>
      <c r="G159" s="180"/>
      <c r="H159" s="179"/>
      <c r="I159" s="178"/>
      <c r="J159" s="178"/>
      <c r="K159" s="178"/>
      <c r="L159" s="178"/>
      <c r="M159" s="178"/>
      <c r="N159" s="178"/>
      <c r="O159" s="178"/>
      <c r="P159" s="177"/>
      <c r="Q159" s="176"/>
      <c r="R159" s="177"/>
      <c r="S159" s="176"/>
      <c r="T159" s="175"/>
      <c r="U159" s="175"/>
      <c r="V159" s="175"/>
      <c r="W159" s="174"/>
    </row>
    <row r="160" spans="6:25" s="173" customFormat="1" ht="12" outlineLevel="2" x14ac:dyDescent="0.2">
      <c r="F160" s="190">
        <v>42</v>
      </c>
      <c r="G160" s="187" t="s">
        <v>550</v>
      </c>
      <c r="H160" s="189" t="s">
        <v>992</v>
      </c>
      <c r="I160" s="188" t="s">
        <v>991</v>
      </c>
      <c r="J160" s="187" t="s">
        <v>318</v>
      </c>
      <c r="K160" s="185">
        <v>51.3264</v>
      </c>
      <c r="L160" s="186">
        <v>0</v>
      </c>
      <c r="M160" s="185">
        <v>51.3264</v>
      </c>
      <c r="N160" s="184"/>
      <c r="O160" s="183">
        <f>M160*N160</f>
        <v>0</v>
      </c>
      <c r="P160" s="183">
        <v>0.17599999999999999</v>
      </c>
      <c r="Q160" s="183">
        <f>M160*P160</f>
        <v>9.033446399999999</v>
      </c>
      <c r="R160" s="183"/>
      <c r="S160" s="183">
        <f>M160*R160</f>
        <v>0</v>
      </c>
      <c r="T160" s="183">
        <v>21</v>
      </c>
      <c r="U160" s="183">
        <f>O160*T160/100</f>
        <v>0</v>
      </c>
      <c r="V160" s="183">
        <f>U160+O160</f>
        <v>0</v>
      </c>
      <c r="W160" s="183"/>
      <c r="X160" s="183" t="s">
        <v>491</v>
      </c>
      <c r="Y160" s="183">
        <v>1</v>
      </c>
    </row>
    <row r="161" spans="6:25" s="173" customFormat="1" ht="12" outlineLevel="2" x14ac:dyDescent="0.2">
      <c r="F161" s="181"/>
      <c r="G161" s="180"/>
      <c r="H161" s="182" t="s">
        <v>490</v>
      </c>
      <c r="I161" s="357" t="s">
        <v>990</v>
      </c>
      <c r="J161" s="357"/>
      <c r="K161" s="357"/>
      <c r="L161" s="357"/>
      <c r="M161" s="357"/>
      <c r="N161" s="357"/>
      <c r="O161" s="357"/>
      <c r="P161" s="177"/>
      <c r="Q161" s="176"/>
      <c r="R161" s="177"/>
      <c r="S161" s="176"/>
      <c r="T161" s="175"/>
      <c r="U161" s="175"/>
      <c r="V161" s="175"/>
      <c r="W161" s="174"/>
    </row>
    <row r="162" spans="6:25" s="173" customFormat="1" ht="6" customHeight="1" outlineLevel="2" x14ac:dyDescent="0.2">
      <c r="F162" s="181"/>
      <c r="G162" s="180"/>
      <c r="H162" s="179"/>
      <c r="I162" s="178"/>
      <c r="J162" s="178"/>
      <c r="K162" s="178"/>
      <c r="L162" s="178"/>
      <c r="M162" s="178"/>
      <c r="N162" s="178"/>
      <c r="O162" s="178"/>
      <c r="P162" s="177"/>
      <c r="Q162" s="176"/>
      <c r="R162" s="177"/>
      <c r="S162" s="176"/>
      <c r="T162" s="175"/>
      <c r="U162" s="175"/>
      <c r="V162" s="175"/>
      <c r="W162" s="174"/>
    </row>
    <row r="163" spans="6:25" s="211" customFormat="1" ht="11.25" outlineLevel="3" x14ac:dyDescent="0.2">
      <c r="F163" s="224"/>
      <c r="G163" s="223"/>
      <c r="H163" s="222" t="str">
        <f>IF(AND(H162&lt;&gt;"Výkaz výměr:",I162=""),"Výkaz výměr:","")</f>
        <v>Výkaz výměr:</v>
      </c>
      <c r="I163" s="221" t="s">
        <v>989</v>
      </c>
      <c r="J163" s="220"/>
      <c r="K163" s="219"/>
      <c r="L163" s="218"/>
      <c r="M163" s="217">
        <v>51.3264</v>
      </c>
      <c r="N163" s="213"/>
      <c r="O163" s="216"/>
      <c r="P163" s="215"/>
      <c r="Q163" s="213"/>
      <c r="R163" s="213"/>
      <c r="S163" s="213"/>
      <c r="T163" s="214" t="s">
        <v>488</v>
      </c>
      <c r="U163" s="213"/>
      <c r="V163" s="213"/>
      <c r="W163" s="212"/>
    </row>
    <row r="164" spans="6:25" s="173" customFormat="1" ht="12" outlineLevel="2" x14ac:dyDescent="0.2">
      <c r="F164" s="190">
        <v>43</v>
      </c>
      <c r="G164" s="187" t="s">
        <v>550</v>
      </c>
      <c r="H164" s="189" t="s">
        <v>988</v>
      </c>
      <c r="I164" s="188" t="s">
        <v>987</v>
      </c>
      <c r="J164" s="187" t="s">
        <v>318</v>
      </c>
      <c r="K164" s="185">
        <v>305.67360000000002</v>
      </c>
      <c r="L164" s="186">
        <v>0</v>
      </c>
      <c r="M164" s="185">
        <v>305.67360000000002</v>
      </c>
      <c r="N164" s="184"/>
      <c r="O164" s="183">
        <f>M164*N164</f>
        <v>0</v>
      </c>
      <c r="P164" s="183">
        <v>0.17599999999999999</v>
      </c>
      <c r="Q164" s="183">
        <f>M164*P164</f>
        <v>53.798553599999998</v>
      </c>
      <c r="R164" s="183"/>
      <c r="S164" s="183">
        <f>M164*R164</f>
        <v>0</v>
      </c>
      <c r="T164" s="183">
        <v>21</v>
      </c>
      <c r="U164" s="183">
        <f>O164*T164/100</f>
        <v>0</v>
      </c>
      <c r="V164" s="183">
        <f>U164+O164</f>
        <v>0</v>
      </c>
      <c r="W164" s="183"/>
      <c r="X164" s="183" t="s">
        <v>491</v>
      </c>
      <c r="Y164" s="183">
        <v>1</v>
      </c>
    </row>
    <row r="165" spans="6:25" s="173" customFormat="1" ht="12" outlineLevel="2" x14ac:dyDescent="0.2">
      <c r="F165" s="181"/>
      <c r="G165" s="180"/>
      <c r="H165" s="182" t="s">
        <v>490</v>
      </c>
      <c r="I165" s="357" t="s">
        <v>987</v>
      </c>
      <c r="J165" s="357"/>
      <c r="K165" s="357"/>
      <c r="L165" s="357"/>
      <c r="M165" s="357"/>
      <c r="N165" s="357"/>
      <c r="O165" s="357"/>
      <c r="P165" s="177"/>
      <c r="Q165" s="176"/>
      <c r="R165" s="177"/>
      <c r="S165" s="176"/>
      <c r="T165" s="175"/>
      <c r="U165" s="175"/>
      <c r="V165" s="175"/>
      <c r="W165" s="174"/>
    </row>
    <row r="166" spans="6:25" s="173" customFormat="1" ht="6" customHeight="1" outlineLevel="2" x14ac:dyDescent="0.2">
      <c r="F166" s="181"/>
      <c r="G166" s="180"/>
      <c r="H166" s="179"/>
      <c r="I166" s="178"/>
      <c r="J166" s="178"/>
      <c r="K166" s="178"/>
      <c r="L166" s="178"/>
      <c r="M166" s="178"/>
      <c r="N166" s="178"/>
      <c r="O166" s="178"/>
      <c r="P166" s="177"/>
      <c r="Q166" s="176"/>
      <c r="R166" s="177"/>
      <c r="S166" s="176"/>
      <c r="T166" s="175"/>
      <c r="U166" s="175"/>
      <c r="V166" s="175"/>
      <c r="W166" s="174"/>
    </row>
    <row r="167" spans="6:25" s="211" customFormat="1" ht="11.25" outlineLevel="3" x14ac:dyDescent="0.2">
      <c r="F167" s="224"/>
      <c r="G167" s="223"/>
      <c r="H167" s="222" t="str">
        <f>IF(AND(H166&lt;&gt;"Výkaz výměr:",I166=""),"Výkaz výměr:","")</f>
        <v>Výkaz výměr:</v>
      </c>
      <c r="I167" s="221" t="s">
        <v>986</v>
      </c>
      <c r="J167" s="220"/>
      <c r="K167" s="219"/>
      <c r="L167" s="218"/>
      <c r="M167" s="217">
        <v>305.67360000000002</v>
      </c>
      <c r="N167" s="213"/>
      <c r="O167" s="216"/>
      <c r="P167" s="215"/>
      <c r="Q167" s="213"/>
      <c r="R167" s="213"/>
      <c r="S167" s="213"/>
      <c r="T167" s="214" t="s">
        <v>488</v>
      </c>
      <c r="U167" s="213"/>
      <c r="V167" s="213"/>
      <c r="W167" s="212"/>
    </row>
    <row r="168" spans="6:25" s="173" customFormat="1" ht="12" outlineLevel="2" x14ac:dyDescent="0.2">
      <c r="F168" s="190">
        <v>44</v>
      </c>
      <c r="G168" s="187" t="s">
        <v>523</v>
      </c>
      <c r="H168" s="189" t="s">
        <v>985</v>
      </c>
      <c r="I168" s="188" t="s">
        <v>984</v>
      </c>
      <c r="J168" s="187" t="s">
        <v>318</v>
      </c>
      <c r="K168" s="185">
        <v>300</v>
      </c>
      <c r="L168" s="186">
        <v>0</v>
      </c>
      <c r="M168" s="185">
        <v>300</v>
      </c>
      <c r="N168" s="184"/>
      <c r="O168" s="183">
        <f>M168*N168</f>
        <v>0</v>
      </c>
      <c r="P168" s="183">
        <v>0.378</v>
      </c>
      <c r="Q168" s="183">
        <f>M168*P168</f>
        <v>113.4</v>
      </c>
      <c r="R168" s="183"/>
      <c r="S168" s="183">
        <f>M168*R168</f>
        <v>0</v>
      </c>
      <c r="T168" s="183">
        <v>21</v>
      </c>
      <c r="U168" s="183">
        <f>O168*T168/100</f>
        <v>0</v>
      </c>
      <c r="V168" s="183">
        <f>U168+O168</f>
        <v>0</v>
      </c>
      <c r="W168" s="183"/>
      <c r="X168" s="183" t="s">
        <v>491</v>
      </c>
      <c r="Y168" s="183">
        <v>1</v>
      </c>
    </row>
    <row r="169" spans="6:25" s="173" customFormat="1" ht="12" outlineLevel="2" x14ac:dyDescent="0.2">
      <c r="F169" s="181"/>
      <c r="G169" s="180"/>
      <c r="H169" s="182" t="s">
        <v>490</v>
      </c>
      <c r="I169" s="357" t="s">
        <v>983</v>
      </c>
      <c r="J169" s="357"/>
      <c r="K169" s="357"/>
      <c r="L169" s="357"/>
      <c r="M169" s="357"/>
      <c r="N169" s="357"/>
      <c r="O169" s="357"/>
      <c r="P169" s="177"/>
      <c r="Q169" s="176"/>
      <c r="R169" s="177"/>
      <c r="S169" s="176"/>
      <c r="T169" s="175"/>
      <c r="U169" s="175"/>
      <c r="V169" s="175"/>
      <c r="W169" s="174"/>
    </row>
    <row r="170" spans="6:25" s="173" customFormat="1" ht="6" customHeight="1" outlineLevel="2" x14ac:dyDescent="0.2">
      <c r="F170" s="181"/>
      <c r="G170" s="180"/>
      <c r="H170" s="179"/>
      <c r="I170" s="178"/>
      <c r="J170" s="178"/>
      <c r="K170" s="178"/>
      <c r="L170" s="178"/>
      <c r="M170" s="178"/>
      <c r="N170" s="178"/>
      <c r="O170" s="178"/>
      <c r="P170" s="177"/>
      <c r="Q170" s="176"/>
      <c r="R170" s="177"/>
      <c r="S170" s="176"/>
      <c r="T170" s="175"/>
      <c r="U170" s="175"/>
      <c r="V170" s="175"/>
      <c r="W170" s="174"/>
    </row>
    <row r="171" spans="6:25" s="173" customFormat="1" ht="12" outlineLevel="2" x14ac:dyDescent="0.2">
      <c r="F171" s="190">
        <v>45</v>
      </c>
      <c r="G171" s="187" t="s">
        <v>523</v>
      </c>
      <c r="H171" s="189" t="s">
        <v>781</v>
      </c>
      <c r="I171" s="188" t="s">
        <v>780</v>
      </c>
      <c r="J171" s="187" t="s">
        <v>318</v>
      </c>
      <c r="K171" s="185">
        <v>50</v>
      </c>
      <c r="L171" s="186">
        <v>0</v>
      </c>
      <c r="M171" s="185">
        <v>50</v>
      </c>
      <c r="N171" s="184"/>
      <c r="O171" s="183">
        <f>M171*N171</f>
        <v>0</v>
      </c>
      <c r="P171" s="183">
        <v>0.27994000000000002</v>
      </c>
      <c r="Q171" s="183">
        <f>M171*P171</f>
        <v>13.997000000000002</v>
      </c>
      <c r="R171" s="183"/>
      <c r="S171" s="183">
        <f>M171*R171</f>
        <v>0</v>
      </c>
      <c r="T171" s="183">
        <v>21</v>
      </c>
      <c r="U171" s="183">
        <f>O171*T171/100</f>
        <v>0</v>
      </c>
      <c r="V171" s="183">
        <f>U171+O171</f>
        <v>0</v>
      </c>
      <c r="W171" s="183"/>
      <c r="X171" s="183" t="s">
        <v>491</v>
      </c>
      <c r="Y171" s="183">
        <v>1</v>
      </c>
    </row>
    <row r="172" spans="6:25" s="173" customFormat="1" ht="12" outlineLevel="2" x14ac:dyDescent="0.2">
      <c r="F172" s="181"/>
      <c r="G172" s="180"/>
      <c r="H172" s="182" t="s">
        <v>490</v>
      </c>
      <c r="I172" s="357" t="s">
        <v>779</v>
      </c>
      <c r="J172" s="357"/>
      <c r="K172" s="357"/>
      <c r="L172" s="357"/>
      <c r="M172" s="357"/>
      <c r="N172" s="357"/>
      <c r="O172" s="357"/>
      <c r="P172" s="177"/>
      <c r="Q172" s="176"/>
      <c r="R172" s="177"/>
      <c r="S172" s="176"/>
      <c r="T172" s="175"/>
      <c r="U172" s="175"/>
      <c r="V172" s="175"/>
      <c r="W172" s="174"/>
    </row>
    <row r="173" spans="6:25" s="173" customFormat="1" ht="6" customHeight="1" outlineLevel="2" x14ac:dyDescent="0.2">
      <c r="F173" s="181"/>
      <c r="G173" s="180"/>
      <c r="H173" s="179"/>
      <c r="I173" s="178"/>
      <c r="J173" s="178"/>
      <c r="K173" s="178"/>
      <c r="L173" s="178"/>
      <c r="M173" s="178"/>
      <c r="N173" s="178"/>
      <c r="O173" s="178"/>
      <c r="P173" s="177"/>
      <c r="Q173" s="176"/>
      <c r="R173" s="177"/>
      <c r="S173" s="176"/>
      <c r="T173" s="175"/>
      <c r="U173" s="175"/>
      <c r="V173" s="175"/>
      <c r="W173" s="174"/>
    </row>
    <row r="174" spans="6:25" s="173" customFormat="1" ht="12" outlineLevel="2" x14ac:dyDescent="0.2">
      <c r="F174" s="190">
        <v>46</v>
      </c>
      <c r="G174" s="187" t="s">
        <v>523</v>
      </c>
      <c r="H174" s="189" t="s">
        <v>781</v>
      </c>
      <c r="I174" s="188" t="s">
        <v>780</v>
      </c>
      <c r="J174" s="187" t="s">
        <v>318</v>
      </c>
      <c r="K174" s="185">
        <v>50</v>
      </c>
      <c r="L174" s="186">
        <v>0</v>
      </c>
      <c r="M174" s="185">
        <v>50</v>
      </c>
      <c r="N174" s="184"/>
      <c r="O174" s="183">
        <f>M174*N174</f>
        <v>0</v>
      </c>
      <c r="P174" s="183">
        <v>0.27994000000000002</v>
      </c>
      <c r="Q174" s="183">
        <f>M174*P174</f>
        <v>13.997000000000002</v>
      </c>
      <c r="R174" s="183"/>
      <c r="S174" s="183">
        <f>M174*R174</f>
        <v>0</v>
      </c>
      <c r="T174" s="183">
        <v>21</v>
      </c>
      <c r="U174" s="183">
        <f>O174*T174/100</f>
        <v>0</v>
      </c>
      <c r="V174" s="183">
        <f>U174+O174</f>
        <v>0</v>
      </c>
      <c r="W174" s="183"/>
      <c r="X174" s="183" t="s">
        <v>491</v>
      </c>
      <c r="Y174" s="183">
        <v>1</v>
      </c>
    </row>
    <row r="175" spans="6:25" s="173" customFormat="1" ht="12" outlineLevel="2" x14ac:dyDescent="0.2">
      <c r="F175" s="181"/>
      <c r="G175" s="180"/>
      <c r="H175" s="182" t="s">
        <v>490</v>
      </c>
      <c r="I175" s="357" t="s">
        <v>779</v>
      </c>
      <c r="J175" s="357"/>
      <c r="K175" s="357"/>
      <c r="L175" s="357"/>
      <c r="M175" s="357"/>
      <c r="N175" s="357"/>
      <c r="O175" s="357"/>
      <c r="P175" s="177"/>
      <c r="Q175" s="176"/>
      <c r="R175" s="177"/>
      <c r="S175" s="176"/>
      <c r="T175" s="175"/>
      <c r="U175" s="175"/>
      <c r="V175" s="175"/>
      <c r="W175" s="174"/>
    </row>
    <row r="176" spans="6:25" s="173" customFormat="1" ht="6" customHeight="1" outlineLevel="2" x14ac:dyDescent="0.2">
      <c r="F176" s="181"/>
      <c r="G176" s="180"/>
      <c r="H176" s="179"/>
      <c r="I176" s="178"/>
      <c r="J176" s="178"/>
      <c r="K176" s="178"/>
      <c r="L176" s="178"/>
      <c r="M176" s="178"/>
      <c r="N176" s="178"/>
      <c r="O176" s="178"/>
      <c r="P176" s="177"/>
      <c r="Q176" s="176"/>
      <c r="R176" s="177"/>
      <c r="S176" s="176"/>
      <c r="T176" s="175"/>
      <c r="U176" s="175"/>
      <c r="V176" s="175"/>
      <c r="W176" s="174"/>
    </row>
    <row r="177" spans="6:25" s="173" customFormat="1" ht="12" outlineLevel="2" x14ac:dyDescent="0.2">
      <c r="F177" s="190">
        <v>47</v>
      </c>
      <c r="G177" s="187" t="s">
        <v>523</v>
      </c>
      <c r="H177" s="189" t="s">
        <v>982</v>
      </c>
      <c r="I177" s="188" t="s">
        <v>981</v>
      </c>
      <c r="J177" s="187" t="s">
        <v>318</v>
      </c>
      <c r="K177" s="185">
        <v>3</v>
      </c>
      <c r="L177" s="186">
        <v>0</v>
      </c>
      <c r="M177" s="185">
        <v>3</v>
      </c>
      <c r="N177" s="184"/>
      <c r="O177" s="183">
        <f>M177*N177</f>
        <v>0</v>
      </c>
      <c r="P177" s="183"/>
      <c r="Q177" s="183">
        <f>M177*P177</f>
        <v>0</v>
      </c>
      <c r="R177" s="183"/>
      <c r="S177" s="183">
        <f>M177*R177</f>
        <v>0</v>
      </c>
      <c r="T177" s="183">
        <v>21</v>
      </c>
      <c r="U177" s="183">
        <f>O177*T177/100</f>
        <v>0</v>
      </c>
      <c r="V177" s="183">
        <f>U177+O177</f>
        <v>0</v>
      </c>
      <c r="W177" s="183"/>
      <c r="X177" s="183" t="s">
        <v>491</v>
      </c>
      <c r="Y177" s="183">
        <v>1</v>
      </c>
    </row>
    <row r="178" spans="6:25" s="173" customFormat="1" ht="12" outlineLevel="2" x14ac:dyDescent="0.2">
      <c r="F178" s="181"/>
      <c r="G178" s="180"/>
      <c r="H178" s="182" t="s">
        <v>490</v>
      </c>
      <c r="I178" s="357" t="s">
        <v>980</v>
      </c>
      <c r="J178" s="357"/>
      <c r="K178" s="357"/>
      <c r="L178" s="357"/>
      <c r="M178" s="357"/>
      <c r="N178" s="357"/>
      <c r="O178" s="357"/>
      <c r="P178" s="177"/>
      <c r="Q178" s="176"/>
      <c r="R178" s="177"/>
      <c r="S178" s="176"/>
      <c r="T178" s="175"/>
      <c r="U178" s="175"/>
      <c r="V178" s="175"/>
      <c r="W178" s="174"/>
    </row>
    <row r="179" spans="6:25" s="173" customFormat="1" ht="6" customHeight="1" outlineLevel="2" x14ac:dyDescent="0.2">
      <c r="F179" s="181"/>
      <c r="G179" s="180"/>
      <c r="H179" s="179"/>
      <c r="I179" s="178"/>
      <c r="J179" s="178"/>
      <c r="K179" s="178"/>
      <c r="L179" s="178"/>
      <c r="M179" s="178"/>
      <c r="N179" s="178"/>
      <c r="O179" s="178"/>
      <c r="P179" s="177"/>
      <c r="Q179" s="176"/>
      <c r="R179" s="177"/>
      <c r="S179" s="176"/>
      <c r="T179" s="175"/>
      <c r="U179" s="175"/>
      <c r="V179" s="175"/>
      <c r="W179" s="174"/>
    </row>
    <row r="180" spans="6:25" s="173" customFormat="1" ht="12" outlineLevel="2" x14ac:dyDescent="0.2">
      <c r="F180" s="190">
        <v>48</v>
      </c>
      <c r="G180" s="187" t="s">
        <v>550</v>
      </c>
      <c r="H180" s="189" t="s">
        <v>979</v>
      </c>
      <c r="I180" s="188" t="s">
        <v>978</v>
      </c>
      <c r="J180" s="187" t="s">
        <v>318</v>
      </c>
      <c r="K180" s="185">
        <v>3</v>
      </c>
      <c r="L180" s="186">
        <v>0</v>
      </c>
      <c r="M180" s="185">
        <v>3</v>
      </c>
      <c r="N180" s="184"/>
      <c r="O180" s="183">
        <f>M180*N180</f>
        <v>0</v>
      </c>
      <c r="P180" s="183">
        <v>0.17</v>
      </c>
      <c r="Q180" s="183">
        <f>M180*P180</f>
        <v>0.51</v>
      </c>
      <c r="R180" s="183"/>
      <c r="S180" s="183">
        <f>M180*R180</f>
        <v>0</v>
      </c>
      <c r="T180" s="183">
        <v>21</v>
      </c>
      <c r="U180" s="183">
        <f>O180*T180/100</f>
        <v>0</v>
      </c>
      <c r="V180" s="183">
        <f>U180+O180</f>
        <v>0</v>
      </c>
      <c r="W180" s="183"/>
      <c r="X180" s="183" t="s">
        <v>491</v>
      </c>
      <c r="Y180" s="183">
        <v>1</v>
      </c>
    </row>
    <row r="181" spans="6:25" s="173" customFormat="1" ht="12" outlineLevel="2" x14ac:dyDescent="0.2">
      <c r="F181" s="181"/>
      <c r="G181" s="180"/>
      <c r="H181" s="182" t="s">
        <v>490</v>
      </c>
      <c r="I181" s="357" t="s">
        <v>977</v>
      </c>
      <c r="J181" s="357"/>
      <c r="K181" s="357"/>
      <c r="L181" s="357"/>
      <c r="M181" s="357"/>
      <c r="N181" s="357"/>
      <c r="O181" s="357"/>
      <c r="P181" s="177"/>
      <c r="Q181" s="176"/>
      <c r="R181" s="177"/>
      <c r="S181" s="176"/>
      <c r="T181" s="175"/>
      <c r="U181" s="175"/>
      <c r="V181" s="175"/>
      <c r="W181" s="174"/>
    </row>
    <row r="182" spans="6:25" s="173" customFormat="1" ht="6" customHeight="1" outlineLevel="2" x14ac:dyDescent="0.2">
      <c r="F182" s="181"/>
      <c r="G182" s="180"/>
      <c r="H182" s="179"/>
      <c r="I182" s="178"/>
      <c r="J182" s="178"/>
      <c r="K182" s="178"/>
      <c r="L182" s="178"/>
      <c r="M182" s="178"/>
      <c r="N182" s="178"/>
      <c r="O182" s="178"/>
      <c r="P182" s="177"/>
      <c r="Q182" s="176"/>
      <c r="R182" s="177"/>
      <c r="S182" s="176"/>
      <c r="T182" s="175"/>
      <c r="U182" s="175"/>
      <c r="V182" s="175"/>
      <c r="W182" s="174"/>
    </row>
    <row r="183" spans="6:25" s="173" customFormat="1" ht="12" outlineLevel="2" x14ac:dyDescent="0.2">
      <c r="F183" s="190">
        <v>49</v>
      </c>
      <c r="G183" s="187" t="s">
        <v>523</v>
      </c>
      <c r="H183" s="189" t="s">
        <v>976</v>
      </c>
      <c r="I183" s="188" t="s">
        <v>975</v>
      </c>
      <c r="J183" s="187" t="s">
        <v>318</v>
      </c>
      <c r="K183" s="185">
        <v>3</v>
      </c>
      <c r="L183" s="186">
        <v>0</v>
      </c>
      <c r="M183" s="185">
        <v>3</v>
      </c>
      <c r="N183" s="184"/>
      <c r="O183" s="183">
        <f>M183*N183</f>
        <v>0</v>
      </c>
      <c r="P183" s="183">
        <v>0.15271999999999999</v>
      </c>
      <c r="Q183" s="183">
        <f>M183*P183</f>
        <v>0.45816000000000001</v>
      </c>
      <c r="R183" s="183"/>
      <c r="S183" s="183">
        <f>M183*R183</f>
        <v>0</v>
      </c>
      <c r="T183" s="183">
        <v>21</v>
      </c>
      <c r="U183" s="183">
        <f>O183*T183/100</f>
        <v>0</v>
      </c>
      <c r="V183" s="183">
        <f>U183+O183</f>
        <v>0</v>
      </c>
      <c r="W183" s="183"/>
      <c r="X183" s="183" t="s">
        <v>491</v>
      </c>
      <c r="Y183" s="183">
        <v>1</v>
      </c>
    </row>
    <row r="184" spans="6:25" s="173" customFormat="1" ht="12" outlineLevel="2" x14ac:dyDescent="0.2">
      <c r="F184" s="181"/>
      <c r="G184" s="180"/>
      <c r="H184" s="182" t="s">
        <v>490</v>
      </c>
      <c r="I184" s="357" t="s">
        <v>974</v>
      </c>
      <c r="J184" s="357"/>
      <c r="K184" s="357"/>
      <c r="L184" s="357"/>
      <c r="M184" s="357"/>
      <c r="N184" s="357"/>
      <c r="O184" s="357"/>
      <c r="P184" s="177"/>
      <c r="Q184" s="176"/>
      <c r="R184" s="177"/>
      <c r="S184" s="176"/>
      <c r="T184" s="175"/>
      <c r="U184" s="175"/>
      <c r="V184" s="175"/>
      <c r="W184" s="174"/>
    </row>
    <row r="185" spans="6:25" s="173" customFormat="1" ht="6" customHeight="1" outlineLevel="2" x14ac:dyDescent="0.2">
      <c r="F185" s="181"/>
      <c r="G185" s="180"/>
      <c r="H185" s="179"/>
      <c r="I185" s="178"/>
      <c r="J185" s="178"/>
      <c r="K185" s="178"/>
      <c r="L185" s="178"/>
      <c r="M185" s="178"/>
      <c r="N185" s="178"/>
      <c r="O185" s="178"/>
      <c r="P185" s="177"/>
      <c r="Q185" s="176"/>
      <c r="R185" s="177"/>
      <c r="S185" s="176"/>
      <c r="T185" s="175"/>
      <c r="U185" s="175"/>
      <c r="V185" s="175"/>
      <c r="W185" s="174"/>
    </row>
    <row r="186" spans="6:25" s="173" customFormat="1" ht="24" outlineLevel="2" x14ac:dyDescent="0.2">
      <c r="F186" s="190">
        <v>50</v>
      </c>
      <c r="G186" s="187" t="s">
        <v>523</v>
      </c>
      <c r="H186" s="189" t="s">
        <v>973</v>
      </c>
      <c r="I186" s="188" t="s">
        <v>972</v>
      </c>
      <c r="J186" s="187" t="s">
        <v>318</v>
      </c>
      <c r="K186" s="185">
        <v>36</v>
      </c>
      <c r="L186" s="186">
        <v>0</v>
      </c>
      <c r="M186" s="185">
        <v>36</v>
      </c>
      <c r="N186" s="184"/>
      <c r="O186" s="183">
        <f>M186*N186</f>
        <v>0</v>
      </c>
      <c r="P186" s="183">
        <v>0.04</v>
      </c>
      <c r="Q186" s="183">
        <f>M186*P186</f>
        <v>1.44</v>
      </c>
      <c r="R186" s="183"/>
      <c r="S186" s="183">
        <f>M186*R186</f>
        <v>0</v>
      </c>
      <c r="T186" s="183">
        <v>21</v>
      </c>
      <c r="U186" s="183">
        <f>O186*T186/100</f>
        <v>0</v>
      </c>
      <c r="V186" s="183">
        <f>U186+O186</f>
        <v>0</v>
      </c>
      <c r="W186" s="183"/>
      <c r="X186" s="183" t="s">
        <v>491</v>
      </c>
      <c r="Y186" s="183">
        <v>1</v>
      </c>
    </row>
    <row r="187" spans="6:25" s="173" customFormat="1" ht="12" outlineLevel="2" x14ac:dyDescent="0.2">
      <c r="F187" s="181"/>
      <c r="G187" s="180"/>
      <c r="H187" s="182" t="s">
        <v>490</v>
      </c>
      <c r="I187" s="357" t="s">
        <v>971</v>
      </c>
      <c r="J187" s="357"/>
      <c r="K187" s="357"/>
      <c r="L187" s="357"/>
      <c r="M187" s="357"/>
      <c r="N187" s="357"/>
      <c r="O187" s="357"/>
      <c r="P187" s="177"/>
      <c r="Q187" s="176"/>
      <c r="R187" s="177"/>
      <c r="S187" s="176"/>
      <c r="T187" s="175"/>
      <c r="U187" s="175"/>
      <c r="V187" s="175"/>
      <c r="W187" s="174"/>
    </row>
    <row r="188" spans="6:25" s="173" customFormat="1" ht="6" customHeight="1" outlineLevel="2" x14ac:dyDescent="0.2">
      <c r="F188" s="181"/>
      <c r="G188" s="180"/>
      <c r="H188" s="179"/>
      <c r="I188" s="178"/>
      <c r="J188" s="178"/>
      <c r="K188" s="178"/>
      <c r="L188" s="178"/>
      <c r="M188" s="178"/>
      <c r="N188" s="178"/>
      <c r="O188" s="178"/>
      <c r="P188" s="177"/>
      <c r="Q188" s="176"/>
      <c r="R188" s="177"/>
      <c r="S188" s="176"/>
      <c r="T188" s="175"/>
      <c r="U188" s="175"/>
      <c r="V188" s="175"/>
      <c r="W188" s="174"/>
    </row>
    <row r="189" spans="6:25" s="173" customFormat="1" ht="12" outlineLevel="2" x14ac:dyDescent="0.2">
      <c r="F189" s="190">
        <v>51</v>
      </c>
      <c r="G189" s="187" t="s">
        <v>550</v>
      </c>
      <c r="H189" s="189" t="s">
        <v>970</v>
      </c>
      <c r="I189" s="188" t="s">
        <v>969</v>
      </c>
      <c r="J189" s="187" t="s">
        <v>318</v>
      </c>
      <c r="K189" s="185">
        <v>36.72</v>
      </c>
      <c r="L189" s="186">
        <v>0</v>
      </c>
      <c r="M189" s="185">
        <v>36.72</v>
      </c>
      <c r="N189" s="184"/>
      <c r="O189" s="183">
        <f>M189*N189</f>
        <v>0</v>
      </c>
      <c r="P189" s="183">
        <v>1.0800000000000001E-2</v>
      </c>
      <c r="Q189" s="183">
        <f>M189*P189</f>
        <v>0.39657599999999998</v>
      </c>
      <c r="R189" s="183"/>
      <c r="S189" s="183">
        <f>M189*R189</f>
        <v>0</v>
      </c>
      <c r="T189" s="183">
        <v>21</v>
      </c>
      <c r="U189" s="183">
        <f>O189*T189/100</f>
        <v>0</v>
      </c>
      <c r="V189" s="183">
        <f>U189+O189</f>
        <v>0</v>
      </c>
      <c r="W189" s="183"/>
      <c r="X189" s="183" t="s">
        <v>491</v>
      </c>
      <c r="Y189" s="183">
        <v>1</v>
      </c>
    </row>
    <row r="190" spans="6:25" s="173" customFormat="1" ht="12" outlineLevel="2" x14ac:dyDescent="0.2">
      <c r="F190" s="181"/>
      <c r="G190" s="180"/>
      <c r="H190" s="182" t="s">
        <v>490</v>
      </c>
      <c r="I190" s="357" t="s">
        <v>968</v>
      </c>
      <c r="J190" s="357"/>
      <c r="K190" s="357"/>
      <c r="L190" s="357"/>
      <c r="M190" s="357"/>
      <c r="N190" s="357"/>
      <c r="O190" s="357"/>
      <c r="P190" s="177"/>
      <c r="Q190" s="176"/>
      <c r="R190" s="177"/>
      <c r="S190" s="176"/>
      <c r="T190" s="175"/>
      <c r="U190" s="175"/>
      <c r="V190" s="175"/>
      <c r="W190" s="174"/>
    </row>
    <row r="191" spans="6:25" s="173" customFormat="1" ht="6" customHeight="1" outlineLevel="2" x14ac:dyDescent="0.2">
      <c r="F191" s="181"/>
      <c r="G191" s="180"/>
      <c r="H191" s="179"/>
      <c r="I191" s="178"/>
      <c r="J191" s="178"/>
      <c r="K191" s="178"/>
      <c r="L191" s="178"/>
      <c r="M191" s="178"/>
      <c r="N191" s="178"/>
      <c r="O191" s="178"/>
      <c r="P191" s="177"/>
      <c r="Q191" s="176"/>
      <c r="R191" s="177"/>
      <c r="S191" s="176"/>
      <c r="T191" s="175"/>
      <c r="U191" s="175"/>
      <c r="V191" s="175"/>
      <c r="W191" s="174"/>
    </row>
    <row r="192" spans="6:25" s="211" customFormat="1" ht="11.25" outlineLevel="3" x14ac:dyDescent="0.2">
      <c r="F192" s="224"/>
      <c r="G192" s="223"/>
      <c r="H192" s="222" t="str">
        <f>IF(AND(H191&lt;&gt;"Výkaz výměr:",I191=""),"Výkaz výměr:","")</f>
        <v>Výkaz výměr:</v>
      </c>
      <c r="I192" s="221" t="s">
        <v>967</v>
      </c>
      <c r="J192" s="220"/>
      <c r="K192" s="219"/>
      <c r="L192" s="218"/>
      <c r="M192" s="217">
        <v>36.72</v>
      </c>
      <c r="N192" s="213"/>
      <c r="O192" s="216"/>
      <c r="P192" s="215"/>
      <c r="Q192" s="213"/>
      <c r="R192" s="213"/>
      <c r="S192" s="213"/>
      <c r="T192" s="214" t="s">
        <v>488</v>
      </c>
      <c r="U192" s="213"/>
      <c r="V192" s="213"/>
      <c r="W192" s="212"/>
    </row>
    <row r="193" spans="6:25" s="173" customFormat="1" ht="12" outlineLevel="2" x14ac:dyDescent="0.2">
      <c r="F193" s="190">
        <v>52</v>
      </c>
      <c r="G193" s="187" t="s">
        <v>550</v>
      </c>
      <c r="H193" s="189" t="s">
        <v>966</v>
      </c>
      <c r="I193" s="188" t="s">
        <v>965</v>
      </c>
      <c r="J193" s="187" t="s">
        <v>116</v>
      </c>
      <c r="K193" s="185">
        <v>36</v>
      </c>
      <c r="L193" s="186">
        <v>0</v>
      </c>
      <c r="M193" s="185">
        <v>36</v>
      </c>
      <c r="N193" s="184"/>
      <c r="O193" s="183">
        <f>M193*N193</f>
        <v>0</v>
      </c>
      <c r="P193" s="183">
        <v>8.9999999999999998E-4</v>
      </c>
      <c r="Q193" s="183">
        <f>M193*P193</f>
        <v>3.2399999999999998E-2</v>
      </c>
      <c r="R193" s="183"/>
      <c r="S193" s="183">
        <f>M193*R193</f>
        <v>0</v>
      </c>
      <c r="T193" s="183">
        <v>21</v>
      </c>
      <c r="U193" s="183">
        <f>O193*T193/100</f>
        <v>0</v>
      </c>
      <c r="V193" s="183">
        <f>U193+O193</f>
        <v>0</v>
      </c>
      <c r="W193" s="183"/>
      <c r="X193" s="183" t="s">
        <v>491</v>
      </c>
      <c r="Y193" s="183">
        <v>1</v>
      </c>
    </row>
    <row r="194" spans="6:25" s="173" customFormat="1" ht="12" outlineLevel="2" x14ac:dyDescent="0.2">
      <c r="F194" s="181"/>
      <c r="G194" s="180"/>
      <c r="H194" s="182" t="s">
        <v>490</v>
      </c>
      <c r="I194" s="357" t="s">
        <v>964</v>
      </c>
      <c r="J194" s="357"/>
      <c r="K194" s="357"/>
      <c r="L194" s="357"/>
      <c r="M194" s="357"/>
      <c r="N194" s="357"/>
      <c r="O194" s="357"/>
      <c r="P194" s="177"/>
      <c r="Q194" s="176"/>
      <c r="R194" s="177"/>
      <c r="S194" s="176"/>
      <c r="T194" s="175"/>
      <c r="U194" s="175"/>
      <c r="V194" s="175"/>
      <c r="W194" s="174"/>
    </row>
    <row r="195" spans="6:25" s="173" customFormat="1" ht="6" customHeight="1" outlineLevel="2" x14ac:dyDescent="0.2">
      <c r="F195" s="181"/>
      <c r="G195" s="180"/>
      <c r="H195" s="179"/>
      <c r="I195" s="178"/>
      <c r="J195" s="178"/>
      <c r="K195" s="178"/>
      <c r="L195" s="178"/>
      <c r="M195" s="178"/>
      <c r="N195" s="178"/>
      <c r="O195" s="178"/>
      <c r="P195" s="177"/>
      <c r="Q195" s="176"/>
      <c r="R195" s="177"/>
      <c r="S195" s="176"/>
      <c r="T195" s="175"/>
      <c r="U195" s="175"/>
      <c r="V195" s="175"/>
      <c r="W195" s="174"/>
    </row>
    <row r="196" spans="6:25" s="173" customFormat="1" ht="12" outlineLevel="2" x14ac:dyDescent="0.2">
      <c r="F196" s="190">
        <v>53</v>
      </c>
      <c r="G196" s="187" t="s">
        <v>523</v>
      </c>
      <c r="H196" s="189" t="s">
        <v>963</v>
      </c>
      <c r="I196" s="188" t="s">
        <v>962</v>
      </c>
      <c r="J196" s="187" t="s">
        <v>318</v>
      </c>
      <c r="K196" s="185">
        <v>36</v>
      </c>
      <c r="L196" s="186">
        <v>0</v>
      </c>
      <c r="M196" s="185">
        <v>36</v>
      </c>
      <c r="N196" s="184"/>
      <c r="O196" s="183">
        <f>M196*N196</f>
        <v>0</v>
      </c>
      <c r="P196" s="183">
        <v>0.43480000000000002</v>
      </c>
      <c r="Q196" s="183">
        <f>M196*P196</f>
        <v>15.652800000000001</v>
      </c>
      <c r="R196" s="183"/>
      <c r="S196" s="183">
        <f>M196*R196</f>
        <v>0</v>
      </c>
      <c r="T196" s="183">
        <v>21</v>
      </c>
      <c r="U196" s="183">
        <f>O196*T196/100</f>
        <v>0</v>
      </c>
      <c r="V196" s="183">
        <f>U196+O196</f>
        <v>0</v>
      </c>
      <c r="W196" s="183"/>
      <c r="X196" s="183" t="s">
        <v>491</v>
      </c>
      <c r="Y196" s="183">
        <v>1</v>
      </c>
    </row>
    <row r="197" spans="6:25" s="173" customFormat="1" ht="12" outlineLevel="2" x14ac:dyDescent="0.2">
      <c r="F197" s="181"/>
      <c r="G197" s="180"/>
      <c r="H197" s="182" t="s">
        <v>490</v>
      </c>
      <c r="I197" s="357" t="s">
        <v>961</v>
      </c>
      <c r="J197" s="357"/>
      <c r="K197" s="357"/>
      <c r="L197" s="357"/>
      <c r="M197" s="357"/>
      <c r="N197" s="357"/>
      <c r="O197" s="357"/>
      <c r="P197" s="177"/>
      <c r="Q197" s="176"/>
      <c r="R197" s="177"/>
      <c r="S197" s="176"/>
      <c r="T197" s="175"/>
      <c r="U197" s="175"/>
      <c r="V197" s="175"/>
      <c r="W197" s="174"/>
    </row>
    <row r="198" spans="6:25" s="173" customFormat="1" ht="6" customHeight="1" outlineLevel="2" x14ac:dyDescent="0.2">
      <c r="F198" s="181"/>
      <c r="G198" s="180"/>
      <c r="H198" s="179"/>
      <c r="I198" s="178"/>
      <c r="J198" s="178"/>
      <c r="K198" s="178"/>
      <c r="L198" s="178"/>
      <c r="M198" s="178"/>
      <c r="N198" s="178"/>
      <c r="O198" s="178"/>
      <c r="P198" s="177"/>
      <c r="Q198" s="176"/>
      <c r="R198" s="177"/>
      <c r="S198" s="176"/>
      <c r="T198" s="175"/>
      <c r="U198" s="175"/>
      <c r="V198" s="175"/>
      <c r="W198" s="174"/>
    </row>
    <row r="199" spans="6:25" s="173" customFormat="1" ht="24" outlineLevel="2" x14ac:dyDescent="0.2">
      <c r="F199" s="190">
        <v>54</v>
      </c>
      <c r="G199" s="187" t="s">
        <v>523</v>
      </c>
      <c r="H199" s="189" t="s">
        <v>960</v>
      </c>
      <c r="I199" s="188" t="s">
        <v>959</v>
      </c>
      <c r="J199" s="187" t="s">
        <v>318</v>
      </c>
      <c r="K199" s="185">
        <v>64</v>
      </c>
      <c r="L199" s="186">
        <v>0</v>
      </c>
      <c r="M199" s="185">
        <v>64</v>
      </c>
      <c r="N199" s="184"/>
      <c r="O199" s="183">
        <f>M199*N199</f>
        <v>0</v>
      </c>
      <c r="P199" s="183">
        <v>0.10362</v>
      </c>
      <c r="Q199" s="183">
        <f>M199*P199</f>
        <v>6.6316800000000002</v>
      </c>
      <c r="R199" s="183"/>
      <c r="S199" s="183">
        <f>M199*R199</f>
        <v>0</v>
      </c>
      <c r="T199" s="183">
        <v>21</v>
      </c>
      <c r="U199" s="183">
        <f>O199*T199/100</f>
        <v>0</v>
      </c>
      <c r="V199" s="183">
        <f>U199+O199</f>
        <v>0</v>
      </c>
      <c r="W199" s="183"/>
      <c r="X199" s="183" t="s">
        <v>491</v>
      </c>
      <c r="Y199" s="183">
        <v>1</v>
      </c>
    </row>
    <row r="200" spans="6:25" s="173" customFormat="1" ht="12" outlineLevel="2" x14ac:dyDescent="0.2">
      <c r="F200" s="181"/>
      <c r="G200" s="180"/>
      <c r="H200" s="182" t="s">
        <v>490</v>
      </c>
      <c r="I200" s="357" t="s">
        <v>958</v>
      </c>
      <c r="J200" s="357"/>
      <c r="K200" s="357"/>
      <c r="L200" s="357"/>
      <c r="M200" s="357"/>
      <c r="N200" s="357"/>
      <c r="O200" s="357"/>
      <c r="P200" s="177"/>
      <c r="Q200" s="176"/>
      <c r="R200" s="177"/>
      <c r="S200" s="176"/>
      <c r="T200" s="175"/>
      <c r="U200" s="175"/>
      <c r="V200" s="175"/>
      <c r="W200" s="174"/>
    </row>
    <row r="201" spans="6:25" s="173" customFormat="1" ht="6" customHeight="1" outlineLevel="2" x14ac:dyDescent="0.2">
      <c r="F201" s="181"/>
      <c r="G201" s="180"/>
      <c r="H201" s="179"/>
      <c r="I201" s="178"/>
      <c r="J201" s="178"/>
      <c r="K201" s="178"/>
      <c r="L201" s="178"/>
      <c r="M201" s="178"/>
      <c r="N201" s="178"/>
      <c r="O201" s="178"/>
      <c r="P201" s="177"/>
      <c r="Q201" s="176"/>
      <c r="R201" s="177"/>
      <c r="S201" s="176"/>
      <c r="T201" s="175"/>
      <c r="U201" s="175"/>
      <c r="V201" s="175"/>
      <c r="W201" s="174"/>
    </row>
    <row r="202" spans="6:25" s="173" customFormat="1" ht="12" outlineLevel="2" x14ac:dyDescent="0.2">
      <c r="F202" s="190">
        <v>55</v>
      </c>
      <c r="G202" s="187" t="s">
        <v>523</v>
      </c>
      <c r="H202" s="189" t="s">
        <v>957</v>
      </c>
      <c r="I202" s="188" t="s">
        <v>956</v>
      </c>
      <c r="J202" s="187" t="s">
        <v>318</v>
      </c>
      <c r="K202" s="185">
        <v>3.4000000000000004</v>
      </c>
      <c r="L202" s="186">
        <v>0</v>
      </c>
      <c r="M202" s="185">
        <v>3.4000000000000004</v>
      </c>
      <c r="N202" s="184"/>
      <c r="O202" s="183">
        <f>M202*N202</f>
        <v>0</v>
      </c>
      <c r="P202" s="183">
        <v>0.10362</v>
      </c>
      <c r="Q202" s="183">
        <f>M202*P202</f>
        <v>0.35230800000000007</v>
      </c>
      <c r="R202" s="183"/>
      <c r="S202" s="183">
        <f>M202*R202</f>
        <v>0</v>
      </c>
      <c r="T202" s="183">
        <v>21</v>
      </c>
      <c r="U202" s="183">
        <f>O202*T202/100</f>
        <v>0</v>
      </c>
      <c r="V202" s="183">
        <f>U202+O202</f>
        <v>0</v>
      </c>
      <c r="W202" s="183"/>
      <c r="X202" s="183" t="s">
        <v>491</v>
      </c>
      <c r="Y202" s="183">
        <v>1</v>
      </c>
    </row>
    <row r="203" spans="6:25" s="173" customFormat="1" ht="12" outlineLevel="2" x14ac:dyDescent="0.2">
      <c r="F203" s="181"/>
      <c r="G203" s="180"/>
      <c r="H203" s="182" t="s">
        <v>490</v>
      </c>
      <c r="I203" s="357" t="s">
        <v>955</v>
      </c>
      <c r="J203" s="357"/>
      <c r="K203" s="357"/>
      <c r="L203" s="357"/>
      <c r="M203" s="357"/>
      <c r="N203" s="357"/>
      <c r="O203" s="357"/>
      <c r="P203" s="177"/>
      <c r="Q203" s="176"/>
      <c r="R203" s="177"/>
      <c r="S203" s="176"/>
      <c r="T203" s="175"/>
      <c r="U203" s="175"/>
      <c r="V203" s="175"/>
      <c r="W203" s="174"/>
    </row>
    <row r="204" spans="6:25" s="173" customFormat="1" ht="6" customHeight="1" outlineLevel="2" x14ac:dyDescent="0.2">
      <c r="F204" s="181"/>
      <c r="G204" s="180"/>
      <c r="H204" s="179"/>
      <c r="I204" s="178"/>
      <c r="J204" s="178"/>
      <c r="K204" s="178"/>
      <c r="L204" s="178"/>
      <c r="M204" s="178"/>
      <c r="N204" s="178"/>
      <c r="O204" s="178"/>
      <c r="P204" s="177"/>
      <c r="Q204" s="176"/>
      <c r="R204" s="177"/>
      <c r="S204" s="176"/>
      <c r="T204" s="175"/>
      <c r="U204" s="175"/>
      <c r="V204" s="175"/>
      <c r="W204" s="174"/>
    </row>
    <row r="205" spans="6:25" s="211" customFormat="1" ht="11.25" outlineLevel="3" x14ac:dyDescent="0.2">
      <c r="F205" s="224"/>
      <c r="G205" s="223"/>
      <c r="H205" s="222" t="str">
        <f>IF(AND(H204&lt;&gt;"Výkaz výměr:",I204=""),"Výkaz výměr:","")</f>
        <v>Výkaz výměr:</v>
      </c>
      <c r="I205" s="221" t="s">
        <v>954</v>
      </c>
      <c r="J205" s="220"/>
      <c r="K205" s="219"/>
      <c r="L205" s="218"/>
      <c r="M205" s="217">
        <v>3.4000000000000004</v>
      </c>
      <c r="N205" s="213"/>
      <c r="O205" s="216"/>
      <c r="P205" s="215"/>
      <c r="Q205" s="213"/>
      <c r="R205" s="213"/>
      <c r="S205" s="213"/>
      <c r="T205" s="214" t="s">
        <v>488</v>
      </c>
      <c r="U205" s="213"/>
      <c r="V205" s="213"/>
      <c r="W205" s="212"/>
    </row>
    <row r="206" spans="6:25" s="173" customFormat="1" ht="12" outlineLevel="2" x14ac:dyDescent="0.2">
      <c r="F206" s="190">
        <v>56</v>
      </c>
      <c r="G206" s="187" t="s">
        <v>550</v>
      </c>
      <c r="H206" s="189" t="s">
        <v>953</v>
      </c>
      <c r="I206" s="188" t="s">
        <v>952</v>
      </c>
      <c r="J206" s="187" t="s">
        <v>318</v>
      </c>
      <c r="K206" s="185">
        <v>3.5019999999999998</v>
      </c>
      <c r="L206" s="186">
        <v>0</v>
      </c>
      <c r="M206" s="185">
        <v>3.5019999999999998</v>
      </c>
      <c r="N206" s="184"/>
      <c r="O206" s="183">
        <f>M206*N206</f>
        <v>0</v>
      </c>
      <c r="P206" s="183">
        <v>0.17599999999999999</v>
      </c>
      <c r="Q206" s="183">
        <f>M206*P206</f>
        <v>0.6163519999999999</v>
      </c>
      <c r="R206" s="183"/>
      <c r="S206" s="183">
        <f>M206*R206</f>
        <v>0</v>
      </c>
      <c r="T206" s="183">
        <v>21</v>
      </c>
      <c r="U206" s="183">
        <f>O206*T206/100</f>
        <v>0</v>
      </c>
      <c r="V206" s="183">
        <f>U206+O206</f>
        <v>0</v>
      </c>
      <c r="W206" s="183"/>
      <c r="X206" s="183" t="s">
        <v>491</v>
      </c>
      <c r="Y206" s="183">
        <v>1</v>
      </c>
    </row>
    <row r="207" spans="6:25" s="173" customFormat="1" ht="12" outlineLevel="2" x14ac:dyDescent="0.2">
      <c r="F207" s="181"/>
      <c r="G207" s="180"/>
      <c r="H207" s="182" t="s">
        <v>490</v>
      </c>
      <c r="I207" s="357" t="s">
        <v>951</v>
      </c>
      <c r="J207" s="357"/>
      <c r="K207" s="357"/>
      <c r="L207" s="357"/>
      <c r="M207" s="357"/>
      <c r="N207" s="357"/>
      <c r="O207" s="357"/>
      <c r="P207" s="177"/>
      <c r="Q207" s="176"/>
      <c r="R207" s="177"/>
      <c r="S207" s="176"/>
      <c r="T207" s="175"/>
      <c r="U207" s="175"/>
      <c r="V207" s="175"/>
      <c r="W207" s="174"/>
    </row>
    <row r="208" spans="6:25" s="173" customFormat="1" ht="6" customHeight="1" outlineLevel="2" x14ac:dyDescent="0.2">
      <c r="F208" s="181"/>
      <c r="G208" s="180"/>
      <c r="H208" s="179"/>
      <c r="I208" s="178"/>
      <c r="J208" s="178"/>
      <c r="K208" s="178"/>
      <c r="L208" s="178"/>
      <c r="M208" s="178"/>
      <c r="N208" s="178"/>
      <c r="O208" s="178"/>
      <c r="P208" s="177"/>
      <c r="Q208" s="176"/>
      <c r="R208" s="177"/>
      <c r="S208" s="176"/>
      <c r="T208" s="175"/>
      <c r="U208" s="175"/>
      <c r="V208" s="175"/>
      <c r="W208" s="174"/>
    </row>
    <row r="209" spans="6:25" s="211" customFormat="1" ht="11.25" outlineLevel="3" x14ac:dyDescent="0.2">
      <c r="F209" s="224"/>
      <c r="G209" s="223"/>
      <c r="H209" s="222" t="str">
        <f>IF(AND(H208&lt;&gt;"Výkaz výměr:",I208=""),"Výkaz výměr:","")</f>
        <v>Výkaz výměr:</v>
      </c>
      <c r="I209" s="221" t="s">
        <v>950</v>
      </c>
      <c r="J209" s="220"/>
      <c r="K209" s="219"/>
      <c r="L209" s="218"/>
      <c r="M209" s="217">
        <v>3.5019999999999998</v>
      </c>
      <c r="N209" s="213"/>
      <c r="O209" s="216"/>
      <c r="P209" s="215"/>
      <c r="Q209" s="213"/>
      <c r="R209" s="213"/>
      <c r="S209" s="213"/>
      <c r="T209" s="214" t="s">
        <v>488</v>
      </c>
      <c r="U209" s="213"/>
      <c r="V209" s="213"/>
      <c r="W209" s="212"/>
    </row>
    <row r="210" spans="6:25" s="164" customFormat="1" ht="12.75" customHeight="1" outlineLevel="2" x14ac:dyDescent="0.2">
      <c r="F210" s="172"/>
      <c r="G210" s="170"/>
      <c r="H210" s="170"/>
      <c r="I210" s="171"/>
      <c r="J210" s="170"/>
      <c r="K210" s="169"/>
      <c r="L210" s="165"/>
      <c r="M210" s="169"/>
      <c r="N210" s="165"/>
      <c r="O210" s="168"/>
      <c r="P210" s="167"/>
      <c r="Q210" s="165"/>
      <c r="R210" s="165"/>
      <c r="S210" s="165"/>
      <c r="T210" s="166" t="s">
        <v>488</v>
      </c>
      <c r="U210" s="165"/>
      <c r="V210" s="165"/>
      <c r="W210" s="165"/>
    </row>
    <row r="211" spans="6:25" s="191" customFormat="1" ht="16.5" customHeight="1" outlineLevel="1" x14ac:dyDescent="0.2">
      <c r="F211" s="200"/>
      <c r="G211" s="198"/>
      <c r="H211" s="199"/>
      <c r="I211" s="199" t="s">
        <v>538</v>
      </c>
      <c r="J211" s="198"/>
      <c r="K211" s="197"/>
      <c r="L211" s="195"/>
      <c r="M211" s="197"/>
      <c r="N211" s="195"/>
      <c r="O211" s="192">
        <f>SUBTOTAL(9,O212:O329)</f>
        <v>0</v>
      </c>
      <c r="P211" s="196"/>
      <c r="Q211" s="192">
        <f>SUBTOTAL(9,Q212:Q329)</f>
        <v>263.67094189999989</v>
      </c>
      <c r="R211" s="195"/>
      <c r="S211" s="192">
        <f>SUBTOTAL(9,S212:S329)</f>
        <v>62.735999999999997</v>
      </c>
      <c r="T211" s="194"/>
      <c r="U211" s="192">
        <f>SUBTOTAL(9,U212:U329)</f>
        <v>0</v>
      </c>
      <c r="V211" s="192">
        <f>SUBTOTAL(9,V212:V329)</f>
        <v>0</v>
      </c>
      <c r="W211" s="193"/>
      <c r="Y211" s="192">
        <f>SUBTOTAL(9,Y212:Y329)</f>
        <v>32</v>
      </c>
    </row>
    <row r="212" spans="6:25" s="173" customFormat="1" ht="12" outlineLevel="2" x14ac:dyDescent="0.2">
      <c r="F212" s="190">
        <v>57</v>
      </c>
      <c r="G212" s="187" t="s">
        <v>523</v>
      </c>
      <c r="H212" s="189" t="s">
        <v>949</v>
      </c>
      <c r="I212" s="188" t="s">
        <v>948</v>
      </c>
      <c r="J212" s="187" t="s">
        <v>318</v>
      </c>
      <c r="K212" s="185">
        <v>64</v>
      </c>
      <c r="L212" s="186">
        <v>0</v>
      </c>
      <c r="M212" s="185">
        <v>64</v>
      </c>
      <c r="N212" s="184"/>
      <c r="O212" s="183">
        <f>M212*N212</f>
        <v>0</v>
      </c>
      <c r="P212" s="183"/>
      <c r="Q212" s="183">
        <f>M212*P212</f>
        <v>0</v>
      </c>
      <c r="R212" s="183"/>
      <c r="S212" s="183">
        <f>M212*R212</f>
        <v>0</v>
      </c>
      <c r="T212" s="183">
        <v>21</v>
      </c>
      <c r="U212" s="183">
        <f>O212*T212/100</f>
        <v>0</v>
      </c>
      <c r="V212" s="183">
        <f>U212+O212</f>
        <v>0</v>
      </c>
      <c r="W212" s="183"/>
      <c r="X212" s="183" t="s">
        <v>491</v>
      </c>
      <c r="Y212" s="183">
        <v>1</v>
      </c>
    </row>
    <row r="213" spans="6:25" s="173" customFormat="1" ht="12" outlineLevel="2" x14ac:dyDescent="0.2">
      <c r="F213" s="181"/>
      <c r="G213" s="180"/>
      <c r="H213" s="182" t="s">
        <v>490</v>
      </c>
      <c r="I213" s="357" t="s">
        <v>947</v>
      </c>
      <c r="J213" s="357"/>
      <c r="K213" s="357"/>
      <c r="L213" s="357"/>
      <c r="M213" s="357"/>
      <c r="N213" s="357"/>
      <c r="O213" s="357"/>
      <c r="P213" s="177"/>
      <c r="Q213" s="176"/>
      <c r="R213" s="177"/>
      <c r="S213" s="176"/>
      <c r="T213" s="175"/>
      <c r="U213" s="175"/>
      <c r="V213" s="175"/>
      <c r="W213" s="174"/>
    </row>
    <row r="214" spans="6:25" s="173" customFormat="1" ht="6" customHeight="1" outlineLevel="2" x14ac:dyDescent="0.2">
      <c r="F214" s="181"/>
      <c r="G214" s="180"/>
      <c r="H214" s="179"/>
      <c r="I214" s="178"/>
      <c r="J214" s="178"/>
      <c r="K214" s="178"/>
      <c r="L214" s="178"/>
      <c r="M214" s="178"/>
      <c r="N214" s="178"/>
      <c r="O214" s="178"/>
      <c r="P214" s="177"/>
      <c r="Q214" s="176"/>
      <c r="R214" s="177"/>
      <c r="S214" s="176"/>
      <c r="T214" s="175"/>
      <c r="U214" s="175"/>
      <c r="V214" s="175"/>
      <c r="W214" s="174"/>
    </row>
    <row r="215" spans="6:25" s="173" customFormat="1" ht="12" outlineLevel="2" x14ac:dyDescent="0.2">
      <c r="F215" s="190">
        <v>58</v>
      </c>
      <c r="G215" s="187" t="s">
        <v>523</v>
      </c>
      <c r="H215" s="189" t="s">
        <v>774</v>
      </c>
      <c r="I215" s="188" t="s">
        <v>773</v>
      </c>
      <c r="J215" s="187" t="s">
        <v>87</v>
      </c>
      <c r="K215" s="185">
        <v>264.89999999999998</v>
      </c>
      <c r="L215" s="186">
        <v>0</v>
      </c>
      <c r="M215" s="185">
        <v>264.89999999999998</v>
      </c>
      <c r="N215" s="184"/>
      <c r="O215" s="183">
        <f>M215*N215</f>
        <v>0</v>
      </c>
      <c r="P215" s="183">
        <v>0.15540000000000001</v>
      </c>
      <c r="Q215" s="183">
        <f>M215*P215</f>
        <v>41.165459999999996</v>
      </c>
      <c r="R215" s="183"/>
      <c r="S215" s="183">
        <f>M215*R215</f>
        <v>0</v>
      </c>
      <c r="T215" s="183">
        <v>21</v>
      </c>
      <c r="U215" s="183">
        <f>O215*T215/100</f>
        <v>0</v>
      </c>
      <c r="V215" s="183">
        <f>U215+O215</f>
        <v>0</v>
      </c>
      <c r="W215" s="183"/>
      <c r="X215" s="183" t="s">
        <v>491</v>
      </c>
      <c r="Y215" s="183">
        <v>1</v>
      </c>
    </row>
    <row r="216" spans="6:25" s="173" customFormat="1" ht="12" outlineLevel="2" x14ac:dyDescent="0.2">
      <c r="F216" s="181"/>
      <c r="G216" s="180"/>
      <c r="H216" s="182" t="s">
        <v>490</v>
      </c>
      <c r="I216" s="357" t="s">
        <v>772</v>
      </c>
      <c r="J216" s="357"/>
      <c r="K216" s="357"/>
      <c r="L216" s="357"/>
      <c r="M216" s="357"/>
      <c r="N216" s="357"/>
      <c r="O216" s="357"/>
      <c r="P216" s="177"/>
      <c r="Q216" s="176"/>
      <c r="R216" s="177"/>
      <c r="S216" s="176"/>
      <c r="T216" s="175"/>
      <c r="U216" s="175"/>
      <c r="V216" s="175"/>
      <c r="W216" s="174"/>
    </row>
    <row r="217" spans="6:25" s="173" customFormat="1" ht="6" customHeight="1" outlineLevel="2" x14ac:dyDescent="0.2">
      <c r="F217" s="181"/>
      <c r="G217" s="180"/>
      <c r="H217" s="179"/>
      <c r="I217" s="178"/>
      <c r="J217" s="178"/>
      <c r="K217" s="178"/>
      <c r="L217" s="178"/>
      <c r="M217" s="178"/>
      <c r="N217" s="178"/>
      <c r="O217" s="178"/>
      <c r="P217" s="177"/>
      <c r="Q217" s="176"/>
      <c r="R217" s="177"/>
      <c r="S217" s="176"/>
      <c r="T217" s="175"/>
      <c r="U217" s="175"/>
      <c r="V217" s="175"/>
      <c r="W217" s="174"/>
    </row>
    <row r="218" spans="6:25" s="211" customFormat="1" ht="11.25" outlineLevel="3" x14ac:dyDescent="0.2">
      <c r="F218" s="224"/>
      <c r="G218" s="223"/>
      <c r="H218" s="222" t="str">
        <f>IF(AND(H217&lt;&gt;"Výkaz výměr:",I217=""),"Výkaz výměr:","")</f>
        <v>Výkaz výměr:</v>
      </c>
      <c r="I218" s="221" t="s">
        <v>946</v>
      </c>
      <c r="J218" s="220"/>
      <c r="K218" s="219"/>
      <c r="L218" s="218"/>
      <c r="M218" s="217">
        <v>49.1</v>
      </c>
      <c r="N218" s="213"/>
      <c r="O218" s="216"/>
      <c r="P218" s="215"/>
      <c r="Q218" s="213"/>
      <c r="R218" s="213"/>
      <c r="S218" s="213"/>
      <c r="T218" s="214" t="s">
        <v>488</v>
      </c>
      <c r="U218" s="213"/>
      <c r="V218" s="213"/>
      <c r="W218" s="212"/>
    </row>
    <row r="219" spans="6:25" s="211" customFormat="1" ht="11.25" outlineLevel="3" x14ac:dyDescent="0.2">
      <c r="F219" s="224"/>
      <c r="G219" s="223"/>
      <c r="H219" s="222" t="str">
        <f>IF(AND(H218&lt;&gt;"Výkaz výměr:",I218=""),"Výkaz výměr:","")</f>
        <v/>
      </c>
      <c r="I219" s="221" t="s">
        <v>945</v>
      </c>
      <c r="J219" s="220"/>
      <c r="K219" s="219"/>
      <c r="L219" s="218"/>
      <c r="M219" s="217">
        <v>80.900000000000006</v>
      </c>
      <c r="N219" s="213"/>
      <c r="O219" s="216"/>
      <c r="P219" s="215"/>
      <c r="Q219" s="213"/>
      <c r="R219" s="213"/>
      <c r="S219" s="213"/>
      <c r="T219" s="214" t="s">
        <v>488</v>
      </c>
      <c r="U219" s="213"/>
      <c r="V219" s="213"/>
      <c r="W219" s="212"/>
    </row>
    <row r="220" spans="6:25" s="211" customFormat="1" ht="11.25" outlineLevel="3" x14ac:dyDescent="0.2">
      <c r="F220" s="224"/>
      <c r="G220" s="223"/>
      <c r="H220" s="222" t="str">
        <f>IF(AND(H219&lt;&gt;"Výkaz výměr:",I219=""),"Výkaz výměr:","")</f>
        <v/>
      </c>
      <c r="I220" s="221" t="s">
        <v>944</v>
      </c>
      <c r="J220" s="220"/>
      <c r="K220" s="219"/>
      <c r="L220" s="218"/>
      <c r="M220" s="217">
        <v>134.9</v>
      </c>
      <c r="N220" s="213"/>
      <c r="O220" s="216"/>
      <c r="P220" s="215"/>
      <c r="Q220" s="213"/>
      <c r="R220" s="213"/>
      <c r="S220" s="213"/>
      <c r="T220" s="214" t="s">
        <v>488</v>
      </c>
      <c r="U220" s="213"/>
      <c r="V220" s="213"/>
      <c r="W220" s="212"/>
    </row>
    <row r="221" spans="6:25" s="173" customFormat="1" ht="12" outlineLevel="2" x14ac:dyDescent="0.2">
      <c r="F221" s="190">
        <v>59</v>
      </c>
      <c r="G221" s="187" t="s">
        <v>550</v>
      </c>
      <c r="H221" s="189" t="s">
        <v>777</v>
      </c>
      <c r="I221" s="188" t="s">
        <v>776</v>
      </c>
      <c r="J221" s="187" t="s">
        <v>87</v>
      </c>
      <c r="K221" s="185">
        <v>267.54899999999998</v>
      </c>
      <c r="L221" s="186">
        <v>0</v>
      </c>
      <c r="M221" s="185">
        <v>267.54899999999998</v>
      </c>
      <c r="N221" s="184"/>
      <c r="O221" s="183">
        <f>M221*N221</f>
        <v>0</v>
      </c>
      <c r="P221" s="183">
        <v>8.1000000000000003E-2</v>
      </c>
      <c r="Q221" s="183">
        <f>M221*P221</f>
        <v>21.671468999999998</v>
      </c>
      <c r="R221" s="183"/>
      <c r="S221" s="183">
        <f>M221*R221</f>
        <v>0</v>
      </c>
      <c r="T221" s="183">
        <v>21</v>
      </c>
      <c r="U221" s="183">
        <f>O221*T221/100</f>
        <v>0</v>
      </c>
      <c r="V221" s="183">
        <f>U221+O221</f>
        <v>0</v>
      </c>
      <c r="W221" s="183"/>
      <c r="X221" s="183" t="s">
        <v>491</v>
      </c>
      <c r="Y221" s="183">
        <v>1</v>
      </c>
    </row>
    <row r="222" spans="6:25" s="173" customFormat="1" ht="12" outlineLevel="2" x14ac:dyDescent="0.2">
      <c r="F222" s="181"/>
      <c r="G222" s="180"/>
      <c r="H222" s="182" t="s">
        <v>490</v>
      </c>
      <c r="I222" s="357" t="s">
        <v>776</v>
      </c>
      <c r="J222" s="357"/>
      <c r="K222" s="357"/>
      <c r="L222" s="357"/>
      <c r="M222" s="357"/>
      <c r="N222" s="357"/>
      <c r="O222" s="357"/>
      <c r="P222" s="177"/>
      <c r="Q222" s="176"/>
      <c r="R222" s="177"/>
      <c r="S222" s="176"/>
      <c r="T222" s="175"/>
      <c r="U222" s="175"/>
      <c r="V222" s="175"/>
      <c r="W222" s="174"/>
    </row>
    <row r="223" spans="6:25" s="173" customFormat="1" ht="6" customHeight="1" outlineLevel="2" x14ac:dyDescent="0.2">
      <c r="F223" s="181"/>
      <c r="G223" s="180"/>
      <c r="H223" s="179"/>
      <c r="I223" s="178"/>
      <c r="J223" s="178"/>
      <c r="K223" s="178"/>
      <c r="L223" s="178"/>
      <c r="M223" s="178"/>
      <c r="N223" s="178"/>
      <c r="O223" s="178"/>
      <c r="P223" s="177"/>
      <c r="Q223" s="176"/>
      <c r="R223" s="177"/>
      <c r="S223" s="176"/>
      <c r="T223" s="175"/>
      <c r="U223" s="175"/>
      <c r="V223" s="175"/>
      <c r="W223" s="174"/>
    </row>
    <row r="224" spans="6:25" s="211" customFormat="1" ht="11.25" outlineLevel="3" x14ac:dyDescent="0.2">
      <c r="F224" s="224"/>
      <c r="G224" s="223"/>
      <c r="H224" s="222" t="str">
        <f>IF(AND(H223&lt;&gt;"Výkaz výměr:",I223=""),"Výkaz výměr:","")</f>
        <v>Výkaz výměr:</v>
      </c>
      <c r="I224" s="221" t="s">
        <v>943</v>
      </c>
      <c r="J224" s="220"/>
      <c r="K224" s="219"/>
      <c r="L224" s="218"/>
      <c r="M224" s="217">
        <v>267.54899999999998</v>
      </c>
      <c r="N224" s="213"/>
      <c r="O224" s="216"/>
      <c r="P224" s="215"/>
      <c r="Q224" s="213"/>
      <c r="R224" s="213"/>
      <c r="S224" s="213"/>
      <c r="T224" s="214" t="s">
        <v>488</v>
      </c>
      <c r="U224" s="213"/>
      <c r="V224" s="213"/>
      <c r="W224" s="212"/>
    </row>
    <row r="225" spans="6:25" s="173" customFormat="1" ht="12" outlineLevel="2" x14ac:dyDescent="0.2">
      <c r="F225" s="190">
        <v>60</v>
      </c>
      <c r="G225" s="187" t="s">
        <v>523</v>
      </c>
      <c r="H225" s="189" t="s">
        <v>942</v>
      </c>
      <c r="I225" s="188" t="s">
        <v>941</v>
      </c>
      <c r="J225" s="187" t="s">
        <v>87</v>
      </c>
      <c r="K225" s="185">
        <v>545.5</v>
      </c>
      <c r="L225" s="186">
        <v>0</v>
      </c>
      <c r="M225" s="185">
        <v>545.5</v>
      </c>
      <c r="N225" s="184"/>
      <c r="O225" s="183">
        <f>M225*N225</f>
        <v>0</v>
      </c>
      <c r="P225" s="183">
        <v>0.16849</v>
      </c>
      <c r="Q225" s="183">
        <f>M225*P225</f>
        <v>91.911294999999996</v>
      </c>
      <c r="R225" s="183"/>
      <c r="S225" s="183">
        <f>M225*R225</f>
        <v>0</v>
      </c>
      <c r="T225" s="183">
        <v>21</v>
      </c>
      <c r="U225" s="183">
        <f>O225*T225/100</f>
        <v>0</v>
      </c>
      <c r="V225" s="183">
        <f>U225+O225</f>
        <v>0</v>
      </c>
      <c r="W225" s="183"/>
      <c r="X225" s="183" t="s">
        <v>491</v>
      </c>
      <c r="Y225" s="183">
        <v>1</v>
      </c>
    </row>
    <row r="226" spans="6:25" s="173" customFormat="1" ht="12" outlineLevel="2" x14ac:dyDescent="0.2">
      <c r="F226" s="181"/>
      <c r="G226" s="180"/>
      <c r="H226" s="182" t="s">
        <v>490</v>
      </c>
      <c r="I226" s="357" t="s">
        <v>940</v>
      </c>
      <c r="J226" s="357"/>
      <c r="K226" s="357"/>
      <c r="L226" s="357"/>
      <c r="M226" s="357"/>
      <c r="N226" s="357"/>
      <c r="O226" s="357"/>
      <c r="P226" s="177"/>
      <c r="Q226" s="176"/>
      <c r="R226" s="177"/>
      <c r="S226" s="176"/>
      <c r="T226" s="175"/>
      <c r="U226" s="175"/>
      <c r="V226" s="175"/>
      <c r="W226" s="174"/>
    </row>
    <row r="227" spans="6:25" s="173" customFormat="1" ht="6" customHeight="1" outlineLevel="2" x14ac:dyDescent="0.2">
      <c r="F227" s="181"/>
      <c r="G227" s="180"/>
      <c r="H227" s="179"/>
      <c r="I227" s="178"/>
      <c r="J227" s="178"/>
      <c r="K227" s="178"/>
      <c r="L227" s="178"/>
      <c r="M227" s="178"/>
      <c r="N227" s="178"/>
      <c r="O227" s="178"/>
      <c r="P227" s="177"/>
      <c r="Q227" s="176"/>
      <c r="R227" s="177"/>
      <c r="S227" s="176"/>
      <c r="T227" s="175"/>
      <c r="U227" s="175"/>
      <c r="V227" s="175"/>
      <c r="W227" s="174"/>
    </row>
    <row r="228" spans="6:25" s="211" customFormat="1" ht="11.25" outlineLevel="3" x14ac:dyDescent="0.2">
      <c r="F228" s="224"/>
      <c r="G228" s="223"/>
      <c r="H228" s="222" t="str">
        <f>IF(AND(H227&lt;&gt;"Výkaz výměr:",I227=""),"Výkaz výměr:","")</f>
        <v>Výkaz výměr:</v>
      </c>
      <c r="I228" s="221" t="s">
        <v>939</v>
      </c>
      <c r="J228" s="220"/>
      <c r="K228" s="219"/>
      <c r="L228" s="218"/>
      <c r="M228" s="217">
        <v>140</v>
      </c>
      <c r="N228" s="213"/>
      <c r="O228" s="216"/>
      <c r="P228" s="215"/>
      <c r="Q228" s="213"/>
      <c r="R228" s="213"/>
      <c r="S228" s="213"/>
      <c r="T228" s="214" t="s">
        <v>488</v>
      </c>
      <c r="U228" s="213"/>
      <c r="V228" s="213"/>
      <c r="W228" s="212"/>
    </row>
    <row r="229" spans="6:25" s="211" customFormat="1" ht="11.25" outlineLevel="3" x14ac:dyDescent="0.2">
      <c r="F229" s="224"/>
      <c r="G229" s="223"/>
      <c r="H229" s="222" t="str">
        <f>IF(AND(H228&lt;&gt;"Výkaz výměr:",I228=""),"Výkaz výměr:","")</f>
        <v/>
      </c>
      <c r="I229" s="221" t="s">
        <v>938</v>
      </c>
      <c r="J229" s="220"/>
      <c r="K229" s="219"/>
      <c r="L229" s="218"/>
      <c r="M229" s="217">
        <v>177.5</v>
      </c>
      <c r="N229" s="213"/>
      <c r="O229" s="216"/>
      <c r="P229" s="215"/>
      <c r="Q229" s="213"/>
      <c r="R229" s="213"/>
      <c r="S229" s="213"/>
      <c r="T229" s="214" t="s">
        <v>488</v>
      </c>
      <c r="U229" s="213"/>
      <c r="V229" s="213"/>
      <c r="W229" s="212"/>
    </row>
    <row r="230" spans="6:25" s="211" customFormat="1" ht="11.25" outlineLevel="3" x14ac:dyDescent="0.2">
      <c r="F230" s="224"/>
      <c r="G230" s="223"/>
      <c r="H230" s="222" t="str">
        <f>IF(AND(H229&lt;&gt;"Výkaz výměr:",I229=""),"Výkaz výměr:","")</f>
        <v/>
      </c>
      <c r="I230" s="221" t="s">
        <v>937</v>
      </c>
      <c r="J230" s="220"/>
      <c r="K230" s="219"/>
      <c r="L230" s="218"/>
      <c r="M230" s="217">
        <v>228</v>
      </c>
      <c r="N230" s="213"/>
      <c r="O230" s="216"/>
      <c r="P230" s="215"/>
      <c r="Q230" s="213"/>
      <c r="R230" s="213"/>
      <c r="S230" s="213"/>
      <c r="T230" s="214" t="s">
        <v>488</v>
      </c>
      <c r="U230" s="213"/>
      <c r="V230" s="213"/>
      <c r="W230" s="212"/>
    </row>
    <row r="231" spans="6:25" s="173" customFormat="1" ht="12" outlineLevel="2" x14ac:dyDescent="0.2">
      <c r="F231" s="190">
        <v>61</v>
      </c>
      <c r="G231" s="187" t="s">
        <v>550</v>
      </c>
      <c r="H231" s="189" t="s">
        <v>936</v>
      </c>
      <c r="I231" s="188" t="s">
        <v>935</v>
      </c>
      <c r="J231" s="187" t="s">
        <v>87</v>
      </c>
      <c r="K231" s="185">
        <v>550.95500000000004</v>
      </c>
      <c r="L231" s="186">
        <v>0</v>
      </c>
      <c r="M231" s="185">
        <v>550.95500000000004</v>
      </c>
      <c r="N231" s="184"/>
      <c r="O231" s="183">
        <f>M231*N231</f>
        <v>0</v>
      </c>
      <c r="P231" s="183">
        <v>0.125</v>
      </c>
      <c r="Q231" s="183">
        <f>M231*P231</f>
        <v>68.869375000000005</v>
      </c>
      <c r="R231" s="183"/>
      <c r="S231" s="183">
        <f>M231*R231</f>
        <v>0</v>
      </c>
      <c r="T231" s="183">
        <v>21</v>
      </c>
      <c r="U231" s="183">
        <f>O231*T231/100</f>
        <v>0</v>
      </c>
      <c r="V231" s="183">
        <f>U231+O231</f>
        <v>0</v>
      </c>
      <c r="W231" s="183"/>
      <c r="X231" s="183" t="s">
        <v>491</v>
      </c>
      <c r="Y231" s="183">
        <v>1</v>
      </c>
    </row>
    <row r="232" spans="6:25" s="173" customFormat="1" ht="12" outlineLevel="2" x14ac:dyDescent="0.2">
      <c r="F232" s="181"/>
      <c r="G232" s="180"/>
      <c r="H232" s="182" t="s">
        <v>490</v>
      </c>
      <c r="I232" s="357" t="s">
        <v>935</v>
      </c>
      <c r="J232" s="357"/>
      <c r="K232" s="357"/>
      <c r="L232" s="357"/>
      <c r="M232" s="357"/>
      <c r="N232" s="357"/>
      <c r="O232" s="357"/>
      <c r="P232" s="177"/>
      <c r="Q232" s="176"/>
      <c r="R232" s="177"/>
      <c r="S232" s="176"/>
      <c r="T232" s="175"/>
      <c r="U232" s="175"/>
      <c r="V232" s="175"/>
      <c r="W232" s="174"/>
    </row>
    <row r="233" spans="6:25" s="173" customFormat="1" ht="6" customHeight="1" outlineLevel="2" x14ac:dyDescent="0.2">
      <c r="F233" s="181"/>
      <c r="G233" s="180"/>
      <c r="H233" s="179"/>
      <c r="I233" s="178"/>
      <c r="J233" s="178"/>
      <c r="K233" s="178"/>
      <c r="L233" s="178"/>
      <c r="M233" s="178"/>
      <c r="N233" s="178"/>
      <c r="O233" s="178"/>
      <c r="P233" s="177"/>
      <c r="Q233" s="176"/>
      <c r="R233" s="177"/>
      <c r="S233" s="176"/>
      <c r="T233" s="175"/>
      <c r="U233" s="175"/>
      <c r="V233" s="175"/>
      <c r="W233" s="174"/>
    </row>
    <row r="234" spans="6:25" s="211" customFormat="1" ht="11.25" outlineLevel="3" x14ac:dyDescent="0.2">
      <c r="F234" s="224"/>
      <c r="G234" s="223"/>
      <c r="H234" s="222" t="str">
        <f>IF(AND(H233&lt;&gt;"Výkaz výměr:",I233=""),"Výkaz výměr:","")</f>
        <v>Výkaz výměr:</v>
      </c>
      <c r="I234" s="221" t="s">
        <v>934</v>
      </c>
      <c r="J234" s="220"/>
      <c r="K234" s="219"/>
      <c r="L234" s="218"/>
      <c r="M234" s="217">
        <v>550.95500000000004</v>
      </c>
      <c r="N234" s="213"/>
      <c r="O234" s="216"/>
      <c r="P234" s="215"/>
      <c r="Q234" s="213"/>
      <c r="R234" s="213"/>
      <c r="S234" s="213"/>
      <c r="T234" s="214" t="s">
        <v>488</v>
      </c>
      <c r="U234" s="213"/>
      <c r="V234" s="213"/>
      <c r="W234" s="212"/>
    </row>
    <row r="235" spans="6:25" s="173" customFormat="1" ht="12" outlineLevel="2" x14ac:dyDescent="0.2">
      <c r="F235" s="190">
        <v>62</v>
      </c>
      <c r="G235" s="187" t="s">
        <v>523</v>
      </c>
      <c r="H235" s="189" t="s">
        <v>767</v>
      </c>
      <c r="I235" s="188" t="s">
        <v>766</v>
      </c>
      <c r="J235" s="187" t="s">
        <v>87</v>
      </c>
      <c r="K235" s="185">
        <v>295.2</v>
      </c>
      <c r="L235" s="186">
        <v>0</v>
      </c>
      <c r="M235" s="185">
        <v>295.2</v>
      </c>
      <c r="N235" s="184"/>
      <c r="O235" s="183">
        <f>M235*N235</f>
        <v>0</v>
      </c>
      <c r="P235" s="183">
        <v>0.10095</v>
      </c>
      <c r="Q235" s="183">
        <f>M235*P235</f>
        <v>29.800439999999998</v>
      </c>
      <c r="R235" s="183"/>
      <c r="S235" s="183">
        <f>M235*R235</f>
        <v>0</v>
      </c>
      <c r="T235" s="183">
        <v>21</v>
      </c>
      <c r="U235" s="183">
        <f>O235*T235/100</f>
        <v>0</v>
      </c>
      <c r="V235" s="183">
        <f>U235+O235</f>
        <v>0</v>
      </c>
      <c r="W235" s="183"/>
      <c r="X235" s="183" t="s">
        <v>491</v>
      </c>
      <c r="Y235" s="183">
        <v>1</v>
      </c>
    </row>
    <row r="236" spans="6:25" s="173" customFormat="1" ht="12" outlineLevel="2" x14ac:dyDescent="0.2">
      <c r="F236" s="181"/>
      <c r="G236" s="180"/>
      <c r="H236" s="182" t="s">
        <v>490</v>
      </c>
      <c r="I236" s="357" t="s">
        <v>765</v>
      </c>
      <c r="J236" s="357"/>
      <c r="K236" s="357"/>
      <c r="L236" s="357"/>
      <c r="M236" s="357"/>
      <c r="N236" s="357"/>
      <c r="O236" s="357"/>
      <c r="P236" s="177"/>
      <c r="Q236" s="176"/>
      <c r="R236" s="177"/>
      <c r="S236" s="176"/>
      <c r="T236" s="175"/>
      <c r="U236" s="175"/>
      <c r="V236" s="175"/>
      <c r="W236" s="174"/>
    </row>
    <row r="237" spans="6:25" s="173" customFormat="1" ht="6" customHeight="1" outlineLevel="2" x14ac:dyDescent="0.2">
      <c r="F237" s="181"/>
      <c r="G237" s="180"/>
      <c r="H237" s="179"/>
      <c r="I237" s="178"/>
      <c r="J237" s="178"/>
      <c r="K237" s="178"/>
      <c r="L237" s="178"/>
      <c r="M237" s="178"/>
      <c r="N237" s="178"/>
      <c r="O237" s="178"/>
      <c r="P237" s="177"/>
      <c r="Q237" s="176"/>
      <c r="R237" s="177"/>
      <c r="S237" s="176"/>
      <c r="T237" s="175"/>
      <c r="U237" s="175"/>
      <c r="V237" s="175"/>
      <c r="W237" s="174"/>
    </row>
    <row r="238" spans="6:25" s="211" customFormat="1" ht="11.25" outlineLevel="3" x14ac:dyDescent="0.2">
      <c r="F238" s="224"/>
      <c r="G238" s="223"/>
      <c r="H238" s="222" t="str">
        <f>IF(AND(H237&lt;&gt;"Výkaz výměr:",I237=""),"Výkaz výměr:","")</f>
        <v>Výkaz výměr:</v>
      </c>
      <c r="I238" s="221" t="s">
        <v>933</v>
      </c>
      <c r="J238" s="220"/>
      <c r="K238" s="219"/>
      <c r="L238" s="218"/>
      <c r="M238" s="217">
        <v>174.2</v>
      </c>
      <c r="N238" s="213"/>
      <c r="O238" s="216"/>
      <c r="P238" s="215"/>
      <c r="Q238" s="213"/>
      <c r="R238" s="213"/>
      <c r="S238" s="213"/>
      <c r="T238" s="214" t="s">
        <v>488</v>
      </c>
      <c r="U238" s="213"/>
      <c r="V238" s="213"/>
      <c r="W238" s="212"/>
    </row>
    <row r="239" spans="6:25" s="211" customFormat="1" ht="11.25" outlineLevel="3" x14ac:dyDescent="0.2">
      <c r="F239" s="224"/>
      <c r="G239" s="223"/>
      <c r="H239" s="222" t="str">
        <f>IF(AND(H238&lt;&gt;"Výkaz výměr:",I238=""),"Výkaz výměr:","")</f>
        <v/>
      </c>
      <c r="I239" s="221" t="s">
        <v>932</v>
      </c>
      <c r="J239" s="220"/>
      <c r="K239" s="219"/>
      <c r="L239" s="218"/>
      <c r="M239" s="217">
        <v>57.5</v>
      </c>
      <c r="N239" s="213"/>
      <c r="O239" s="216"/>
      <c r="P239" s="215"/>
      <c r="Q239" s="213"/>
      <c r="R239" s="213"/>
      <c r="S239" s="213"/>
      <c r="T239" s="214" t="s">
        <v>488</v>
      </c>
      <c r="U239" s="213"/>
      <c r="V239" s="213"/>
      <c r="W239" s="212"/>
    </row>
    <row r="240" spans="6:25" s="211" customFormat="1" ht="11.25" outlineLevel="3" x14ac:dyDescent="0.2">
      <c r="F240" s="224"/>
      <c r="G240" s="223"/>
      <c r="H240" s="222" t="str">
        <f>IF(AND(H239&lt;&gt;"Výkaz výměr:",I239=""),"Výkaz výměr:","")</f>
        <v/>
      </c>
      <c r="I240" s="221" t="s">
        <v>931</v>
      </c>
      <c r="J240" s="220"/>
      <c r="K240" s="219"/>
      <c r="L240" s="218"/>
      <c r="M240" s="217">
        <v>63.5</v>
      </c>
      <c r="N240" s="213"/>
      <c r="O240" s="216"/>
      <c r="P240" s="215"/>
      <c r="Q240" s="213"/>
      <c r="R240" s="213"/>
      <c r="S240" s="213"/>
      <c r="T240" s="214" t="s">
        <v>488</v>
      </c>
      <c r="U240" s="213"/>
      <c r="V240" s="213"/>
      <c r="W240" s="212"/>
    </row>
    <row r="241" spans="6:25" s="173" customFormat="1" ht="12" outlineLevel="2" x14ac:dyDescent="0.2">
      <c r="F241" s="190">
        <v>63</v>
      </c>
      <c r="G241" s="187" t="s">
        <v>550</v>
      </c>
      <c r="H241" s="189" t="s">
        <v>763</v>
      </c>
      <c r="I241" s="188" t="s">
        <v>762</v>
      </c>
      <c r="J241" s="187" t="s">
        <v>87</v>
      </c>
      <c r="K241" s="185">
        <v>298.15199999999999</v>
      </c>
      <c r="L241" s="186">
        <v>0</v>
      </c>
      <c r="M241" s="185">
        <v>298.15199999999999</v>
      </c>
      <c r="N241" s="184"/>
      <c r="O241" s="183">
        <f>M241*N241</f>
        <v>0</v>
      </c>
      <c r="P241" s="183">
        <v>2.4E-2</v>
      </c>
      <c r="Q241" s="183">
        <f>M241*P241</f>
        <v>7.1556480000000002</v>
      </c>
      <c r="R241" s="183"/>
      <c r="S241" s="183">
        <f>M241*R241</f>
        <v>0</v>
      </c>
      <c r="T241" s="183">
        <v>21</v>
      </c>
      <c r="U241" s="183">
        <f>O241*T241/100</f>
        <v>0</v>
      </c>
      <c r="V241" s="183">
        <f>U241+O241</f>
        <v>0</v>
      </c>
      <c r="W241" s="183"/>
      <c r="X241" s="183" t="s">
        <v>491</v>
      </c>
      <c r="Y241" s="183">
        <v>1</v>
      </c>
    </row>
    <row r="242" spans="6:25" s="173" customFormat="1" ht="12" outlineLevel="2" x14ac:dyDescent="0.2">
      <c r="F242" s="181"/>
      <c r="G242" s="180"/>
      <c r="H242" s="182" t="s">
        <v>490</v>
      </c>
      <c r="I242" s="357" t="s">
        <v>762</v>
      </c>
      <c r="J242" s="357"/>
      <c r="K242" s="357"/>
      <c r="L242" s="357"/>
      <c r="M242" s="357"/>
      <c r="N242" s="357"/>
      <c r="O242" s="357"/>
      <c r="P242" s="177"/>
      <c r="Q242" s="176"/>
      <c r="R242" s="177"/>
      <c r="S242" s="176"/>
      <c r="T242" s="175"/>
      <c r="U242" s="175"/>
      <c r="V242" s="175"/>
      <c r="W242" s="174"/>
    </row>
    <row r="243" spans="6:25" s="173" customFormat="1" ht="6" customHeight="1" outlineLevel="2" x14ac:dyDescent="0.2">
      <c r="F243" s="181"/>
      <c r="G243" s="180"/>
      <c r="H243" s="179"/>
      <c r="I243" s="178"/>
      <c r="J243" s="178"/>
      <c r="K243" s="178"/>
      <c r="L243" s="178"/>
      <c r="M243" s="178"/>
      <c r="N243" s="178"/>
      <c r="O243" s="178"/>
      <c r="P243" s="177"/>
      <c r="Q243" s="176"/>
      <c r="R243" s="177"/>
      <c r="S243" s="176"/>
      <c r="T243" s="175"/>
      <c r="U243" s="175"/>
      <c r="V243" s="175"/>
      <c r="W243" s="174"/>
    </row>
    <row r="244" spans="6:25" s="211" customFormat="1" ht="11.25" outlineLevel="3" x14ac:dyDescent="0.2">
      <c r="F244" s="224"/>
      <c r="G244" s="223"/>
      <c r="H244" s="222" t="str">
        <f>IF(AND(H243&lt;&gt;"Výkaz výměr:",I243=""),"Výkaz výměr:","")</f>
        <v>Výkaz výměr:</v>
      </c>
      <c r="I244" s="221" t="s">
        <v>930</v>
      </c>
      <c r="J244" s="220"/>
      <c r="K244" s="219"/>
      <c r="L244" s="218"/>
      <c r="M244" s="217">
        <v>298.15199999999999</v>
      </c>
      <c r="N244" s="213"/>
      <c r="O244" s="216"/>
      <c r="P244" s="215"/>
      <c r="Q244" s="213"/>
      <c r="R244" s="213"/>
      <c r="S244" s="213"/>
      <c r="T244" s="214" t="s">
        <v>488</v>
      </c>
      <c r="U244" s="213"/>
      <c r="V244" s="213"/>
      <c r="W244" s="212"/>
    </row>
    <row r="245" spans="6:25" s="173" customFormat="1" ht="12" outlineLevel="2" x14ac:dyDescent="0.2">
      <c r="F245" s="190">
        <v>64</v>
      </c>
      <c r="G245" s="187" t="s">
        <v>523</v>
      </c>
      <c r="H245" s="189" t="s">
        <v>760</v>
      </c>
      <c r="I245" s="188" t="s">
        <v>759</v>
      </c>
      <c r="J245" s="187" t="s">
        <v>116</v>
      </c>
      <c r="K245" s="185">
        <v>6</v>
      </c>
      <c r="L245" s="186">
        <v>0</v>
      </c>
      <c r="M245" s="185">
        <v>6</v>
      </c>
      <c r="N245" s="184"/>
      <c r="O245" s="183">
        <f>M245*N245</f>
        <v>0</v>
      </c>
      <c r="P245" s="183"/>
      <c r="Q245" s="183">
        <f>M245*P245</f>
        <v>0</v>
      </c>
      <c r="R245" s="183"/>
      <c r="S245" s="183">
        <f>M245*R245</f>
        <v>0</v>
      </c>
      <c r="T245" s="183">
        <v>21</v>
      </c>
      <c r="U245" s="183">
        <f>O245*T245/100</f>
        <v>0</v>
      </c>
      <c r="V245" s="183">
        <f>U245+O245</f>
        <v>0</v>
      </c>
      <c r="W245" s="183"/>
      <c r="X245" s="183" t="s">
        <v>491</v>
      </c>
      <c r="Y245" s="183">
        <v>1</v>
      </c>
    </row>
    <row r="246" spans="6:25" s="173" customFormat="1" ht="12" outlineLevel="2" x14ac:dyDescent="0.2">
      <c r="F246" s="181"/>
      <c r="G246" s="180"/>
      <c r="H246" s="182" t="s">
        <v>490</v>
      </c>
      <c r="I246" s="357" t="s">
        <v>929</v>
      </c>
      <c r="J246" s="357"/>
      <c r="K246" s="357"/>
      <c r="L246" s="357"/>
      <c r="M246" s="357"/>
      <c r="N246" s="357"/>
      <c r="O246" s="357"/>
      <c r="P246" s="177"/>
      <c r="Q246" s="176"/>
      <c r="R246" s="177"/>
      <c r="S246" s="176"/>
      <c r="T246" s="175"/>
      <c r="U246" s="175"/>
      <c r="V246" s="175"/>
      <c r="W246" s="174"/>
    </row>
    <row r="247" spans="6:25" s="173" customFormat="1" ht="6" customHeight="1" outlineLevel="2" x14ac:dyDescent="0.2">
      <c r="F247" s="181"/>
      <c r="G247" s="180"/>
      <c r="H247" s="179"/>
      <c r="I247" s="178"/>
      <c r="J247" s="178"/>
      <c r="K247" s="178"/>
      <c r="L247" s="178"/>
      <c r="M247" s="178"/>
      <c r="N247" s="178"/>
      <c r="O247" s="178"/>
      <c r="P247" s="177"/>
      <c r="Q247" s="176"/>
      <c r="R247" s="177"/>
      <c r="S247" s="176"/>
      <c r="T247" s="175"/>
      <c r="U247" s="175"/>
      <c r="V247" s="175"/>
      <c r="W247" s="174"/>
    </row>
    <row r="248" spans="6:25" s="211" customFormat="1" ht="11.25" outlineLevel="3" x14ac:dyDescent="0.2">
      <c r="F248" s="224"/>
      <c r="G248" s="223"/>
      <c r="H248" s="222" t="str">
        <f>IF(AND(H247&lt;&gt;"Výkaz výměr:",I247=""),"Výkaz výměr:","")</f>
        <v>Výkaz výměr:</v>
      </c>
      <c r="I248" s="221" t="s">
        <v>119</v>
      </c>
      <c r="J248" s="220"/>
      <c r="K248" s="219"/>
      <c r="L248" s="218"/>
      <c r="M248" s="217">
        <v>6</v>
      </c>
      <c r="N248" s="213"/>
      <c r="O248" s="216"/>
      <c r="P248" s="215"/>
      <c r="Q248" s="213"/>
      <c r="R248" s="213"/>
      <c r="S248" s="213"/>
      <c r="T248" s="214" t="s">
        <v>488</v>
      </c>
      <c r="U248" s="213"/>
      <c r="V248" s="213"/>
      <c r="W248" s="212"/>
    </row>
    <row r="249" spans="6:25" s="173" customFormat="1" ht="12" outlineLevel="2" x14ac:dyDescent="0.2">
      <c r="F249" s="190">
        <v>65</v>
      </c>
      <c r="G249" s="187" t="s">
        <v>523</v>
      </c>
      <c r="H249" s="189" t="s">
        <v>928</v>
      </c>
      <c r="I249" s="188" t="s">
        <v>927</v>
      </c>
      <c r="J249" s="187" t="s">
        <v>116</v>
      </c>
      <c r="K249" s="185">
        <v>4</v>
      </c>
      <c r="L249" s="186">
        <v>0</v>
      </c>
      <c r="M249" s="185">
        <v>4</v>
      </c>
      <c r="N249" s="184"/>
      <c r="O249" s="183">
        <f>M249*N249</f>
        <v>0</v>
      </c>
      <c r="P249" s="183"/>
      <c r="Q249" s="183">
        <f>M249*P249</f>
        <v>0</v>
      </c>
      <c r="R249" s="183"/>
      <c r="S249" s="183">
        <f>M249*R249</f>
        <v>0</v>
      </c>
      <c r="T249" s="183">
        <v>21</v>
      </c>
      <c r="U249" s="183">
        <f>O249*T249/100</f>
        <v>0</v>
      </c>
      <c r="V249" s="183">
        <f>U249+O249</f>
        <v>0</v>
      </c>
      <c r="W249" s="183"/>
      <c r="X249" s="183" t="s">
        <v>491</v>
      </c>
      <c r="Y249" s="183">
        <v>1</v>
      </c>
    </row>
    <row r="250" spans="6:25" s="173" customFormat="1" ht="12" outlineLevel="2" x14ac:dyDescent="0.2">
      <c r="F250" s="181"/>
      <c r="G250" s="180"/>
      <c r="H250" s="182" t="s">
        <v>490</v>
      </c>
      <c r="I250" s="357" t="s">
        <v>926</v>
      </c>
      <c r="J250" s="357"/>
      <c r="K250" s="357"/>
      <c r="L250" s="357"/>
      <c r="M250" s="357"/>
      <c r="N250" s="357"/>
      <c r="O250" s="357"/>
      <c r="P250" s="177"/>
      <c r="Q250" s="176"/>
      <c r="R250" s="177"/>
      <c r="S250" s="176"/>
      <c r="T250" s="175"/>
      <c r="U250" s="175"/>
      <c r="V250" s="175"/>
      <c r="W250" s="174"/>
    </row>
    <row r="251" spans="6:25" s="173" customFormat="1" ht="6" customHeight="1" outlineLevel="2" x14ac:dyDescent="0.2">
      <c r="F251" s="181"/>
      <c r="G251" s="180"/>
      <c r="H251" s="179"/>
      <c r="I251" s="178"/>
      <c r="J251" s="178"/>
      <c r="K251" s="178"/>
      <c r="L251" s="178"/>
      <c r="M251" s="178"/>
      <c r="N251" s="178"/>
      <c r="O251" s="178"/>
      <c r="P251" s="177"/>
      <c r="Q251" s="176"/>
      <c r="R251" s="177"/>
      <c r="S251" s="176"/>
      <c r="T251" s="175"/>
      <c r="U251" s="175"/>
      <c r="V251" s="175"/>
      <c r="W251" s="174"/>
    </row>
    <row r="252" spans="6:25" s="173" customFormat="1" ht="12" outlineLevel="2" x14ac:dyDescent="0.2">
      <c r="F252" s="190">
        <v>66</v>
      </c>
      <c r="G252" s="187" t="s">
        <v>523</v>
      </c>
      <c r="H252" s="189" t="s">
        <v>757</v>
      </c>
      <c r="I252" s="188" t="s">
        <v>756</v>
      </c>
      <c r="J252" s="187" t="s">
        <v>116</v>
      </c>
      <c r="K252" s="185">
        <v>3</v>
      </c>
      <c r="L252" s="186">
        <v>0</v>
      </c>
      <c r="M252" s="185">
        <v>3</v>
      </c>
      <c r="N252" s="184"/>
      <c r="O252" s="183">
        <f>M252*N252</f>
        <v>0</v>
      </c>
      <c r="P252" s="183">
        <v>6.9999999999999999E-4</v>
      </c>
      <c r="Q252" s="183">
        <f>M252*P252</f>
        <v>2.0999999999999999E-3</v>
      </c>
      <c r="R252" s="183"/>
      <c r="S252" s="183">
        <f>M252*R252</f>
        <v>0</v>
      </c>
      <c r="T252" s="183">
        <v>21</v>
      </c>
      <c r="U252" s="183">
        <f>O252*T252/100</f>
        <v>0</v>
      </c>
      <c r="V252" s="183">
        <f>U252+O252</f>
        <v>0</v>
      </c>
      <c r="W252" s="183"/>
      <c r="X252" s="183" t="s">
        <v>491</v>
      </c>
      <c r="Y252" s="183">
        <v>1</v>
      </c>
    </row>
    <row r="253" spans="6:25" s="173" customFormat="1" ht="12" outlineLevel="2" x14ac:dyDescent="0.2">
      <c r="F253" s="181"/>
      <c r="G253" s="180"/>
      <c r="H253" s="182" t="s">
        <v>490</v>
      </c>
      <c r="I253" s="357" t="s">
        <v>755</v>
      </c>
      <c r="J253" s="357"/>
      <c r="K253" s="357"/>
      <c r="L253" s="357"/>
      <c r="M253" s="357"/>
      <c r="N253" s="357"/>
      <c r="O253" s="357"/>
      <c r="P253" s="177"/>
      <c r="Q253" s="176"/>
      <c r="R253" s="177"/>
      <c r="S253" s="176"/>
      <c r="T253" s="175"/>
      <c r="U253" s="175"/>
      <c r="V253" s="175"/>
      <c r="W253" s="174"/>
    </row>
    <row r="254" spans="6:25" s="173" customFormat="1" ht="6" customHeight="1" outlineLevel="2" x14ac:dyDescent="0.2">
      <c r="F254" s="181"/>
      <c r="G254" s="180"/>
      <c r="H254" s="179"/>
      <c r="I254" s="178"/>
      <c r="J254" s="178"/>
      <c r="K254" s="178"/>
      <c r="L254" s="178"/>
      <c r="M254" s="178"/>
      <c r="N254" s="178"/>
      <c r="O254" s="178"/>
      <c r="P254" s="177"/>
      <c r="Q254" s="176"/>
      <c r="R254" s="177"/>
      <c r="S254" s="176"/>
      <c r="T254" s="175"/>
      <c r="U254" s="175"/>
      <c r="V254" s="175"/>
      <c r="W254" s="174"/>
    </row>
    <row r="255" spans="6:25" s="173" customFormat="1" ht="12" outlineLevel="2" x14ac:dyDescent="0.2">
      <c r="F255" s="190">
        <v>67</v>
      </c>
      <c r="G255" s="187" t="s">
        <v>550</v>
      </c>
      <c r="H255" s="189" t="s">
        <v>754</v>
      </c>
      <c r="I255" s="188" t="s">
        <v>753</v>
      </c>
      <c r="J255" s="187" t="s">
        <v>116</v>
      </c>
      <c r="K255" s="185">
        <v>3</v>
      </c>
      <c r="L255" s="186">
        <v>0</v>
      </c>
      <c r="M255" s="185">
        <v>3</v>
      </c>
      <c r="N255" s="184"/>
      <c r="O255" s="183">
        <f>M255*N255</f>
        <v>0</v>
      </c>
      <c r="P255" s="183">
        <v>4.0000000000000001E-3</v>
      </c>
      <c r="Q255" s="183">
        <f>M255*P255</f>
        <v>1.2E-2</v>
      </c>
      <c r="R255" s="183"/>
      <c r="S255" s="183">
        <f>M255*R255</f>
        <v>0</v>
      </c>
      <c r="T255" s="183">
        <v>21</v>
      </c>
      <c r="U255" s="183">
        <f>O255*T255/100</f>
        <v>0</v>
      </c>
      <c r="V255" s="183">
        <f>U255+O255</f>
        <v>0</v>
      </c>
      <c r="W255" s="183"/>
      <c r="X255" s="183" t="s">
        <v>491</v>
      </c>
      <c r="Y255" s="183">
        <v>1</v>
      </c>
    </row>
    <row r="256" spans="6:25" s="173" customFormat="1" ht="12" outlineLevel="2" x14ac:dyDescent="0.2">
      <c r="F256" s="181"/>
      <c r="G256" s="180"/>
      <c r="H256" s="182" t="s">
        <v>490</v>
      </c>
      <c r="I256" s="357" t="s">
        <v>752</v>
      </c>
      <c r="J256" s="357"/>
      <c r="K256" s="357"/>
      <c r="L256" s="357"/>
      <c r="M256" s="357"/>
      <c r="N256" s="357"/>
      <c r="O256" s="357"/>
      <c r="P256" s="177"/>
      <c r="Q256" s="176"/>
      <c r="R256" s="177"/>
      <c r="S256" s="176"/>
      <c r="T256" s="175"/>
      <c r="U256" s="175"/>
      <c r="V256" s="175"/>
      <c r="W256" s="174"/>
    </row>
    <row r="257" spans="6:25" s="173" customFormat="1" ht="6" customHeight="1" outlineLevel="2" x14ac:dyDescent="0.2">
      <c r="F257" s="181"/>
      <c r="G257" s="180"/>
      <c r="H257" s="179"/>
      <c r="I257" s="178"/>
      <c r="J257" s="178"/>
      <c r="K257" s="178"/>
      <c r="L257" s="178"/>
      <c r="M257" s="178"/>
      <c r="N257" s="178"/>
      <c r="O257" s="178"/>
      <c r="P257" s="177"/>
      <c r="Q257" s="176"/>
      <c r="R257" s="177"/>
      <c r="S257" s="176"/>
      <c r="T257" s="175"/>
      <c r="U257" s="175"/>
      <c r="V257" s="175"/>
      <c r="W257" s="174"/>
    </row>
    <row r="258" spans="6:25" s="173" customFormat="1" ht="12" outlineLevel="2" x14ac:dyDescent="0.2">
      <c r="F258" s="190">
        <v>68</v>
      </c>
      <c r="G258" s="187" t="s">
        <v>523</v>
      </c>
      <c r="H258" s="189" t="s">
        <v>751</v>
      </c>
      <c r="I258" s="188" t="s">
        <v>750</v>
      </c>
      <c r="J258" s="187" t="s">
        <v>116</v>
      </c>
      <c r="K258" s="185">
        <v>3</v>
      </c>
      <c r="L258" s="186">
        <v>0</v>
      </c>
      <c r="M258" s="185">
        <v>3</v>
      </c>
      <c r="N258" s="184"/>
      <c r="O258" s="183">
        <f>M258*N258</f>
        <v>0</v>
      </c>
      <c r="P258" s="183">
        <v>0.11241</v>
      </c>
      <c r="Q258" s="183">
        <f>M258*P258</f>
        <v>0.33722999999999997</v>
      </c>
      <c r="R258" s="183"/>
      <c r="S258" s="183">
        <f>M258*R258</f>
        <v>0</v>
      </c>
      <c r="T258" s="183">
        <v>21</v>
      </c>
      <c r="U258" s="183">
        <f>O258*T258/100</f>
        <v>0</v>
      </c>
      <c r="V258" s="183">
        <f>U258+O258</f>
        <v>0</v>
      </c>
      <c r="W258" s="183"/>
      <c r="X258" s="183" t="s">
        <v>491</v>
      </c>
      <c r="Y258" s="183">
        <v>1</v>
      </c>
    </row>
    <row r="259" spans="6:25" s="173" customFormat="1" ht="12" outlineLevel="2" x14ac:dyDescent="0.2">
      <c r="F259" s="181"/>
      <c r="G259" s="180"/>
      <c r="H259" s="182" t="s">
        <v>490</v>
      </c>
      <c r="I259" s="357" t="s">
        <v>749</v>
      </c>
      <c r="J259" s="357"/>
      <c r="K259" s="357"/>
      <c r="L259" s="357"/>
      <c r="M259" s="357"/>
      <c r="N259" s="357"/>
      <c r="O259" s="357"/>
      <c r="P259" s="177"/>
      <c r="Q259" s="176"/>
      <c r="R259" s="177"/>
      <c r="S259" s="176"/>
      <c r="T259" s="175"/>
      <c r="U259" s="175"/>
      <c r="V259" s="175"/>
      <c r="W259" s="174"/>
    </row>
    <row r="260" spans="6:25" s="173" customFormat="1" ht="6" customHeight="1" outlineLevel="2" x14ac:dyDescent="0.2">
      <c r="F260" s="181"/>
      <c r="G260" s="180"/>
      <c r="H260" s="179"/>
      <c r="I260" s="178"/>
      <c r="J260" s="178"/>
      <c r="K260" s="178"/>
      <c r="L260" s="178"/>
      <c r="M260" s="178"/>
      <c r="N260" s="178"/>
      <c r="O260" s="178"/>
      <c r="P260" s="177"/>
      <c r="Q260" s="176"/>
      <c r="R260" s="177"/>
      <c r="S260" s="176"/>
      <c r="T260" s="175"/>
      <c r="U260" s="175"/>
      <c r="V260" s="175"/>
      <c r="W260" s="174"/>
    </row>
    <row r="261" spans="6:25" s="173" customFormat="1" ht="12" outlineLevel="2" x14ac:dyDescent="0.2">
      <c r="F261" s="190">
        <v>69</v>
      </c>
      <c r="G261" s="187" t="s">
        <v>550</v>
      </c>
      <c r="H261" s="189" t="s">
        <v>748</v>
      </c>
      <c r="I261" s="188" t="s">
        <v>747</v>
      </c>
      <c r="J261" s="187" t="s">
        <v>116</v>
      </c>
      <c r="K261" s="185">
        <v>3</v>
      </c>
      <c r="L261" s="186">
        <v>0</v>
      </c>
      <c r="M261" s="185">
        <v>3</v>
      </c>
      <c r="N261" s="184"/>
      <c r="O261" s="183">
        <f>M261*N261</f>
        <v>0</v>
      </c>
      <c r="P261" s="183">
        <v>6.1000000000000004E-3</v>
      </c>
      <c r="Q261" s="183">
        <f>M261*P261</f>
        <v>1.83E-2</v>
      </c>
      <c r="R261" s="183"/>
      <c r="S261" s="183">
        <f>M261*R261</f>
        <v>0</v>
      </c>
      <c r="T261" s="183">
        <v>21</v>
      </c>
      <c r="U261" s="183">
        <f>O261*T261/100</f>
        <v>0</v>
      </c>
      <c r="V261" s="183">
        <f>U261+O261</f>
        <v>0</v>
      </c>
      <c r="W261" s="183"/>
      <c r="X261" s="183" t="s">
        <v>491</v>
      </c>
      <c r="Y261" s="183">
        <v>1</v>
      </c>
    </row>
    <row r="262" spans="6:25" s="173" customFormat="1" ht="12" outlineLevel="2" x14ac:dyDescent="0.2">
      <c r="F262" s="181"/>
      <c r="G262" s="180"/>
      <c r="H262" s="182" t="s">
        <v>490</v>
      </c>
      <c r="I262" s="357" t="s">
        <v>747</v>
      </c>
      <c r="J262" s="357"/>
      <c r="K262" s="357"/>
      <c r="L262" s="357"/>
      <c r="M262" s="357"/>
      <c r="N262" s="357"/>
      <c r="O262" s="357"/>
      <c r="P262" s="177"/>
      <c r="Q262" s="176"/>
      <c r="R262" s="177"/>
      <c r="S262" s="176"/>
      <c r="T262" s="175"/>
      <c r="U262" s="175"/>
      <c r="V262" s="175"/>
      <c r="W262" s="174"/>
    </row>
    <row r="263" spans="6:25" s="173" customFormat="1" ht="6" customHeight="1" outlineLevel="2" x14ac:dyDescent="0.2">
      <c r="F263" s="181"/>
      <c r="G263" s="180"/>
      <c r="H263" s="179"/>
      <c r="I263" s="178"/>
      <c r="J263" s="178"/>
      <c r="K263" s="178"/>
      <c r="L263" s="178"/>
      <c r="M263" s="178"/>
      <c r="N263" s="178"/>
      <c r="O263" s="178"/>
      <c r="P263" s="177"/>
      <c r="Q263" s="176"/>
      <c r="R263" s="177"/>
      <c r="S263" s="176"/>
      <c r="T263" s="175"/>
      <c r="U263" s="175"/>
      <c r="V263" s="175"/>
      <c r="W263" s="174"/>
    </row>
    <row r="264" spans="6:25" s="173" customFormat="1" ht="12" outlineLevel="2" x14ac:dyDescent="0.2">
      <c r="F264" s="190">
        <v>70</v>
      </c>
      <c r="G264" s="187" t="s">
        <v>550</v>
      </c>
      <c r="H264" s="189" t="s">
        <v>746</v>
      </c>
      <c r="I264" s="188" t="s">
        <v>745</v>
      </c>
      <c r="J264" s="187" t="s">
        <v>116</v>
      </c>
      <c r="K264" s="185">
        <v>3</v>
      </c>
      <c r="L264" s="186">
        <v>0</v>
      </c>
      <c r="M264" s="185">
        <v>3</v>
      </c>
      <c r="N264" s="184"/>
      <c r="O264" s="183">
        <f>M264*N264</f>
        <v>0</v>
      </c>
      <c r="P264" s="183">
        <v>3.0000000000000001E-3</v>
      </c>
      <c r="Q264" s="183">
        <f>M264*P264</f>
        <v>9.0000000000000011E-3</v>
      </c>
      <c r="R264" s="183"/>
      <c r="S264" s="183">
        <f>M264*R264</f>
        <v>0</v>
      </c>
      <c r="T264" s="183">
        <v>21</v>
      </c>
      <c r="U264" s="183">
        <f>O264*T264/100</f>
        <v>0</v>
      </c>
      <c r="V264" s="183">
        <f>U264+O264</f>
        <v>0</v>
      </c>
      <c r="W264" s="183"/>
      <c r="X264" s="183" t="s">
        <v>491</v>
      </c>
      <c r="Y264" s="183">
        <v>1</v>
      </c>
    </row>
    <row r="265" spans="6:25" s="173" customFormat="1" ht="12" outlineLevel="2" x14ac:dyDescent="0.2">
      <c r="F265" s="181"/>
      <c r="G265" s="180"/>
      <c r="H265" s="182" t="s">
        <v>490</v>
      </c>
      <c r="I265" s="357" t="s">
        <v>745</v>
      </c>
      <c r="J265" s="357"/>
      <c r="K265" s="357"/>
      <c r="L265" s="357"/>
      <c r="M265" s="357"/>
      <c r="N265" s="357"/>
      <c r="O265" s="357"/>
      <c r="P265" s="177"/>
      <c r="Q265" s="176"/>
      <c r="R265" s="177"/>
      <c r="S265" s="176"/>
      <c r="T265" s="175"/>
      <c r="U265" s="175"/>
      <c r="V265" s="175"/>
      <c r="W265" s="174"/>
    </row>
    <row r="266" spans="6:25" s="173" customFormat="1" ht="6" customHeight="1" outlineLevel="2" x14ac:dyDescent="0.2">
      <c r="F266" s="181"/>
      <c r="G266" s="180"/>
      <c r="H266" s="179"/>
      <c r="I266" s="178"/>
      <c r="J266" s="178"/>
      <c r="K266" s="178"/>
      <c r="L266" s="178"/>
      <c r="M266" s="178"/>
      <c r="N266" s="178"/>
      <c r="O266" s="178"/>
      <c r="P266" s="177"/>
      <c r="Q266" s="176"/>
      <c r="R266" s="177"/>
      <c r="S266" s="176"/>
      <c r="T266" s="175"/>
      <c r="U266" s="175"/>
      <c r="V266" s="175"/>
      <c r="W266" s="174"/>
    </row>
    <row r="267" spans="6:25" s="173" customFormat="1" ht="12" outlineLevel="2" x14ac:dyDescent="0.2">
      <c r="F267" s="190">
        <v>71</v>
      </c>
      <c r="G267" s="187" t="s">
        <v>550</v>
      </c>
      <c r="H267" s="189" t="s">
        <v>744</v>
      </c>
      <c r="I267" s="188" t="s">
        <v>743</v>
      </c>
      <c r="J267" s="187" t="s">
        <v>116</v>
      </c>
      <c r="K267" s="185">
        <v>3</v>
      </c>
      <c r="L267" s="186">
        <v>0</v>
      </c>
      <c r="M267" s="185">
        <v>3</v>
      </c>
      <c r="N267" s="184"/>
      <c r="O267" s="183">
        <f>M267*N267</f>
        <v>0</v>
      </c>
      <c r="P267" s="183">
        <v>1E-4</v>
      </c>
      <c r="Q267" s="183">
        <f>M267*P267</f>
        <v>3.0000000000000003E-4</v>
      </c>
      <c r="R267" s="183"/>
      <c r="S267" s="183">
        <f>M267*R267</f>
        <v>0</v>
      </c>
      <c r="T267" s="183">
        <v>21</v>
      </c>
      <c r="U267" s="183">
        <f>O267*T267/100</f>
        <v>0</v>
      </c>
      <c r="V267" s="183">
        <f>U267+O267</f>
        <v>0</v>
      </c>
      <c r="W267" s="183"/>
      <c r="X267" s="183" t="s">
        <v>491</v>
      </c>
      <c r="Y267" s="183">
        <v>1</v>
      </c>
    </row>
    <row r="268" spans="6:25" s="173" customFormat="1" ht="12" outlineLevel="2" x14ac:dyDescent="0.2">
      <c r="F268" s="181"/>
      <c r="G268" s="180"/>
      <c r="H268" s="182" t="s">
        <v>490</v>
      </c>
      <c r="I268" s="357" t="s">
        <v>743</v>
      </c>
      <c r="J268" s="357"/>
      <c r="K268" s="357"/>
      <c r="L268" s="357"/>
      <c r="M268" s="357"/>
      <c r="N268" s="357"/>
      <c r="O268" s="357"/>
      <c r="P268" s="177"/>
      <c r="Q268" s="176"/>
      <c r="R268" s="177"/>
      <c r="S268" s="176"/>
      <c r="T268" s="175"/>
      <c r="U268" s="175"/>
      <c r="V268" s="175"/>
      <c r="W268" s="174"/>
    </row>
    <row r="269" spans="6:25" s="173" customFormat="1" ht="6" customHeight="1" outlineLevel="2" x14ac:dyDescent="0.2">
      <c r="F269" s="181"/>
      <c r="G269" s="180"/>
      <c r="H269" s="179"/>
      <c r="I269" s="178"/>
      <c r="J269" s="178"/>
      <c r="K269" s="178"/>
      <c r="L269" s="178"/>
      <c r="M269" s="178"/>
      <c r="N269" s="178"/>
      <c r="O269" s="178"/>
      <c r="P269" s="177"/>
      <c r="Q269" s="176"/>
      <c r="R269" s="177"/>
      <c r="S269" s="176"/>
      <c r="T269" s="175"/>
      <c r="U269" s="175"/>
      <c r="V269" s="175"/>
      <c r="W269" s="174"/>
    </row>
    <row r="270" spans="6:25" s="173" customFormat="1" ht="12" outlineLevel="2" x14ac:dyDescent="0.2">
      <c r="F270" s="190">
        <v>72</v>
      </c>
      <c r="G270" s="187" t="s">
        <v>523</v>
      </c>
      <c r="H270" s="189" t="s">
        <v>925</v>
      </c>
      <c r="I270" s="188" t="s">
        <v>924</v>
      </c>
      <c r="J270" s="187" t="s">
        <v>87</v>
      </c>
      <c r="K270" s="185">
        <v>208.2</v>
      </c>
      <c r="L270" s="186">
        <v>0</v>
      </c>
      <c r="M270" s="185">
        <v>208.2</v>
      </c>
      <c r="N270" s="184"/>
      <c r="O270" s="183">
        <f>M270*N270</f>
        <v>0</v>
      </c>
      <c r="P270" s="183">
        <v>3.3E-4</v>
      </c>
      <c r="Q270" s="183">
        <f>M270*P270</f>
        <v>6.8705999999999989E-2</v>
      </c>
      <c r="R270" s="183"/>
      <c r="S270" s="183">
        <f>M270*R270</f>
        <v>0</v>
      </c>
      <c r="T270" s="183">
        <v>21</v>
      </c>
      <c r="U270" s="183">
        <f>O270*T270/100</f>
        <v>0</v>
      </c>
      <c r="V270" s="183">
        <f>U270+O270</f>
        <v>0</v>
      </c>
      <c r="W270" s="183"/>
      <c r="X270" s="183" t="s">
        <v>491</v>
      </c>
      <c r="Y270" s="183">
        <v>1</v>
      </c>
    </row>
    <row r="271" spans="6:25" s="173" customFormat="1" ht="12" outlineLevel="2" x14ac:dyDescent="0.2">
      <c r="F271" s="181"/>
      <c r="G271" s="180"/>
      <c r="H271" s="182" t="s">
        <v>490</v>
      </c>
      <c r="I271" s="357" t="s">
        <v>923</v>
      </c>
      <c r="J271" s="357"/>
      <c r="K271" s="357"/>
      <c r="L271" s="357"/>
      <c r="M271" s="357"/>
      <c r="N271" s="357"/>
      <c r="O271" s="357"/>
      <c r="P271" s="177"/>
      <c r="Q271" s="176"/>
      <c r="R271" s="177"/>
      <c r="S271" s="176"/>
      <c r="T271" s="175"/>
      <c r="U271" s="175"/>
      <c r="V271" s="175"/>
      <c r="W271" s="174"/>
    </row>
    <row r="272" spans="6:25" s="173" customFormat="1" ht="6" customHeight="1" outlineLevel="2" x14ac:dyDescent="0.2">
      <c r="F272" s="181"/>
      <c r="G272" s="180"/>
      <c r="H272" s="179"/>
      <c r="I272" s="178"/>
      <c r="J272" s="178"/>
      <c r="K272" s="178"/>
      <c r="L272" s="178"/>
      <c r="M272" s="178"/>
      <c r="N272" s="178"/>
      <c r="O272" s="178"/>
      <c r="P272" s="177"/>
      <c r="Q272" s="176"/>
      <c r="R272" s="177"/>
      <c r="S272" s="176"/>
      <c r="T272" s="175"/>
      <c r="U272" s="175"/>
      <c r="V272" s="175"/>
      <c r="W272" s="174"/>
    </row>
    <row r="273" spans="6:25" s="211" customFormat="1" ht="11.25" outlineLevel="3" x14ac:dyDescent="0.2">
      <c r="F273" s="224"/>
      <c r="G273" s="223"/>
      <c r="H273" s="222" t="str">
        <f>IF(AND(H272&lt;&gt;"Výkaz výměr:",I272=""),"Výkaz výměr:","")</f>
        <v>Výkaz výměr:</v>
      </c>
      <c r="I273" s="221" t="s">
        <v>922</v>
      </c>
      <c r="J273" s="220"/>
      <c r="K273" s="219"/>
      <c r="L273" s="218"/>
      <c r="M273" s="217">
        <v>208.2</v>
      </c>
      <c r="N273" s="213"/>
      <c r="O273" s="216"/>
      <c r="P273" s="215"/>
      <c r="Q273" s="213"/>
      <c r="R273" s="213"/>
      <c r="S273" s="213"/>
      <c r="T273" s="214" t="s">
        <v>488</v>
      </c>
      <c r="U273" s="213"/>
      <c r="V273" s="213"/>
      <c r="W273" s="212"/>
    </row>
    <row r="274" spans="6:25" s="173" customFormat="1" ht="12" outlineLevel="2" x14ac:dyDescent="0.2">
      <c r="F274" s="190">
        <v>73</v>
      </c>
      <c r="G274" s="187" t="s">
        <v>523</v>
      </c>
      <c r="H274" s="189" t="s">
        <v>921</v>
      </c>
      <c r="I274" s="188" t="s">
        <v>920</v>
      </c>
      <c r="J274" s="187" t="s">
        <v>87</v>
      </c>
      <c r="K274" s="185">
        <v>72</v>
      </c>
      <c r="L274" s="186">
        <v>0</v>
      </c>
      <c r="M274" s="185">
        <v>72</v>
      </c>
      <c r="N274" s="184"/>
      <c r="O274" s="183">
        <f>M274*N274</f>
        <v>0</v>
      </c>
      <c r="P274" s="183">
        <v>3.3E-4</v>
      </c>
      <c r="Q274" s="183">
        <f>M274*P274</f>
        <v>2.376E-2</v>
      </c>
      <c r="R274" s="183"/>
      <c r="S274" s="183">
        <f>M274*R274</f>
        <v>0</v>
      </c>
      <c r="T274" s="183">
        <v>21</v>
      </c>
      <c r="U274" s="183">
        <f>O274*T274/100</f>
        <v>0</v>
      </c>
      <c r="V274" s="183">
        <f>U274+O274</f>
        <v>0</v>
      </c>
      <c r="W274" s="183"/>
      <c r="X274" s="183" t="s">
        <v>491</v>
      </c>
      <c r="Y274" s="183">
        <v>1</v>
      </c>
    </row>
    <row r="275" spans="6:25" s="173" customFormat="1" ht="12" outlineLevel="2" x14ac:dyDescent="0.2">
      <c r="F275" s="181"/>
      <c r="G275" s="180"/>
      <c r="H275" s="182" t="s">
        <v>490</v>
      </c>
      <c r="I275" s="357" t="s">
        <v>919</v>
      </c>
      <c r="J275" s="357"/>
      <c r="K275" s="357"/>
      <c r="L275" s="357"/>
      <c r="M275" s="357"/>
      <c r="N275" s="357"/>
      <c r="O275" s="357"/>
      <c r="P275" s="177"/>
      <c r="Q275" s="176"/>
      <c r="R275" s="177"/>
      <c r="S275" s="176"/>
      <c r="T275" s="175"/>
      <c r="U275" s="175"/>
      <c r="V275" s="175"/>
      <c r="W275" s="174"/>
    </row>
    <row r="276" spans="6:25" s="173" customFormat="1" ht="6" customHeight="1" outlineLevel="2" x14ac:dyDescent="0.2">
      <c r="F276" s="181"/>
      <c r="G276" s="180"/>
      <c r="H276" s="179"/>
      <c r="I276" s="178"/>
      <c r="J276" s="178"/>
      <c r="K276" s="178"/>
      <c r="L276" s="178"/>
      <c r="M276" s="178"/>
      <c r="N276" s="178"/>
      <c r="O276" s="178"/>
      <c r="P276" s="177"/>
      <c r="Q276" s="176"/>
      <c r="R276" s="177"/>
      <c r="S276" s="176"/>
      <c r="T276" s="175"/>
      <c r="U276" s="175"/>
      <c r="V276" s="175"/>
      <c r="W276" s="174"/>
    </row>
    <row r="277" spans="6:25" s="211" customFormat="1" ht="11.25" outlineLevel="3" x14ac:dyDescent="0.2">
      <c r="F277" s="224"/>
      <c r="G277" s="223"/>
      <c r="H277" s="222" t="str">
        <f>IF(AND(H276&lt;&gt;"Výkaz výměr:",I276=""),"Výkaz výměr:","")</f>
        <v>Výkaz výměr:</v>
      </c>
      <c r="I277" s="221" t="s">
        <v>918</v>
      </c>
      <c r="J277" s="220"/>
      <c r="K277" s="219"/>
      <c r="L277" s="218"/>
      <c r="M277" s="217">
        <v>72</v>
      </c>
      <c r="N277" s="213"/>
      <c r="O277" s="216"/>
      <c r="P277" s="215"/>
      <c r="Q277" s="213"/>
      <c r="R277" s="213"/>
      <c r="S277" s="213"/>
      <c r="T277" s="214" t="s">
        <v>488</v>
      </c>
      <c r="U277" s="213"/>
      <c r="V277" s="213"/>
      <c r="W277" s="212"/>
    </row>
    <row r="278" spans="6:25" s="173" customFormat="1" ht="12" outlineLevel="2" x14ac:dyDescent="0.2">
      <c r="F278" s="190">
        <v>74</v>
      </c>
      <c r="G278" s="187" t="s">
        <v>523</v>
      </c>
      <c r="H278" s="189" t="s">
        <v>742</v>
      </c>
      <c r="I278" s="188" t="s">
        <v>741</v>
      </c>
      <c r="J278" s="187" t="s">
        <v>318</v>
      </c>
      <c r="K278" s="185">
        <v>117.19</v>
      </c>
      <c r="L278" s="186">
        <v>0</v>
      </c>
      <c r="M278" s="185">
        <v>117.19</v>
      </c>
      <c r="N278" s="184"/>
      <c r="O278" s="183">
        <f>M278*N278</f>
        <v>0</v>
      </c>
      <c r="P278" s="183">
        <v>2.5999999999999999E-3</v>
      </c>
      <c r="Q278" s="183">
        <f>M278*P278</f>
        <v>0.30469399999999996</v>
      </c>
      <c r="R278" s="183"/>
      <c r="S278" s="183">
        <f>M278*R278</f>
        <v>0</v>
      </c>
      <c r="T278" s="183">
        <v>21</v>
      </c>
      <c r="U278" s="183">
        <f>O278*T278/100</f>
        <v>0</v>
      </c>
      <c r="V278" s="183">
        <f>U278+O278</f>
        <v>0</v>
      </c>
      <c r="W278" s="183"/>
      <c r="X278" s="183" t="s">
        <v>491</v>
      </c>
      <c r="Y278" s="183">
        <v>1</v>
      </c>
    </row>
    <row r="279" spans="6:25" s="173" customFormat="1" ht="12" outlineLevel="2" x14ac:dyDescent="0.2">
      <c r="F279" s="181"/>
      <c r="G279" s="180"/>
      <c r="H279" s="182" t="s">
        <v>490</v>
      </c>
      <c r="I279" s="357" t="s">
        <v>740</v>
      </c>
      <c r="J279" s="357"/>
      <c r="K279" s="357"/>
      <c r="L279" s="357"/>
      <c r="M279" s="357"/>
      <c r="N279" s="357"/>
      <c r="O279" s="357"/>
      <c r="P279" s="177"/>
      <c r="Q279" s="176"/>
      <c r="R279" s="177"/>
      <c r="S279" s="176"/>
      <c r="T279" s="175"/>
      <c r="U279" s="175"/>
      <c r="V279" s="175"/>
      <c r="W279" s="174"/>
    </row>
    <row r="280" spans="6:25" s="173" customFormat="1" ht="6" customHeight="1" outlineLevel="2" x14ac:dyDescent="0.2">
      <c r="F280" s="181"/>
      <c r="G280" s="180"/>
      <c r="H280" s="179"/>
      <c r="I280" s="178"/>
      <c r="J280" s="178"/>
      <c r="K280" s="178"/>
      <c r="L280" s="178"/>
      <c r="M280" s="178"/>
      <c r="N280" s="178"/>
      <c r="O280" s="178"/>
      <c r="P280" s="177"/>
      <c r="Q280" s="176"/>
      <c r="R280" s="177"/>
      <c r="S280" s="176"/>
      <c r="T280" s="175"/>
      <c r="U280" s="175"/>
      <c r="V280" s="175"/>
      <c r="W280" s="174"/>
    </row>
    <row r="281" spans="6:25" s="211" customFormat="1" ht="11.25" outlineLevel="3" x14ac:dyDescent="0.2">
      <c r="F281" s="224"/>
      <c r="G281" s="223"/>
      <c r="H281" s="222" t="str">
        <f>IF(AND(H280&lt;&gt;"Výkaz výměr:",I280=""),"Výkaz výměr:","")</f>
        <v>Výkaz výměr:</v>
      </c>
      <c r="I281" s="221" t="s">
        <v>917</v>
      </c>
      <c r="J281" s="220"/>
      <c r="K281" s="219"/>
      <c r="L281" s="218"/>
      <c r="M281" s="217">
        <v>117.19</v>
      </c>
      <c r="N281" s="213"/>
      <c r="O281" s="216"/>
      <c r="P281" s="215"/>
      <c r="Q281" s="213"/>
      <c r="R281" s="213"/>
      <c r="S281" s="213"/>
      <c r="T281" s="214" t="s">
        <v>488</v>
      </c>
      <c r="U281" s="213"/>
      <c r="V281" s="213"/>
      <c r="W281" s="212"/>
    </row>
    <row r="282" spans="6:25" s="173" customFormat="1" ht="12" outlineLevel="2" x14ac:dyDescent="0.2">
      <c r="F282" s="190">
        <v>75</v>
      </c>
      <c r="G282" s="187" t="s">
        <v>523</v>
      </c>
      <c r="H282" s="189" t="s">
        <v>916</v>
      </c>
      <c r="I282" s="188" t="s">
        <v>915</v>
      </c>
      <c r="J282" s="187" t="s">
        <v>87</v>
      </c>
      <c r="K282" s="185">
        <v>280.2</v>
      </c>
      <c r="L282" s="186">
        <v>0</v>
      </c>
      <c r="M282" s="185">
        <v>280.2</v>
      </c>
      <c r="N282" s="184"/>
      <c r="O282" s="183">
        <f>M282*N282</f>
        <v>0</v>
      </c>
      <c r="P282" s="183"/>
      <c r="Q282" s="183">
        <f>M282*P282</f>
        <v>0</v>
      </c>
      <c r="R282" s="183"/>
      <c r="S282" s="183">
        <f>M282*R282</f>
        <v>0</v>
      </c>
      <c r="T282" s="183">
        <v>21</v>
      </c>
      <c r="U282" s="183">
        <f>O282*T282/100</f>
        <v>0</v>
      </c>
      <c r="V282" s="183">
        <f>U282+O282</f>
        <v>0</v>
      </c>
      <c r="W282" s="183"/>
      <c r="X282" s="183" t="s">
        <v>491</v>
      </c>
      <c r="Y282" s="183">
        <v>1</v>
      </c>
    </row>
    <row r="283" spans="6:25" s="173" customFormat="1" ht="12" outlineLevel="2" x14ac:dyDescent="0.2">
      <c r="F283" s="181"/>
      <c r="G283" s="180"/>
      <c r="H283" s="182" t="s">
        <v>490</v>
      </c>
      <c r="I283" s="357" t="s">
        <v>914</v>
      </c>
      <c r="J283" s="357"/>
      <c r="K283" s="357"/>
      <c r="L283" s="357"/>
      <c r="M283" s="357"/>
      <c r="N283" s="357"/>
      <c r="O283" s="357"/>
      <c r="P283" s="177"/>
      <c r="Q283" s="176"/>
      <c r="R283" s="177"/>
      <c r="S283" s="176"/>
      <c r="T283" s="175"/>
      <c r="U283" s="175"/>
      <c r="V283" s="175"/>
      <c r="W283" s="174"/>
    </row>
    <row r="284" spans="6:25" s="173" customFormat="1" ht="6" customHeight="1" outlineLevel="2" x14ac:dyDescent="0.2">
      <c r="F284" s="181"/>
      <c r="G284" s="180"/>
      <c r="H284" s="179"/>
      <c r="I284" s="178"/>
      <c r="J284" s="178"/>
      <c r="K284" s="178"/>
      <c r="L284" s="178"/>
      <c r="M284" s="178"/>
      <c r="N284" s="178"/>
      <c r="O284" s="178"/>
      <c r="P284" s="177"/>
      <c r="Q284" s="176"/>
      <c r="R284" s="177"/>
      <c r="S284" s="176"/>
      <c r="T284" s="175"/>
      <c r="U284" s="175"/>
      <c r="V284" s="175"/>
      <c r="W284" s="174"/>
    </row>
    <row r="285" spans="6:25" s="211" customFormat="1" ht="11.25" outlineLevel="3" x14ac:dyDescent="0.2">
      <c r="F285" s="224"/>
      <c r="G285" s="223"/>
      <c r="H285" s="222" t="str">
        <f>IF(AND(H284&lt;&gt;"Výkaz výměr:",I284=""),"Výkaz výměr:","")</f>
        <v>Výkaz výměr:</v>
      </c>
      <c r="I285" s="221" t="s">
        <v>913</v>
      </c>
      <c r="J285" s="220"/>
      <c r="K285" s="219"/>
      <c r="L285" s="218"/>
      <c r="M285" s="217">
        <v>280.2</v>
      </c>
      <c r="N285" s="213"/>
      <c r="O285" s="216"/>
      <c r="P285" s="215"/>
      <c r="Q285" s="213"/>
      <c r="R285" s="213"/>
      <c r="S285" s="213"/>
      <c r="T285" s="214" t="s">
        <v>488</v>
      </c>
      <c r="U285" s="213"/>
      <c r="V285" s="213"/>
      <c r="W285" s="212"/>
    </row>
    <row r="286" spans="6:25" s="173" customFormat="1" ht="12" outlineLevel="2" x14ac:dyDescent="0.2">
      <c r="F286" s="190">
        <v>76</v>
      </c>
      <c r="G286" s="187" t="s">
        <v>523</v>
      </c>
      <c r="H286" s="189" t="s">
        <v>735</v>
      </c>
      <c r="I286" s="188" t="s">
        <v>734</v>
      </c>
      <c r="J286" s="187" t="s">
        <v>318</v>
      </c>
      <c r="K286" s="185">
        <v>117.19</v>
      </c>
      <c r="L286" s="186">
        <v>0</v>
      </c>
      <c r="M286" s="185">
        <v>117.19</v>
      </c>
      <c r="N286" s="184"/>
      <c r="O286" s="183">
        <f>M286*N286</f>
        <v>0</v>
      </c>
      <c r="P286" s="183">
        <v>1.0000000000000001E-5</v>
      </c>
      <c r="Q286" s="183">
        <f>M286*P286</f>
        <v>1.1719E-3</v>
      </c>
      <c r="R286" s="183"/>
      <c r="S286" s="183">
        <f>M286*R286</f>
        <v>0</v>
      </c>
      <c r="T286" s="183">
        <v>21</v>
      </c>
      <c r="U286" s="183">
        <f>O286*T286/100</f>
        <v>0</v>
      </c>
      <c r="V286" s="183">
        <f>U286+O286</f>
        <v>0</v>
      </c>
      <c r="W286" s="183"/>
      <c r="X286" s="183" t="s">
        <v>491</v>
      </c>
      <c r="Y286" s="183">
        <v>1</v>
      </c>
    </row>
    <row r="287" spans="6:25" s="173" customFormat="1" ht="12" outlineLevel="2" x14ac:dyDescent="0.2">
      <c r="F287" s="181"/>
      <c r="G287" s="180"/>
      <c r="H287" s="182" t="s">
        <v>490</v>
      </c>
      <c r="I287" s="357" t="s">
        <v>733</v>
      </c>
      <c r="J287" s="357"/>
      <c r="K287" s="357"/>
      <c r="L287" s="357"/>
      <c r="M287" s="357"/>
      <c r="N287" s="357"/>
      <c r="O287" s="357"/>
      <c r="P287" s="177"/>
      <c r="Q287" s="176"/>
      <c r="R287" s="177"/>
      <c r="S287" s="176"/>
      <c r="T287" s="175"/>
      <c r="U287" s="175"/>
      <c r="V287" s="175"/>
      <c r="W287" s="174"/>
    </row>
    <row r="288" spans="6:25" s="173" customFormat="1" ht="6" customHeight="1" outlineLevel="2" x14ac:dyDescent="0.2">
      <c r="F288" s="181"/>
      <c r="G288" s="180"/>
      <c r="H288" s="179"/>
      <c r="I288" s="178"/>
      <c r="J288" s="178"/>
      <c r="K288" s="178"/>
      <c r="L288" s="178"/>
      <c r="M288" s="178"/>
      <c r="N288" s="178"/>
      <c r="O288" s="178"/>
      <c r="P288" s="177"/>
      <c r="Q288" s="176"/>
      <c r="R288" s="177"/>
      <c r="S288" s="176"/>
      <c r="T288" s="175"/>
      <c r="U288" s="175"/>
      <c r="V288" s="175"/>
      <c r="W288" s="174"/>
    </row>
    <row r="289" spans="6:25" s="173" customFormat="1" ht="12" outlineLevel="2" x14ac:dyDescent="0.2">
      <c r="F289" s="190">
        <v>77</v>
      </c>
      <c r="G289" s="187" t="s">
        <v>523</v>
      </c>
      <c r="H289" s="189" t="s">
        <v>731</v>
      </c>
      <c r="I289" s="188" t="s">
        <v>730</v>
      </c>
      <c r="J289" s="187" t="s">
        <v>87</v>
      </c>
      <c r="K289" s="185">
        <v>890.09999999999991</v>
      </c>
      <c r="L289" s="186">
        <v>0</v>
      </c>
      <c r="M289" s="185">
        <v>890.09999999999991</v>
      </c>
      <c r="N289" s="184"/>
      <c r="O289" s="183">
        <f>M289*N289</f>
        <v>0</v>
      </c>
      <c r="P289" s="183">
        <v>3.3E-4</v>
      </c>
      <c r="Q289" s="183">
        <f>M289*P289</f>
        <v>0.29373299999999997</v>
      </c>
      <c r="R289" s="183"/>
      <c r="S289" s="183">
        <f>M289*R289</f>
        <v>0</v>
      </c>
      <c r="T289" s="183">
        <v>21</v>
      </c>
      <c r="U289" s="183">
        <f>O289*T289/100</f>
        <v>0</v>
      </c>
      <c r="V289" s="183">
        <f>U289+O289</f>
        <v>0</v>
      </c>
      <c r="W289" s="183"/>
      <c r="X289" s="183" t="s">
        <v>491</v>
      </c>
      <c r="Y289" s="183">
        <v>1</v>
      </c>
    </row>
    <row r="290" spans="6:25" s="173" customFormat="1" ht="12" outlineLevel="2" x14ac:dyDescent="0.2">
      <c r="F290" s="181"/>
      <c r="G290" s="180"/>
      <c r="H290" s="182" t="s">
        <v>490</v>
      </c>
      <c r="I290" s="357" t="s">
        <v>729</v>
      </c>
      <c r="J290" s="357"/>
      <c r="K290" s="357"/>
      <c r="L290" s="357"/>
      <c r="M290" s="357"/>
      <c r="N290" s="357"/>
      <c r="O290" s="357"/>
      <c r="P290" s="177"/>
      <c r="Q290" s="176"/>
      <c r="R290" s="177"/>
      <c r="S290" s="176"/>
      <c r="T290" s="175"/>
      <c r="U290" s="175"/>
      <c r="V290" s="175"/>
      <c r="W290" s="174"/>
    </row>
    <row r="291" spans="6:25" s="173" customFormat="1" ht="6" customHeight="1" outlineLevel="2" x14ac:dyDescent="0.2">
      <c r="F291" s="181"/>
      <c r="G291" s="180"/>
      <c r="H291" s="179"/>
      <c r="I291" s="178"/>
      <c r="J291" s="178"/>
      <c r="K291" s="178"/>
      <c r="L291" s="178"/>
      <c r="M291" s="178"/>
      <c r="N291" s="178"/>
      <c r="O291" s="178"/>
      <c r="P291" s="177"/>
      <c r="Q291" s="176"/>
      <c r="R291" s="177"/>
      <c r="S291" s="176"/>
      <c r="T291" s="175"/>
      <c r="U291" s="175"/>
      <c r="V291" s="175"/>
      <c r="W291" s="174"/>
    </row>
    <row r="292" spans="6:25" s="211" customFormat="1" ht="11.25" outlineLevel="3" x14ac:dyDescent="0.2">
      <c r="F292" s="224"/>
      <c r="G292" s="223"/>
      <c r="H292" s="222" t="str">
        <f>IF(AND(H291&lt;&gt;"Výkaz výměr:",I291=""),"Výkaz výměr:","")</f>
        <v>Výkaz výměr:</v>
      </c>
      <c r="I292" s="221" t="s">
        <v>912</v>
      </c>
      <c r="J292" s="220"/>
      <c r="K292" s="219"/>
      <c r="L292" s="218"/>
      <c r="M292" s="217">
        <v>890.09999999999991</v>
      </c>
      <c r="N292" s="213"/>
      <c r="O292" s="216"/>
      <c r="P292" s="215"/>
      <c r="Q292" s="213"/>
      <c r="R292" s="213"/>
      <c r="S292" s="213"/>
      <c r="T292" s="214" t="s">
        <v>488</v>
      </c>
      <c r="U292" s="213"/>
      <c r="V292" s="213"/>
      <c r="W292" s="212"/>
    </row>
    <row r="293" spans="6:25" s="173" customFormat="1" ht="12" outlineLevel="2" x14ac:dyDescent="0.2">
      <c r="F293" s="190">
        <v>78</v>
      </c>
      <c r="G293" s="187" t="s">
        <v>523</v>
      </c>
      <c r="H293" s="189" t="s">
        <v>911</v>
      </c>
      <c r="I293" s="188" t="s">
        <v>910</v>
      </c>
      <c r="J293" s="187" t="s">
        <v>87</v>
      </c>
      <c r="K293" s="185">
        <v>26.5</v>
      </c>
      <c r="L293" s="186">
        <v>0</v>
      </c>
      <c r="M293" s="185">
        <v>26.5</v>
      </c>
      <c r="N293" s="184"/>
      <c r="O293" s="183">
        <f>M293*N293</f>
        <v>0</v>
      </c>
      <c r="P293" s="183"/>
      <c r="Q293" s="183">
        <f>M293*P293</f>
        <v>0</v>
      </c>
      <c r="R293" s="183"/>
      <c r="S293" s="183">
        <f>M293*R293</f>
        <v>0</v>
      </c>
      <c r="T293" s="183">
        <v>21</v>
      </c>
      <c r="U293" s="183">
        <f>O293*T293/100</f>
        <v>0</v>
      </c>
      <c r="V293" s="183">
        <f>U293+O293</f>
        <v>0</v>
      </c>
      <c r="W293" s="183"/>
      <c r="X293" s="183" t="s">
        <v>491</v>
      </c>
      <c r="Y293" s="183">
        <v>1</v>
      </c>
    </row>
    <row r="294" spans="6:25" s="173" customFormat="1" ht="12" outlineLevel="2" x14ac:dyDescent="0.2">
      <c r="F294" s="181"/>
      <c r="G294" s="180"/>
      <c r="H294" s="182" t="s">
        <v>490</v>
      </c>
      <c r="I294" s="357" t="s">
        <v>909</v>
      </c>
      <c r="J294" s="357"/>
      <c r="K294" s="357"/>
      <c r="L294" s="357"/>
      <c r="M294" s="357"/>
      <c r="N294" s="357"/>
      <c r="O294" s="357"/>
      <c r="P294" s="177"/>
      <c r="Q294" s="176"/>
      <c r="R294" s="177"/>
      <c r="S294" s="176"/>
      <c r="T294" s="175"/>
      <c r="U294" s="175"/>
      <c r="V294" s="175"/>
      <c r="W294" s="174"/>
    </row>
    <row r="295" spans="6:25" s="173" customFormat="1" ht="6" customHeight="1" outlineLevel="2" x14ac:dyDescent="0.2">
      <c r="F295" s="181"/>
      <c r="G295" s="180"/>
      <c r="H295" s="179"/>
      <c r="I295" s="178"/>
      <c r="J295" s="178"/>
      <c r="K295" s="178"/>
      <c r="L295" s="178"/>
      <c r="M295" s="178"/>
      <c r="N295" s="178"/>
      <c r="O295" s="178"/>
      <c r="P295" s="177"/>
      <c r="Q295" s="176"/>
      <c r="R295" s="177"/>
      <c r="S295" s="176"/>
      <c r="T295" s="175"/>
      <c r="U295" s="175"/>
      <c r="V295" s="175"/>
      <c r="W295" s="174"/>
    </row>
    <row r="296" spans="6:25" s="173" customFormat="1" ht="12" outlineLevel="2" x14ac:dyDescent="0.2">
      <c r="F296" s="190">
        <v>79</v>
      </c>
      <c r="G296" s="187" t="s">
        <v>523</v>
      </c>
      <c r="H296" s="189" t="s">
        <v>908</v>
      </c>
      <c r="I296" s="188" t="s">
        <v>907</v>
      </c>
      <c r="J296" s="187" t="s">
        <v>87</v>
      </c>
      <c r="K296" s="185">
        <v>26.5</v>
      </c>
      <c r="L296" s="186">
        <v>0</v>
      </c>
      <c r="M296" s="185">
        <v>26.5</v>
      </c>
      <c r="N296" s="184"/>
      <c r="O296" s="183">
        <f>M296*N296</f>
        <v>0</v>
      </c>
      <c r="P296" s="183"/>
      <c r="Q296" s="183">
        <f>M296*P296</f>
        <v>0</v>
      </c>
      <c r="R296" s="183"/>
      <c r="S296" s="183">
        <f>M296*R296</f>
        <v>0</v>
      </c>
      <c r="T296" s="183">
        <v>21</v>
      </c>
      <c r="U296" s="183">
        <f>O296*T296/100</f>
        <v>0</v>
      </c>
      <c r="V296" s="183">
        <f>U296+O296</f>
        <v>0</v>
      </c>
      <c r="W296" s="183"/>
      <c r="X296" s="183" t="s">
        <v>491</v>
      </c>
      <c r="Y296" s="183">
        <v>1</v>
      </c>
    </row>
    <row r="297" spans="6:25" s="173" customFormat="1" ht="12" outlineLevel="2" x14ac:dyDescent="0.2">
      <c r="F297" s="181"/>
      <c r="G297" s="180"/>
      <c r="H297" s="182" t="s">
        <v>490</v>
      </c>
      <c r="I297" s="357" t="s">
        <v>906</v>
      </c>
      <c r="J297" s="357"/>
      <c r="K297" s="357"/>
      <c r="L297" s="357"/>
      <c r="M297" s="357"/>
      <c r="N297" s="357"/>
      <c r="O297" s="357"/>
      <c r="P297" s="177"/>
      <c r="Q297" s="176"/>
      <c r="R297" s="177"/>
      <c r="S297" s="176"/>
      <c r="T297" s="175"/>
      <c r="U297" s="175"/>
      <c r="V297" s="175"/>
      <c r="W297" s="174"/>
    </row>
    <row r="298" spans="6:25" s="173" customFormat="1" ht="6" customHeight="1" outlineLevel="2" x14ac:dyDescent="0.2">
      <c r="F298" s="181"/>
      <c r="G298" s="180"/>
      <c r="H298" s="179"/>
      <c r="I298" s="178"/>
      <c r="J298" s="178"/>
      <c r="K298" s="178"/>
      <c r="L298" s="178"/>
      <c r="M298" s="178"/>
      <c r="N298" s="178"/>
      <c r="O298" s="178"/>
      <c r="P298" s="177"/>
      <c r="Q298" s="176"/>
      <c r="R298" s="177"/>
      <c r="S298" s="176"/>
      <c r="T298" s="175"/>
      <c r="U298" s="175"/>
      <c r="V298" s="175"/>
      <c r="W298" s="174"/>
    </row>
    <row r="299" spans="6:25" s="211" customFormat="1" ht="11.25" outlineLevel="3" x14ac:dyDescent="0.2">
      <c r="F299" s="224"/>
      <c r="G299" s="223"/>
      <c r="H299" s="222" t="str">
        <f>IF(AND(H298&lt;&gt;"Výkaz výměr:",I298=""),"Výkaz výměr:","")</f>
        <v>Výkaz výměr:</v>
      </c>
      <c r="I299" s="221" t="s">
        <v>905</v>
      </c>
      <c r="J299" s="220"/>
      <c r="K299" s="219"/>
      <c r="L299" s="218"/>
      <c r="M299" s="217">
        <v>26.5</v>
      </c>
      <c r="N299" s="213"/>
      <c r="O299" s="216"/>
      <c r="P299" s="215"/>
      <c r="Q299" s="213"/>
      <c r="R299" s="213"/>
      <c r="S299" s="213"/>
      <c r="T299" s="214" t="s">
        <v>488</v>
      </c>
      <c r="U299" s="213"/>
      <c r="V299" s="213"/>
      <c r="W299" s="212"/>
    </row>
    <row r="300" spans="6:25" s="173" customFormat="1" ht="12" outlineLevel="2" x14ac:dyDescent="0.2">
      <c r="F300" s="190">
        <v>80</v>
      </c>
      <c r="G300" s="187" t="s">
        <v>523</v>
      </c>
      <c r="H300" s="189" t="s">
        <v>727</v>
      </c>
      <c r="I300" s="188" t="s">
        <v>726</v>
      </c>
      <c r="J300" s="187" t="s">
        <v>87</v>
      </c>
      <c r="K300" s="185">
        <v>52.5</v>
      </c>
      <c r="L300" s="186">
        <v>0</v>
      </c>
      <c r="M300" s="185">
        <v>52.5</v>
      </c>
      <c r="N300" s="184"/>
      <c r="O300" s="183">
        <f>M300*N300</f>
        <v>0</v>
      </c>
      <c r="P300" s="183"/>
      <c r="Q300" s="183">
        <f>M300*P300</f>
        <v>0</v>
      </c>
      <c r="R300" s="183"/>
      <c r="S300" s="183">
        <f>M300*R300</f>
        <v>0</v>
      </c>
      <c r="T300" s="183">
        <v>21</v>
      </c>
      <c r="U300" s="183">
        <f>O300*T300/100</f>
        <v>0</v>
      </c>
      <c r="V300" s="183">
        <f>U300+O300</f>
        <v>0</v>
      </c>
      <c r="W300" s="183"/>
      <c r="X300" s="183" t="s">
        <v>491</v>
      </c>
      <c r="Y300" s="183">
        <v>1</v>
      </c>
    </row>
    <row r="301" spans="6:25" s="173" customFormat="1" ht="12" outlineLevel="2" x14ac:dyDescent="0.2">
      <c r="F301" s="181"/>
      <c r="G301" s="180"/>
      <c r="H301" s="182" t="s">
        <v>490</v>
      </c>
      <c r="I301" s="357" t="s">
        <v>725</v>
      </c>
      <c r="J301" s="357"/>
      <c r="K301" s="357"/>
      <c r="L301" s="357"/>
      <c r="M301" s="357"/>
      <c r="N301" s="357"/>
      <c r="O301" s="357"/>
      <c r="P301" s="177"/>
      <c r="Q301" s="176"/>
      <c r="R301" s="177"/>
      <c r="S301" s="176"/>
      <c r="T301" s="175"/>
      <c r="U301" s="175"/>
      <c r="V301" s="175"/>
      <c r="W301" s="174"/>
    </row>
    <row r="302" spans="6:25" s="173" customFormat="1" ht="6" customHeight="1" outlineLevel="2" x14ac:dyDescent="0.2">
      <c r="F302" s="181"/>
      <c r="G302" s="180"/>
      <c r="H302" s="179"/>
      <c r="I302" s="178"/>
      <c r="J302" s="178"/>
      <c r="K302" s="178"/>
      <c r="L302" s="178"/>
      <c r="M302" s="178"/>
      <c r="N302" s="178"/>
      <c r="O302" s="178"/>
      <c r="P302" s="177"/>
      <c r="Q302" s="176"/>
      <c r="R302" s="177"/>
      <c r="S302" s="176"/>
      <c r="T302" s="175"/>
      <c r="U302" s="175"/>
      <c r="V302" s="175"/>
      <c r="W302" s="174"/>
    </row>
    <row r="303" spans="6:25" s="173" customFormat="1" ht="12" outlineLevel="2" x14ac:dyDescent="0.2">
      <c r="F303" s="190">
        <v>81</v>
      </c>
      <c r="G303" s="187" t="s">
        <v>523</v>
      </c>
      <c r="H303" s="189" t="s">
        <v>724</v>
      </c>
      <c r="I303" s="188" t="s">
        <v>723</v>
      </c>
      <c r="J303" s="187" t="s">
        <v>87</v>
      </c>
      <c r="K303" s="185">
        <v>52.5</v>
      </c>
      <c r="L303" s="186">
        <v>0</v>
      </c>
      <c r="M303" s="185">
        <v>52.5</v>
      </c>
      <c r="N303" s="184"/>
      <c r="O303" s="183">
        <f>M303*N303</f>
        <v>0</v>
      </c>
      <c r="P303" s="183"/>
      <c r="Q303" s="183">
        <f>M303*P303</f>
        <v>0</v>
      </c>
      <c r="R303" s="183"/>
      <c r="S303" s="183">
        <f>M303*R303</f>
        <v>0</v>
      </c>
      <c r="T303" s="183">
        <v>21</v>
      </c>
      <c r="U303" s="183">
        <f>O303*T303/100</f>
        <v>0</v>
      </c>
      <c r="V303" s="183">
        <f>U303+O303</f>
        <v>0</v>
      </c>
      <c r="W303" s="183"/>
      <c r="X303" s="183" t="s">
        <v>491</v>
      </c>
      <c r="Y303" s="183">
        <v>1</v>
      </c>
    </row>
    <row r="304" spans="6:25" s="173" customFormat="1" ht="12" outlineLevel="2" x14ac:dyDescent="0.2">
      <c r="F304" s="181"/>
      <c r="G304" s="180"/>
      <c r="H304" s="182" t="s">
        <v>490</v>
      </c>
      <c r="I304" s="357" t="s">
        <v>722</v>
      </c>
      <c r="J304" s="357"/>
      <c r="K304" s="357"/>
      <c r="L304" s="357"/>
      <c r="M304" s="357"/>
      <c r="N304" s="357"/>
      <c r="O304" s="357"/>
      <c r="P304" s="177"/>
      <c r="Q304" s="176"/>
      <c r="R304" s="177"/>
      <c r="S304" s="176"/>
      <c r="T304" s="175"/>
      <c r="U304" s="175"/>
      <c r="V304" s="175"/>
      <c r="W304" s="174"/>
    </row>
    <row r="305" spans="6:25" s="173" customFormat="1" ht="6" customHeight="1" outlineLevel="2" x14ac:dyDescent="0.2">
      <c r="F305" s="181"/>
      <c r="G305" s="180"/>
      <c r="H305" s="179"/>
      <c r="I305" s="178"/>
      <c r="J305" s="178"/>
      <c r="K305" s="178"/>
      <c r="L305" s="178"/>
      <c r="M305" s="178"/>
      <c r="N305" s="178"/>
      <c r="O305" s="178"/>
      <c r="P305" s="177"/>
      <c r="Q305" s="176"/>
      <c r="R305" s="177"/>
      <c r="S305" s="176"/>
      <c r="T305" s="175"/>
      <c r="U305" s="175"/>
      <c r="V305" s="175"/>
      <c r="W305" s="174"/>
    </row>
    <row r="306" spans="6:25" s="211" customFormat="1" ht="11.25" outlineLevel="3" x14ac:dyDescent="0.2">
      <c r="F306" s="224"/>
      <c r="G306" s="223"/>
      <c r="H306" s="222" t="str">
        <f>IF(AND(H305&lt;&gt;"Výkaz výměr:",I305=""),"Výkaz výměr:","")</f>
        <v>Výkaz výměr:</v>
      </c>
      <c r="I306" s="221" t="s">
        <v>904</v>
      </c>
      <c r="J306" s="220"/>
      <c r="K306" s="219"/>
      <c r="L306" s="218"/>
      <c r="M306" s="217">
        <v>52.5</v>
      </c>
      <c r="N306" s="213"/>
      <c r="O306" s="216"/>
      <c r="P306" s="215"/>
      <c r="Q306" s="213"/>
      <c r="R306" s="213"/>
      <c r="S306" s="213"/>
      <c r="T306" s="214" t="s">
        <v>488</v>
      </c>
      <c r="U306" s="213"/>
      <c r="V306" s="213"/>
      <c r="W306" s="212"/>
    </row>
    <row r="307" spans="6:25" s="173" customFormat="1" ht="24" outlineLevel="2" x14ac:dyDescent="0.2">
      <c r="F307" s="190">
        <v>82</v>
      </c>
      <c r="G307" s="187" t="s">
        <v>523</v>
      </c>
      <c r="H307" s="189" t="s">
        <v>721</v>
      </c>
      <c r="I307" s="188" t="s">
        <v>720</v>
      </c>
      <c r="J307" s="187" t="s">
        <v>318</v>
      </c>
      <c r="K307" s="185">
        <v>3055.5</v>
      </c>
      <c r="L307" s="186">
        <v>0</v>
      </c>
      <c r="M307" s="185">
        <v>3055.5</v>
      </c>
      <c r="N307" s="184"/>
      <c r="O307" s="183">
        <f>M307*N307</f>
        <v>0</v>
      </c>
      <c r="P307" s="183"/>
      <c r="Q307" s="183">
        <f>M307*P307</f>
        <v>0</v>
      </c>
      <c r="R307" s="183">
        <v>0.02</v>
      </c>
      <c r="S307" s="183">
        <f>M307*R307</f>
        <v>61.11</v>
      </c>
      <c r="T307" s="183">
        <v>21</v>
      </c>
      <c r="U307" s="183">
        <f>O307*T307/100</f>
        <v>0</v>
      </c>
      <c r="V307" s="183">
        <f>U307+O307</f>
        <v>0</v>
      </c>
      <c r="W307" s="183"/>
      <c r="X307" s="183" t="s">
        <v>491</v>
      </c>
      <c r="Y307" s="183">
        <v>1</v>
      </c>
    </row>
    <row r="308" spans="6:25" s="173" customFormat="1" ht="12" outlineLevel="2" x14ac:dyDescent="0.2">
      <c r="F308" s="181"/>
      <c r="G308" s="180"/>
      <c r="H308" s="182" t="s">
        <v>490</v>
      </c>
      <c r="I308" s="357" t="s">
        <v>719</v>
      </c>
      <c r="J308" s="357"/>
      <c r="K308" s="357"/>
      <c r="L308" s="357"/>
      <c r="M308" s="357"/>
      <c r="N308" s="357"/>
      <c r="O308" s="357"/>
      <c r="P308" s="177"/>
      <c r="Q308" s="176"/>
      <c r="R308" s="177"/>
      <c r="S308" s="176"/>
      <c r="T308" s="175"/>
      <c r="U308" s="175"/>
      <c r="V308" s="175"/>
      <c r="W308" s="174"/>
    </row>
    <row r="309" spans="6:25" s="173" customFormat="1" ht="6" customHeight="1" outlineLevel="2" x14ac:dyDescent="0.2">
      <c r="F309" s="181"/>
      <c r="G309" s="180"/>
      <c r="H309" s="179"/>
      <c r="I309" s="178"/>
      <c r="J309" s="178"/>
      <c r="K309" s="178"/>
      <c r="L309" s="178"/>
      <c r="M309" s="178"/>
      <c r="N309" s="178"/>
      <c r="O309" s="178"/>
      <c r="P309" s="177"/>
      <c r="Q309" s="176"/>
      <c r="R309" s="177"/>
      <c r="S309" s="176"/>
      <c r="T309" s="175"/>
      <c r="U309" s="175"/>
      <c r="V309" s="175"/>
      <c r="W309" s="174"/>
    </row>
    <row r="310" spans="6:25" s="211" customFormat="1" ht="11.25" outlineLevel="3" x14ac:dyDescent="0.2">
      <c r="F310" s="224"/>
      <c r="G310" s="223"/>
      <c r="H310" s="222" t="str">
        <f>IF(AND(H309&lt;&gt;"Výkaz výměr:",I309=""),"Výkaz výměr:","")</f>
        <v>Výkaz výměr:</v>
      </c>
      <c r="I310" s="221" t="s">
        <v>903</v>
      </c>
      <c r="J310" s="220"/>
      <c r="K310" s="219"/>
      <c r="L310" s="218"/>
      <c r="M310" s="217">
        <v>3055.5</v>
      </c>
      <c r="N310" s="213"/>
      <c r="O310" s="216"/>
      <c r="P310" s="215"/>
      <c r="Q310" s="213"/>
      <c r="R310" s="213"/>
      <c r="S310" s="213"/>
      <c r="T310" s="214" t="s">
        <v>488</v>
      </c>
      <c r="U310" s="213"/>
      <c r="V310" s="213"/>
      <c r="W310" s="212"/>
    </row>
    <row r="311" spans="6:25" s="173" customFormat="1" ht="12" outlineLevel="2" x14ac:dyDescent="0.2">
      <c r="F311" s="190">
        <v>83</v>
      </c>
      <c r="G311" s="187" t="s">
        <v>523</v>
      </c>
      <c r="H311" s="189" t="s">
        <v>902</v>
      </c>
      <c r="I311" s="188" t="s">
        <v>901</v>
      </c>
      <c r="J311" s="187" t="s">
        <v>87</v>
      </c>
      <c r="K311" s="185">
        <v>10</v>
      </c>
      <c r="L311" s="186">
        <v>0</v>
      </c>
      <c r="M311" s="185">
        <v>10</v>
      </c>
      <c r="N311" s="184"/>
      <c r="O311" s="183">
        <f>M311*N311</f>
        <v>0</v>
      </c>
      <c r="P311" s="183">
        <v>8.0000000000000007E-5</v>
      </c>
      <c r="Q311" s="183">
        <f>M311*P311</f>
        <v>8.0000000000000004E-4</v>
      </c>
      <c r="R311" s="183">
        <v>1.7999999999999999E-2</v>
      </c>
      <c r="S311" s="183">
        <f>M311*R311</f>
        <v>0.18</v>
      </c>
      <c r="T311" s="183">
        <v>21</v>
      </c>
      <c r="U311" s="183">
        <f>O311*T311/100</f>
        <v>0</v>
      </c>
      <c r="V311" s="183">
        <f>U311+O311</f>
        <v>0</v>
      </c>
      <c r="W311" s="183"/>
      <c r="X311" s="183" t="s">
        <v>491</v>
      </c>
      <c r="Y311" s="183">
        <v>1</v>
      </c>
    </row>
    <row r="312" spans="6:25" s="173" customFormat="1" ht="12" outlineLevel="2" x14ac:dyDescent="0.2">
      <c r="F312" s="181"/>
      <c r="G312" s="180"/>
      <c r="H312" s="182" t="s">
        <v>490</v>
      </c>
      <c r="I312" s="357" t="s">
        <v>900</v>
      </c>
      <c r="J312" s="357"/>
      <c r="K312" s="357"/>
      <c r="L312" s="357"/>
      <c r="M312" s="357"/>
      <c r="N312" s="357"/>
      <c r="O312" s="357"/>
      <c r="P312" s="177"/>
      <c r="Q312" s="176"/>
      <c r="R312" s="177"/>
      <c r="S312" s="176"/>
      <c r="T312" s="175"/>
      <c r="U312" s="175"/>
      <c r="V312" s="175"/>
      <c r="W312" s="174"/>
    </row>
    <row r="313" spans="6:25" s="173" customFormat="1" ht="6" customHeight="1" outlineLevel="2" x14ac:dyDescent="0.2">
      <c r="F313" s="181"/>
      <c r="G313" s="180"/>
      <c r="H313" s="179"/>
      <c r="I313" s="178"/>
      <c r="J313" s="178"/>
      <c r="K313" s="178"/>
      <c r="L313" s="178"/>
      <c r="M313" s="178"/>
      <c r="N313" s="178"/>
      <c r="O313" s="178"/>
      <c r="P313" s="177"/>
      <c r="Q313" s="176"/>
      <c r="R313" s="177"/>
      <c r="S313" s="176"/>
      <c r="T313" s="175"/>
      <c r="U313" s="175"/>
      <c r="V313" s="175"/>
      <c r="W313" s="174"/>
    </row>
    <row r="314" spans="6:25" s="173" customFormat="1" ht="12" outlineLevel="2" x14ac:dyDescent="0.2">
      <c r="F314" s="190">
        <v>84</v>
      </c>
      <c r="G314" s="187" t="s">
        <v>523</v>
      </c>
      <c r="H314" s="189" t="s">
        <v>899</v>
      </c>
      <c r="I314" s="188" t="s">
        <v>898</v>
      </c>
      <c r="J314" s="187" t="s">
        <v>116</v>
      </c>
      <c r="K314" s="185">
        <v>3</v>
      </c>
      <c r="L314" s="186">
        <v>0</v>
      </c>
      <c r="M314" s="185">
        <v>3</v>
      </c>
      <c r="N314" s="184"/>
      <c r="O314" s="183">
        <f>M314*N314</f>
        <v>0</v>
      </c>
      <c r="P314" s="183"/>
      <c r="Q314" s="183">
        <f>M314*P314</f>
        <v>0</v>
      </c>
      <c r="R314" s="183">
        <v>0.48199999999999998</v>
      </c>
      <c r="S314" s="183">
        <f>M314*R314</f>
        <v>1.446</v>
      </c>
      <c r="T314" s="183">
        <v>21</v>
      </c>
      <c r="U314" s="183">
        <f>O314*T314/100</f>
        <v>0</v>
      </c>
      <c r="V314" s="183">
        <f>U314+O314</f>
        <v>0</v>
      </c>
      <c r="W314" s="183"/>
      <c r="X314" s="183" t="s">
        <v>491</v>
      </c>
      <c r="Y314" s="183">
        <v>1</v>
      </c>
    </row>
    <row r="315" spans="6:25" s="173" customFormat="1" ht="12" outlineLevel="2" x14ac:dyDescent="0.2">
      <c r="F315" s="181"/>
      <c r="G315" s="180"/>
      <c r="H315" s="182" t="s">
        <v>490</v>
      </c>
      <c r="I315" s="357" t="s">
        <v>897</v>
      </c>
      <c r="J315" s="357"/>
      <c r="K315" s="357"/>
      <c r="L315" s="357"/>
      <c r="M315" s="357"/>
      <c r="N315" s="357"/>
      <c r="O315" s="357"/>
      <c r="P315" s="177"/>
      <c r="Q315" s="176"/>
      <c r="R315" s="177"/>
      <c r="S315" s="176"/>
      <c r="T315" s="175"/>
      <c r="U315" s="175"/>
      <c r="V315" s="175"/>
      <c r="W315" s="174"/>
    </row>
    <row r="316" spans="6:25" s="173" customFormat="1" ht="6" customHeight="1" outlineLevel="2" x14ac:dyDescent="0.2">
      <c r="F316" s="181"/>
      <c r="G316" s="180"/>
      <c r="H316" s="179"/>
      <c r="I316" s="178"/>
      <c r="J316" s="178"/>
      <c r="K316" s="178"/>
      <c r="L316" s="178"/>
      <c r="M316" s="178"/>
      <c r="N316" s="178"/>
      <c r="O316" s="178"/>
      <c r="P316" s="177"/>
      <c r="Q316" s="176"/>
      <c r="R316" s="177"/>
      <c r="S316" s="176"/>
      <c r="T316" s="175"/>
      <c r="U316" s="175"/>
      <c r="V316" s="175"/>
      <c r="W316" s="174"/>
    </row>
    <row r="317" spans="6:25" s="173" customFormat="1" ht="12" outlineLevel="2" x14ac:dyDescent="0.2">
      <c r="F317" s="190">
        <v>85</v>
      </c>
      <c r="G317" s="187" t="s">
        <v>523</v>
      </c>
      <c r="H317" s="189" t="s">
        <v>896</v>
      </c>
      <c r="I317" s="188" t="s">
        <v>895</v>
      </c>
      <c r="J317" s="187" t="s">
        <v>116</v>
      </c>
      <c r="K317" s="185">
        <v>3</v>
      </c>
      <c r="L317" s="186">
        <v>0</v>
      </c>
      <c r="M317" s="185">
        <v>3</v>
      </c>
      <c r="N317" s="184"/>
      <c r="O317" s="183">
        <f>M317*N317</f>
        <v>0</v>
      </c>
      <c r="P317" s="183">
        <v>0.35743999999999998</v>
      </c>
      <c r="Q317" s="183">
        <f>M317*P317</f>
        <v>1.0723199999999999</v>
      </c>
      <c r="R317" s="183"/>
      <c r="S317" s="183">
        <f>M317*R317</f>
        <v>0</v>
      </c>
      <c r="T317" s="183">
        <v>21</v>
      </c>
      <c r="U317" s="183">
        <f>O317*T317/100</f>
        <v>0</v>
      </c>
      <c r="V317" s="183">
        <f>U317+O317</f>
        <v>0</v>
      </c>
      <c r="W317" s="183"/>
      <c r="X317" s="183" t="s">
        <v>491</v>
      </c>
      <c r="Y317" s="183">
        <v>1</v>
      </c>
    </row>
    <row r="318" spans="6:25" s="173" customFormat="1" ht="12" outlineLevel="2" x14ac:dyDescent="0.2">
      <c r="F318" s="181"/>
      <c r="G318" s="180"/>
      <c r="H318" s="182" t="s">
        <v>490</v>
      </c>
      <c r="I318" s="357" t="s">
        <v>894</v>
      </c>
      <c r="J318" s="357"/>
      <c r="K318" s="357"/>
      <c r="L318" s="357"/>
      <c r="M318" s="357"/>
      <c r="N318" s="357"/>
      <c r="O318" s="357"/>
      <c r="P318" s="177"/>
      <c r="Q318" s="176"/>
      <c r="R318" s="177"/>
      <c r="S318" s="176"/>
      <c r="T318" s="175"/>
      <c r="U318" s="175"/>
      <c r="V318" s="175"/>
      <c r="W318" s="174"/>
    </row>
    <row r="319" spans="6:25" s="173" customFormat="1" ht="6" customHeight="1" outlineLevel="2" x14ac:dyDescent="0.2">
      <c r="F319" s="181"/>
      <c r="G319" s="180"/>
      <c r="H319" s="179"/>
      <c r="I319" s="178"/>
      <c r="J319" s="178"/>
      <c r="K319" s="178"/>
      <c r="L319" s="178"/>
      <c r="M319" s="178"/>
      <c r="N319" s="178"/>
      <c r="O319" s="178"/>
      <c r="P319" s="177"/>
      <c r="Q319" s="176"/>
      <c r="R319" s="177"/>
      <c r="S319" s="176"/>
      <c r="T319" s="175"/>
      <c r="U319" s="175"/>
      <c r="V319" s="175"/>
      <c r="W319" s="174"/>
    </row>
    <row r="320" spans="6:25" s="173" customFormat="1" ht="12" outlineLevel="2" x14ac:dyDescent="0.2">
      <c r="F320" s="190">
        <v>86</v>
      </c>
      <c r="G320" s="187" t="s">
        <v>523</v>
      </c>
      <c r="H320" s="189" t="s">
        <v>893</v>
      </c>
      <c r="I320" s="188" t="s">
        <v>892</v>
      </c>
      <c r="J320" s="187" t="s">
        <v>116</v>
      </c>
      <c r="K320" s="185">
        <v>1</v>
      </c>
      <c r="L320" s="186">
        <v>0</v>
      </c>
      <c r="M320" s="185">
        <v>1</v>
      </c>
      <c r="N320" s="184"/>
      <c r="O320" s="183">
        <f>M320*N320</f>
        <v>0</v>
      </c>
      <c r="P320" s="183">
        <v>1.1999999999999999E-3</v>
      </c>
      <c r="Q320" s="183">
        <f>M320*P320</f>
        <v>1.1999999999999999E-3</v>
      </c>
      <c r="R320" s="183"/>
      <c r="S320" s="183">
        <f>M320*R320</f>
        <v>0</v>
      </c>
      <c r="T320" s="183">
        <v>21</v>
      </c>
      <c r="U320" s="183">
        <f>O320*T320/100</f>
        <v>0</v>
      </c>
      <c r="V320" s="183">
        <f>U320+O320</f>
        <v>0</v>
      </c>
      <c r="W320" s="183"/>
      <c r="X320" s="183" t="s">
        <v>491</v>
      </c>
      <c r="Y320" s="183">
        <v>1</v>
      </c>
    </row>
    <row r="321" spans="6:25" s="173" customFormat="1" ht="12" outlineLevel="2" x14ac:dyDescent="0.2">
      <c r="F321" s="181"/>
      <c r="G321" s="180"/>
      <c r="H321" s="182" t="s">
        <v>490</v>
      </c>
      <c r="I321" s="357" t="s">
        <v>891</v>
      </c>
      <c r="J321" s="357"/>
      <c r="K321" s="357"/>
      <c r="L321" s="357"/>
      <c r="M321" s="357"/>
      <c r="N321" s="357"/>
      <c r="O321" s="357"/>
      <c r="P321" s="177"/>
      <c r="Q321" s="176"/>
      <c r="R321" s="177"/>
      <c r="S321" s="176"/>
      <c r="T321" s="175"/>
      <c r="U321" s="175"/>
      <c r="V321" s="175"/>
      <c r="W321" s="174"/>
    </row>
    <row r="322" spans="6:25" s="173" customFormat="1" ht="6" customHeight="1" outlineLevel="2" x14ac:dyDescent="0.2">
      <c r="F322" s="181"/>
      <c r="G322" s="180"/>
      <c r="H322" s="179"/>
      <c r="I322" s="178"/>
      <c r="J322" s="178"/>
      <c r="K322" s="178"/>
      <c r="L322" s="178"/>
      <c r="M322" s="178"/>
      <c r="N322" s="178"/>
      <c r="O322" s="178"/>
      <c r="P322" s="177"/>
      <c r="Q322" s="176"/>
      <c r="R322" s="177"/>
      <c r="S322" s="176"/>
      <c r="T322" s="175"/>
      <c r="U322" s="175"/>
      <c r="V322" s="175"/>
      <c r="W322" s="174"/>
    </row>
    <row r="323" spans="6:25" s="173" customFormat="1" ht="12" outlineLevel="2" x14ac:dyDescent="0.2">
      <c r="F323" s="190">
        <v>87</v>
      </c>
      <c r="G323" s="187" t="s">
        <v>550</v>
      </c>
      <c r="H323" s="189" t="s">
        <v>890</v>
      </c>
      <c r="I323" s="188" t="s">
        <v>889</v>
      </c>
      <c r="J323" s="187" t="s">
        <v>116</v>
      </c>
      <c r="K323" s="185">
        <v>1</v>
      </c>
      <c r="L323" s="186">
        <v>0</v>
      </c>
      <c r="M323" s="185">
        <v>1</v>
      </c>
      <c r="N323" s="184"/>
      <c r="O323" s="183">
        <f>M323*N323</f>
        <v>0</v>
      </c>
      <c r="P323" s="183">
        <v>0.02</v>
      </c>
      <c r="Q323" s="183">
        <f>M323*P323</f>
        <v>0.02</v>
      </c>
      <c r="R323" s="183"/>
      <c r="S323" s="183">
        <f>M323*R323</f>
        <v>0</v>
      </c>
      <c r="T323" s="183">
        <v>21</v>
      </c>
      <c r="U323" s="183">
        <f>O323*T323/100</f>
        <v>0</v>
      </c>
      <c r="V323" s="183">
        <f>U323+O323</f>
        <v>0</v>
      </c>
      <c r="W323" s="183"/>
      <c r="X323" s="183" t="s">
        <v>491</v>
      </c>
      <c r="Y323" s="183">
        <v>1</v>
      </c>
    </row>
    <row r="324" spans="6:25" s="173" customFormat="1" ht="12" outlineLevel="2" x14ac:dyDescent="0.2">
      <c r="F324" s="181"/>
      <c r="G324" s="180"/>
      <c r="H324" s="182" t="s">
        <v>490</v>
      </c>
      <c r="I324" s="357" t="s">
        <v>889</v>
      </c>
      <c r="J324" s="357"/>
      <c r="K324" s="357"/>
      <c r="L324" s="357"/>
      <c r="M324" s="357"/>
      <c r="N324" s="357"/>
      <c r="O324" s="357"/>
      <c r="P324" s="177"/>
      <c r="Q324" s="176"/>
      <c r="R324" s="177"/>
      <c r="S324" s="176"/>
      <c r="T324" s="175"/>
      <c r="U324" s="175"/>
      <c r="V324" s="175"/>
      <c r="W324" s="174"/>
    </row>
    <row r="325" spans="6:25" s="173" customFormat="1" ht="6" customHeight="1" outlineLevel="2" x14ac:dyDescent="0.2">
      <c r="F325" s="181"/>
      <c r="G325" s="180"/>
      <c r="H325" s="179"/>
      <c r="I325" s="178"/>
      <c r="J325" s="178"/>
      <c r="K325" s="178"/>
      <c r="L325" s="178"/>
      <c r="M325" s="178"/>
      <c r="N325" s="178"/>
      <c r="O325" s="178"/>
      <c r="P325" s="177"/>
      <c r="Q325" s="176"/>
      <c r="R325" s="177"/>
      <c r="S325" s="176"/>
      <c r="T325" s="175"/>
      <c r="U325" s="175"/>
      <c r="V325" s="175"/>
      <c r="W325" s="174"/>
    </row>
    <row r="326" spans="6:25" s="173" customFormat="1" ht="24" outlineLevel="2" x14ac:dyDescent="0.2">
      <c r="F326" s="190">
        <v>88</v>
      </c>
      <c r="G326" s="187" t="s">
        <v>523</v>
      </c>
      <c r="H326" s="189" t="s">
        <v>888</v>
      </c>
      <c r="I326" s="188" t="s">
        <v>887</v>
      </c>
      <c r="J326" s="187" t="s">
        <v>87</v>
      </c>
      <c r="K326" s="185">
        <v>34</v>
      </c>
      <c r="L326" s="186">
        <v>0</v>
      </c>
      <c r="M326" s="185">
        <v>34</v>
      </c>
      <c r="N326" s="184"/>
      <c r="O326" s="183">
        <f>M326*N326</f>
        <v>0</v>
      </c>
      <c r="P326" s="183">
        <v>2.741E-2</v>
      </c>
      <c r="Q326" s="183">
        <f>M326*P326</f>
        <v>0.93193999999999999</v>
      </c>
      <c r="R326" s="183"/>
      <c r="S326" s="183">
        <f>M326*R326</f>
        <v>0</v>
      </c>
      <c r="T326" s="183">
        <v>21</v>
      </c>
      <c r="U326" s="183">
        <f>O326*T326/100</f>
        <v>0</v>
      </c>
      <c r="V326" s="183">
        <f>U326+O326</f>
        <v>0</v>
      </c>
      <c r="W326" s="183"/>
      <c r="X326" s="183" t="s">
        <v>491</v>
      </c>
      <c r="Y326" s="183">
        <v>1</v>
      </c>
    </row>
    <row r="327" spans="6:25" s="173" customFormat="1" ht="12" outlineLevel="2" x14ac:dyDescent="0.2">
      <c r="F327" s="181"/>
      <c r="G327" s="180"/>
      <c r="H327" s="182" t="s">
        <v>490</v>
      </c>
      <c r="I327" s="357" t="s">
        <v>886</v>
      </c>
      <c r="J327" s="357"/>
      <c r="K327" s="357"/>
      <c r="L327" s="357"/>
      <c r="M327" s="357"/>
      <c r="N327" s="357"/>
      <c r="O327" s="357"/>
      <c r="P327" s="177"/>
      <c r="Q327" s="176"/>
      <c r="R327" s="177"/>
      <c r="S327" s="176"/>
      <c r="T327" s="175"/>
      <c r="U327" s="175"/>
      <c r="V327" s="175"/>
      <c r="W327" s="174"/>
    </row>
    <row r="328" spans="6:25" s="173" customFormat="1" ht="6" customHeight="1" outlineLevel="2" x14ac:dyDescent="0.2">
      <c r="F328" s="181"/>
      <c r="G328" s="180"/>
      <c r="H328" s="179"/>
      <c r="I328" s="178"/>
      <c r="J328" s="178"/>
      <c r="K328" s="178"/>
      <c r="L328" s="178"/>
      <c r="M328" s="178"/>
      <c r="N328" s="178"/>
      <c r="O328" s="178"/>
      <c r="P328" s="177"/>
      <c r="Q328" s="176"/>
      <c r="R328" s="177"/>
      <c r="S328" s="176"/>
      <c r="T328" s="175"/>
      <c r="U328" s="175"/>
      <c r="V328" s="175"/>
      <c r="W328" s="174"/>
    </row>
    <row r="329" spans="6:25" s="164" customFormat="1" ht="12.75" customHeight="1" outlineLevel="2" x14ac:dyDescent="0.2">
      <c r="F329" s="172"/>
      <c r="G329" s="170"/>
      <c r="H329" s="170"/>
      <c r="I329" s="171"/>
      <c r="J329" s="170"/>
      <c r="K329" s="169"/>
      <c r="L329" s="165"/>
      <c r="M329" s="169"/>
      <c r="N329" s="165"/>
      <c r="O329" s="168"/>
      <c r="P329" s="167"/>
      <c r="Q329" s="165"/>
      <c r="R329" s="165"/>
      <c r="S329" s="165"/>
      <c r="T329" s="166" t="s">
        <v>488</v>
      </c>
      <c r="U329" s="165"/>
      <c r="V329" s="165"/>
      <c r="W329" s="165"/>
    </row>
    <row r="330" spans="6:25" s="191" customFormat="1" ht="16.5" customHeight="1" outlineLevel="1" x14ac:dyDescent="0.2">
      <c r="F330" s="200"/>
      <c r="G330" s="198"/>
      <c r="H330" s="199"/>
      <c r="I330" s="199" t="s">
        <v>533</v>
      </c>
      <c r="J330" s="198"/>
      <c r="K330" s="197"/>
      <c r="L330" s="195"/>
      <c r="M330" s="197"/>
      <c r="N330" s="195"/>
      <c r="O330" s="192">
        <f>SUBTOTAL(9,O331:O364)</f>
        <v>0</v>
      </c>
      <c r="P330" s="196"/>
      <c r="Q330" s="192">
        <f>SUBTOTAL(9,Q331:Q364)</f>
        <v>0</v>
      </c>
      <c r="R330" s="195"/>
      <c r="S330" s="192">
        <f>SUBTOTAL(9,S331:S364)</f>
        <v>0</v>
      </c>
      <c r="T330" s="194"/>
      <c r="U330" s="192">
        <f>SUBTOTAL(9,U331:U364)</f>
        <v>0</v>
      </c>
      <c r="V330" s="192">
        <f>SUBTOTAL(9,V331:V364)</f>
        <v>0</v>
      </c>
      <c r="W330" s="193"/>
      <c r="Y330" s="192">
        <f>SUBTOTAL(9,Y331:Y364)</f>
        <v>9</v>
      </c>
    </row>
    <row r="331" spans="6:25" s="173" customFormat="1" ht="12" outlineLevel="2" x14ac:dyDescent="0.2">
      <c r="F331" s="190">
        <v>89</v>
      </c>
      <c r="G331" s="187" t="s">
        <v>523</v>
      </c>
      <c r="H331" s="189" t="s">
        <v>718</v>
      </c>
      <c r="I331" s="188" t="s">
        <v>717</v>
      </c>
      <c r="J331" s="187" t="s">
        <v>234</v>
      </c>
      <c r="K331" s="185">
        <v>3599.8579999999997</v>
      </c>
      <c r="L331" s="186">
        <v>0</v>
      </c>
      <c r="M331" s="185">
        <v>3599.8579999999997</v>
      </c>
      <c r="N331" s="184"/>
      <c r="O331" s="183">
        <f>M331*N331</f>
        <v>0</v>
      </c>
      <c r="P331" s="183"/>
      <c r="Q331" s="183">
        <f>M331*P331</f>
        <v>0</v>
      </c>
      <c r="R331" s="183"/>
      <c r="S331" s="183">
        <f>M331*R331</f>
        <v>0</v>
      </c>
      <c r="T331" s="183">
        <v>21</v>
      </c>
      <c r="U331" s="183">
        <f>O331*T331/100</f>
        <v>0</v>
      </c>
      <c r="V331" s="183">
        <f>U331+O331</f>
        <v>0</v>
      </c>
      <c r="W331" s="183"/>
      <c r="X331" s="183" t="s">
        <v>491</v>
      </c>
      <c r="Y331" s="183">
        <v>1</v>
      </c>
    </row>
    <row r="332" spans="6:25" s="173" customFormat="1" ht="12" outlineLevel="2" x14ac:dyDescent="0.2">
      <c r="F332" s="181"/>
      <c r="G332" s="180"/>
      <c r="H332" s="182" t="s">
        <v>490</v>
      </c>
      <c r="I332" s="357" t="s">
        <v>716</v>
      </c>
      <c r="J332" s="357"/>
      <c r="K332" s="357"/>
      <c r="L332" s="357"/>
      <c r="M332" s="357"/>
      <c r="N332" s="357"/>
      <c r="O332" s="357"/>
      <c r="P332" s="177"/>
      <c r="Q332" s="176"/>
      <c r="R332" s="177"/>
      <c r="S332" s="176"/>
      <c r="T332" s="175"/>
      <c r="U332" s="175"/>
      <c r="V332" s="175"/>
      <c r="W332" s="174"/>
    </row>
    <row r="333" spans="6:25" s="173" customFormat="1" ht="6" customHeight="1" outlineLevel="2" x14ac:dyDescent="0.2">
      <c r="F333" s="181"/>
      <c r="G333" s="180"/>
      <c r="H333" s="179"/>
      <c r="I333" s="178"/>
      <c r="J333" s="178"/>
      <c r="K333" s="178"/>
      <c r="L333" s="178"/>
      <c r="M333" s="178"/>
      <c r="N333" s="178"/>
      <c r="O333" s="178"/>
      <c r="P333" s="177"/>
      <c r="Q333" s="176"/>
      <c r="R333" s="177"/>
      <c r="S333" s="176"/>
      <c r="T333" s="175"/>
      <c r="U333" s="175"/>
      <c r="V333" s="175"/>
      <c r="W333" s="174"/>
    </row>
    <row r="334" spans="6:25" s="211" customFormat="1" ht="11.25" outlineLevel="3" x14ac:dyDescent="0.2">
      <c r="F334" s="224"/>
      <c r="G334" s="223"/>
      <c r="H334" s="222" t="str">
        <f>IF(AND(H333&lt;&gt;"Výkaz výměr:",I333=""),"Výkaz výměr:","")</f>
        <v>Výkaz výměr:</v>
      </c>
      <c r="I334" s="221" t="s">
        <v>885</v>
      </c>
      <c r="J334" s="220"/>
      <c r="K334" s="219"/>
      <c r="L334" s="218"/>
      <c r="M334" s="217">
        <v>3599.8579999999997</v>
      </c>
      <c r="N334" s="213"/>
      <c r="O334" s="216"/>
      <c r="P334" s="215"/>
      <c r="Q334" s="213"/>
      <c r="R334" s="213"/>
      <c r="S334" s="213"/>
      <c r="T334" s="214" t="s">
        <v>488</v>
      </c>
      <c r="U334" s="213"/>
      <c r="V334" s="213"/>
      <c r="W334" s="212"/>
    </row>
    <row r="335" spans="6:25" s="173" customFormat="1" ht="12" outlineLevel="2" x14ac:dyDescent="0.2">
      <c r="F335" s="190">
        <v>90</v>
      </c>
      <c r="G335" s="187" t="s">
        <v>523</v>
      </c>
      <c r="H335" s="189" t="s">
        <v>714</v>
      </c>
      <c r="I335" s="188" t="s">
        <v>713</v>
      </c>
      <c r="J335" s="187" t="s">
        <v>234</v>
      </c>
      <c r="K335" s="185">
        <v>35998.58</v>
      </c>
      <c r="L335" s="186">
        <v>0</v>
      </c>
      <c r="M335" s="185">
        <v>35998.58</v>
      </c>
      <c r="N335" s="184"/>
      <c r="O335" s="183">
        <f>M335*N335</f>
        <v>0</v>
      </c>
      <c r="P335" s="183"/>
      <c r="Q335" s="183">
        <f>M335*P335</f>
        <v>0</v>
      </c>
      <c r="R335" s="183"/>
      <c r="S335" s="183">
        <f>M335*R335</f>
        <v>0</v>
      </c>
      <c r="T335" s="183">
        <v>21</v>
      </c>
      <c r="U335" s="183">
        <f>O335*T335/100</f>
        <v>0</v>
      </c>
      <c r="V335" s="183">
        <f>U335+O335</f>
        <v>0</v>
      </c>
      <c r="W335" s="183"/>
      <c r="X335" s="183" t="s">
        <v>491</v>
      </c>
      <c r="Y335" s="183">
        <v>1</v>
      </c>
    </row>
    <row r="336" spans="6:25" s="173" customFormat="1" ht="12" outlineLevel="2" x14ac:dyDescent="0.2">
      <c r="F336" s="181"/>
      <c r="G336" s="180"/>
      <c r="H336" s="182" t="s">
        <v>490</v>
      </c>
      <c r="I336" s="357" t="s">
        <v>527</v>
      </c>
      <c r="J336" s="357"/>
      <c r="K336" s="357"/>
      <c r="L336" s="357"/>
      <c r="M336" s="357"/>
      <c r="N336" s="357"/>
      <c r="O336" s="357"/>
      <c r="P336" s="177"/>
      <c r="Q336" s="176"/>
      <c r="R336" s="177"/>
      <c r="S336" s="176"/>
      <c r="T336" s="175"/>
      <c r="U336" s="175"/>
      <c r="V336" s="175"/>
      <c r="W336" s="174"/>
    </row>
    <row r="337" spans="6:25" s="173" customFormat="1" ht="6" customHeight="1" outlineLevel="2" x14ac:dyDescent="0.2">
      <c r="F337" s="181"/>
      <c r="G337" s="180"/>
      <c r="H337" s="179"/>
      <c r="I337" s="178"/>
      <c r="J337" s="178"/>
      <c r="K337" s="178"/>
      <c r="L337" s="178"/>
      <c r="M337" s="178"/>
      <c r="N337" s="178"/>
      <c r="O337" s="178"/>
      <c r="P337" s="177"/>
      <c r="Q337" s="176"/>
      <c r="R337" s="177"/>
      <c r="S337" s="176"/>
      <c r="T337" s="175"/>
      <c r="U337" s="175"/>
      <c r="V337" s="175"/>
      <c r="W337" s="174"/>
    </row>
    <row r="338" spans="6:25" s="173" customFormat="1" ht="12" outlineLevel="2" x14ac:dyDescent="0.2">
      <c r="F338" s="190">
        <v>91</v>
      </c>
      <c r="G338" s="187" t="s">
        <v>523</v>
      </c>
      <c r="H338" s="189" t="s">
        <v>532</v>
      </c>
      <c r="I338" s="188" t="s">
        <v>531</v>
      </c>
      <c r="J338" s="187" t="s">
        <v>234</v>
      </c>
      <c r="K338" s="185">
        <v>1707.7080000000001</v>
      </c>
      <c r="L338" s="186">
        <v>0</v>
      </c>
      <c r="M338" s="185">
        <v>1707.7080000000001</v>
      </c>
      <c r="N338" s="184"/>
      <c r="O338" s="183">
        <f>M338*N338</f>
        <v>0</v>
      </c>
      <c r="P338" s="183"/>
      <c r="Q338" s="183">
        <f>M338*P338</f>
        <v>0</v>
      </c>
      <c r="R338" s="183"/>
      <c r="S338" s="183">
        <f>M338*R338</f>
        <v>0</v>
      </c>
      <c r="T338" s="183">
        <v>21</v>
      </c>
      <c r="U338" s="183">
        <f>O338*T338/100</f>
        <v>0</v>
      </c>
      <c r="V338" s="183">
        <f>U338+O338</f>
        <v>0</v>
      </c>
      <c r="W338" s="183"/>
      <c r="X338" s="183" t="s">
        <v>491</v>
      </c>
      <c r="Y338" s="183">
        <v>1</v>
      </c>
    </row>
    <row r="339" spans="6:25" s="173" customFormat="1" ht="12" outlineLevel="2" x14ac:dyDescent="0.2">
      <c r="F339" s="181"/>
      <c r="G339" s="180"/>
      <c r="H339" s="182" t="s">
        <v>490</v>
      </c>
      <c r="I339" s="357" t="s">
        <v>530</v>
      </c>
      <c r="J339" s="357"/>
      <c r="K339" s="357"/>
      <c r="L339" s="357"/>
      <c r="M339" s="357"/>
      <c r="N339" s="357"/>
      <c r="O339" s="357"/>
      <c r="P339" s="177"/>
      <c r="Q339" s="176"/>
      <c r="R339" s="177"/>
      <c r="S339" s="176"/>
      <c r="T339" s="175"/>
      <c r="U339" s="175"/>
      <c r="V339" s="175"/>
      <c r="W339" s="174"/>
    </row>
    <row r="340" spans="6:25" s="173" customFormat="1" ht="6" customHeight="1" outlineLevel="2" x14ac:dyDescent="0.2">
      <c r="F340" s="181"/>
      <c r="G340" s="180"/>
      <c r="H340" s="179"/>
      <c r="I340" s="178"/>
      <c r="J340" s="178"/>
      <c r="K340" s="178"/>
      <c r="L340" s="178"/>
      <c r="M340" s="178"/>
      <c r="N340" s="178"/>
      <c r="O340" s="178"/>
      <c r="P340" s="177"/>
      <c r="Q340" s="176"/>
      <c r="R340" s="177"/>
      <c r="S340" s="176"/>
      <c r="T340" s="175"/>
      <c r="U340" s="175"/>
      <c r="V340" s="175"/>
      <c r="W340" s="174"/>
    </row>
    <row r="341" spans="6:25" s="211" customFormat="1" ht="11.25" outlineLevel="3" x14ac:dyDescent="0.2">
      <c r="F341" s="224"/>
      <c r="G341" s="223"/>
      <c r="H341" s="222" t="str">
        <f>IF(AND(H340&lt;&gt;"Výkaz výměr:",I340=""),"Výkaz výměr:","")</f>
        <v>Výkaz výměr:</v>
      </c>
      <c r="I341" s="221" t="s">
        <v>883</v>
      </c>
      <c r="J341" s="220"/>
      <c r="K341" s="219"/>
      <c r="L341" s="218"/>
      <c r="M341" s="217">
        <v>1707.7080000000001</v>
      </c>
      <c r="N341" s="213"/>
      <c r="O341" s="216"/>
      <c r="P341" s="215"/>
      <c r="Q341" s="213"/>
      <c r="R341" s="213"/>
      <c r="S341" s="213"/>
      <c r="T341" s="214" t="s">
        <v>488</v>
      </c>
      <c r="U341" s="213"/>
      <c r="V341" s="213"/>
      <c r="W341" s="212"/>
    </row>
    <row r="342" spans="6:25" s="173" customFormat="1" ht="12" outlineLevel="2" x14ac:dyDescent="0.2">
      <c r="F342" s="190">
        <v>92</v>
      </c>
      <c r="G342" s="187" t="s">
        <v>523</v>
      </c>
      <c r="H342" s="189" t="s">
        <v>529</v>
      </c>
      <c r="I342" s="188" t="s">
        <v>528</v>
      </c>
      <c r="J342" s="187" t="s">
        <v>234</v>
      </c>
      <c r="K342" s="185">
        <v>17077.080000000002</v>
      </c>
      <c r="L342" s="186">
        <v>0</v>
      </c>
      <c r="M342" s="185">
        <v>17077.080000000002</v>
      </c>
      <c r="N342" s="184"/>
      <c r="O342" s="183">
        <f>M342*N342</f>
        <v>0</v>
      </c>
      <c r="P342" s="183"/>
      <c r="Q342" s="183">
        <f>M342*P342</f>
        <v>0</v>
      </c>
      <c r="R342" s="183"/>
      <c r="S342" s="183">
        <f>M342*R342</f>
        <v>0</v>
      </c>
      <c r="T342" s="183">
        <v>21</v>
      </c>
      <c r="U342" s="183">
        <f>O342*T342/100</f>
        <v>0</v>
      </c>
      <c r="V342" s="183">
        <f>U342+O342</f>
        <v>0</v>
      </c>
      <c r="W342" s="183"/>
      <c r="X342" s="183" t="s">
        <v>491</v>
      </c>
      <c r="Y342" s="183">
        <v>1</v>
      </c>
    </row>
    <row r="343" spans="6:25" s="173" customFormat="1" ht="12" outlineLevel="2" x14ac:dyDescent="0.2">
      <c r="F343" s="181"/>
      <c r="G343" s="180"/>
      <c r="H343" s="182" t="s">
        <v>490</v>
      </c>
      <c r="I343" s="357" t="s">
        <v>527</v>
      </c>
      <c r="J343" s="357"/>
      <c r="K343" s="357"/>
      <c r="L343" s="357"/>
      <c r="M343" s="357"/>
      <c r="N343" s="357"/>
      <c r="O343" s="357"/>
      <c r="P343" s="177"/>
      <c r="Q343" s="176"/>
      <c r="R343" s="177"/>
      <c r="S343" s="176"/>
      <c r="T343" s="175"/>
      <c r="U343" s="175"/>
      <c r="V343" s="175"/>
      <c r="W343" s="174"/>
    </row>
    <row r="344" spans="6:25" s="173" customFormat="1" ht="6" customHeight="1" outlineLevel="2" x14ac:dyDescent="0.2">
      <c r="F344" s="181"/>
      <c r="G344" s="180"/>
      <c r="H344" s="179"/>
      <c r="I344" s="178"/>
      <c r="J344" s="178"/>
      <c r="K344" s="178"/>
      <c r="L344" s="178"/>
      <c r="M344" s="178"/>
      <c r="N344" s="178"/>
      <c r="O344" s="178"/>
      <c r="P344" s="177"/>
      <c r="Q344" s="176"/>
      <c r="R344" s="177"/>
      <c r="S344" s="176"/>
      <c r="T344" s="175"/>
      <c r="U344" s="175"/>
      <c r="V344" s="175"/>
      <c r="W344" s="174"/>
    </row>
    <row r="345" spans="6:25" s="173" customFormat="1" ht="12" outlineLevel="2" x14ac:dyDescent="0.2">
      <c r="F345" s="190">
        <v>93</v>
      </c>
      <c r="G345" s="187" t="s">
        <v>523</v>
      </c>
      <c r="H345" s="189" t="s">
        <v>711</v>
      </c>
      <c r="I345" s="188" t="s">
        <v>710</v>
      </c>
      <c r="J345" s="187" t="s">
        <v>234</v>
      </c>
      <c r="K345" s="185">
        <v>2082.0479999999998</v>
      </c>
      <c r="L345" s="186">
        <v>0</v>
      </c>
      <c r="M345" s="185">
        <v>2082.0479999999998</v>
      </c>
      <c r="N345" s="184"/>
      <c r="O345" s="183">
        <f>M345*N345</f>
        <v>0</v>
      </c>
      <c r="P345" s="183"/>
      <c r="Q345" s="183">
        <f>M345*P345</f>
        <v>0</v>
      </c>
      <c r="R345" s="183"/>
      <c r="S345" s="183">
        <f>M345*R345</f>
        <v>0</v>
      </c>
      <c r="T345" s="183">
        <v>21</v>
      </c>
      <c r="U345" s="183">
        <f>O345*T345/100</f>
        <v>0</v>
      </c>
      <c r="V345" s="183">
        <f>U345+O345</f>
        <v>0</v>
      </c>
      <c r="W345" s="183"/>
      <c r="X345" s="183" t="s">
        <v>491</v>
      </c>
      <c r="Y345" s="183">
        <v>1</v>
      </c>
    </row>
    <row r="346" spans="6:25" s="173" customFormat="1" ht="12" outlineLevel="2" x14ac:dyDescent="0.2">
      <c r="F346" s="181"/>
      <c r="G346" s="180"/>
      <c r="H346" s="182" t="s">
        <v>490</v>
      </c>
      <c r="I346" s="357" t="s">
        <v>709</v>
      </c>
      <c r="J346" s="357"/>
      <c r="K346" s="357"/>
      <c r="L346" s="357"/>
      <c r="M346" s="357"/>
      <c r="N346" s="357"/>
      <c r="O346" s="357"/>
      <c r="P346" s="177"/>
      <c r="Q346" s="176"/>
      <c r="R346" s="177"/>
      <c r="S346" s="176"/>
      <c r="T346" s="175"/>
      <c r="U346" s="175"/>
      <c r="V346" s="175"/>
      <c r="W346" s="174"/>
    </row>
    <row r="347" spans="6:25" s="173" customFormat="1" ht="6" customHeight="1" outlineLevel="2" x14ac:dyDescent="0.2">
      <c r="F347" s="181"/>
      <c r="G347" s="180"/>
      <c r="H347" s="179"/>
      <c r="I347" s="178"/>
      <c r="J347" s="178"/>
      <c r="K347" s="178"/>
      <c r="L347" s="178"/>
      <c r="M347" s="178"/>
      <c r="N347" s="178"/>
      <c r="O347" s="178"/>
      <c r="P347" s="177"/>
      <c r="Q347" s="176"/>
      <c r="R347" s="177"/>
      <c r="S347" s="176"/>
      <c r="T347" s="175"/>
      <c r="U347" s="175"/>
      <c r="V347" s="175"/>
      <c r="W347" s="174"/>
    </row>
    <row r="348" spans="6:25" s="211" customFormat="1" ht="11.25" outlineLevel="3" x14ac:dyDescent="0.2">
      <c r="F348" s="224"/>
      <c r="G348" s="223"/>
      <c r="H348" s="222" t="str">
        <f>IF(AND(H347&lt;&gt;"Výkaz výměr:",I347=""),"Výkaz výměr:","")</f>
        <v>Výkaz výměr:</v>
      </c>
      <c r="I348" s="221" t="s">
        <v>884</v>
      </c>
      <c r="J348" s="220"/>
      <c r="K348" s="219"/>
      <c r="L348" s="218"/>
      <c r="M348" s="217">
        <v>2082.0479999999998</v>
      </c>
      <c r="N348" s="213"/>
      <c r="O348" s="216"/>
      <c r="P348" s="215"/>
      <c r="Q348" s="213"/>
      <c r="R348" s="213"/>
      <c r="S348" s="213"/>
      <c r="T348" s="214" t="s">
        <v>488</v>
      </c>
      <c r="U348" s="213"/>
      <c r="V348" s="213"/>
      <c r="W348" s="212"/>
    </row>
    <row r="349" spans="6:25" s="173" customFormat="1" ht="12" outlineLevel="2" x14ac:dyDescent="0.2">
      <c r="F349" s="190">
        <v>94</v>
      </c>
      <c r="G349" s="187" t="s">
        <v>523</v>
      </c>
      <c r="H349" s="189" t="s">
        <v>526</v>
      </c>
      <c r="I349" s="188" t="s">
        <v>525</v>
      </c>
      <c r="J349" s="187" t="s">
        <v>234</v>
      </c>
      <c r="K349" s="185">
        <v>1707.7080000000001</v>
      </c>
      <c r="L349" s="186">
        <v>0</v>
      </c>
      <c r="M349" s="185">
        <v>1707.7080000000001</v>
      </c>
      <c r="N349" s="184"/>
      <c r="O349" s="183">
        <f>M349*N349</f>
        <v>0</v>
      </c>
      <c r="P349" s="183"/>
      <c r="Q349" s="183">
        <f>M349*P349</f>
        <v>0</v>
      </c>
      <c r="R349" s="183"/>
      <c r="S349" s="183">
        <f>M349*R349</f>
        <v>0</v>
      </c>
      <c r="T349" s="183">
        <v>21</v>
      </c>
      <c r="U349" s="183">
        <f>O349*T349/100</f>
        <v>0</v>
      </c>
      <c r="V349" s="183">
        <f>U349+O349</f>
        <v>0</v>
      </c>
      <c r="W349" s="183"/>
      <c r="X349" s="183" t="s">
        <v>491</v>
      </c>
      <c r="Y349" s="183">
        <v>1</v>
      </c>
    </row>
    <row r="350" spans="6:25" s="173" customFormat="1" ht="12" outlineLevel="2" x14ac:dyDescent="0.2">
      <c r="F350" s="181"/>
      <c r="G350" s="180"/>
      <c r="H350" s="182" t="s">
        <v>490</v>
      </c>
      <c r="I350" s="357" t="s">
        <v>524</v>
      </c>
      <c r="J350" s="357"/>
      <c r="K350" s="357"/>
      <c r="L350" s="357"/>
      <c r="M350" s="357"/>
      <c r="N350" s="357"/>
      <c r="O350" s="357"/>
      <c r="P350" s="177"/>
      <c r="Q350" s="176"/>
      <c r="R350" s="177"/>
      <c r="S350" s="176"/>
      <c r="T350" s="175"/>
      <c r="U350" s="175"/>
      <c r="V350" s="175"/>
      <c r="W350" s="174"/>
    </row>
    <row r="351" spans="6:25" s="173" customFormat="1" ht="6" customHeight="1" outlineLevel="2" x14ac:dyDescent="0.2">
      <c r="F351" s="181"/>
      <c r="G351" s="180"/>
      <c r="H351" s="179"/>
      <c r="I351" s="178"/>
      <c r="J351" s="178"/>
      <c r="K351" s="178"/>
      <c r="L351" s="178"/>
      <c r="M351" s="178"/>
      <c r="N351" s="178"/>
      <c r="O351" s="178"/>
      <c r="P351" s="177"/>
      <c r="Q351" s="176"/>
      <c r="R351" s="177"/>
      <c r="S351" s="176"/>
      <c r="T351" s="175"/>
      <c r="U351" s="175"/>
      <c r="V351" s="175"/>
      <c r="W351" s="174"/>
    </row>
    <row r="352" spans="6:25" s="211" customFormat="1" ht="11.25" outlineLevel="3" x14ac:dyDescent="0.2">
      <c r="F352" s="224"/>
      <c r="G352" s="223"/>
      <c r="H352" s="222" t="str">
        <f>IF(AND(H351&lt;&gt;"Výkaz výměr:",I351=""),"Výkaz výměr:","")</f>
        <v>Výkaz výměr:</v>
      </c>
      <c r="I352" s="221" t="s">
        <v>883</v>
      </c>
      <c r="J352" s="220"/>
      <c r="K352" s="219"/>
      <c r="L352" s="218"/>
      <c r="M352" s="217">
        <v>1707.7080000000001</v>
      </c>
      <c r="N352" s="213"/>
      <c r="O352" s="216"/>
      <c r="P352" s="215"/>
      <c r="Q352" s="213"/>
      <c r="R352" s="213"/>
      <c r="S352" s="213"/>
      <c r="T352" s="214" t="s">
        <v>488</v>
      </c>
      <c r="U352" s="213"/>
      <c r="V352" s="213"/>
      <c r="W352" s="212"/>
    </row>
    <row r="353" spans="6:25" s="173" customFormat="1" ht="12" outlineLevel="2" x14ac:dyDescent="0.2">
      <c r="F353" s="190">
        <v>95</v>
      </c>
      <c r="G353" s="187" t="s">
        <v>523</v>
      </c>
      <c r="H353" s="189" t="s">
        <v>706</v>
      </c>
      <c r="I353" s="188" t="s">
        <v>705</v>
      </c>
      <c r="J353" s="187" t="s">
        <v>234</v>
      </c>
      <c r="K353" s="185">
        <v>1517.81</v>
      </c>
      <c r="L353" s="186">
        <v>0</v>
      </c>
      <c r="M353" s="185">
        <v>1517.81</v>
      </c>
      <c r="N353" s="184"/>
      <c r="O353" s="183">
        <f>M353*N353</f>
        <v>0</v>
      </c>
      <c r="P353" s="183"/>
      <c r="Q353" s="183">
        <f>M353*P353</f>
        <v>0</v>
      </c>
      <c r="R353" s="183"/>
      <c r="S353" s="183">
        <f>M353*R353</f>
        <v>0</v>
      </c>
      <c r="T353" s="183">
        <v>21</v>
      </c>
      <c r="U353" s="183">
        <f>O353*T353/100</f>
        <v>0</v>
      </c>
      <c r="V353" s="183">
        <f>U353+O353</f>
        <v>0</v>
      </c>
      <c r="W353" s="183"/>
      <c r="X353" s="183" t="s">
        <v>491</v>
      </c>
      <c r="Y353" s="183">
        <v>1</v>
      </c>
    </row>
    <row r="354" spans="6:25" s="173" customFormat="1" ht="12" outlineLevel="2" x14ac:dyDescent="0.2">
      <c r="F354" s="181"/>
      <c r="G354" s="180"/>
      <c r="H354" s="182" t="s">
        <v>490</v>
      </c>
      <c r="I354" s="357" t="s">
        <v>638</v>
      </c>
      <c r="J354" s="357"/>
      <c r="K354" s="357"/>
      <c r="L354" s="357"/>
      <c r="M354" s="357"/>
      <c r="N354" s="357"/>
      <c r="O354" s="357"/>
      <c r="P354" s="177"/>
      <c r="Q354" s="176"/>
      <c r="R354" s="177"/>
      <c r="S354" s="176"/>
      <c r="T354" s="175"/>
      <c r="U354" s="175"/>
      <c r="V354" s="175"/>
      <c r="W354" s="174"/>
    </row>
    <row r="355" spans="6:25" s="173" customFormat="1" ht="6" customHeight="1" outlineLevel="2" x14ac:dyDescent="0.2">
      <c r="F355" s="181"/>
      <c r="G355" s="180"/>
      <c r="H355" s="179"/>
      <c r="I355" s="178"/>
      <c r="J355" s="178"/>
      <c r="K355" s="178"/>
      <c r="L355" s="178"/>
      <c r="M355" s="178"/>
      <c r="N355" s="178"/>
      <c r="O355" s="178"/>
      <c r="P355" s="177"/>
      <c r="Q355" s="176"/>
      <c r="R355" s="177"/>
      <c r="S355" s="176"/>
      <c r="T355" s="175"/>
      <c r="U355" s="175"/>
      <c r="V355" s="175"/>
      <c r="W355" s="174"/>
    </row>
    <row r="356" spans="6:25" s="211" customFormat="1" ht="11.25" outlineLevel="3" x14ac:dyDescent="0.2">
      <c r="F356" s="224"/>
      <c r="G356" s="223"/>
      <c r="H356" s="222" t="str">
        <f>IF(AND(H355&lt;&gt;"Výkaz výměr:",I355=""),"Výkaz výměr:","")</f>
        <v>Výkaz výměr:</v>
      </c>
      <c r="I356" s="221" t="s">
        <v>882</v>
      </c>
      <c r="J356" s="220"/>
      <c r="K356" s="219"/>
      <c r="L356" s="218"/>
      <c r="M356" s="217">
        <v>1517.81</v>
      </c>
      <c r="N356" s="213"/>
      <c r="O356" s="216"/>
      <c r="P356" s="215"/>
      <c r="Q356" s="213"/>
      <c r="R356" s="213"/>
      <c r="S356" s="213"/>
      <c r="T356" s="214" t="s">
        <v>488</v>
      </c>
      <c r="U356" s="213"/>
      <c r="V356" s="213"/>
      <c r="W356" s="212"/>
    </row>
    <row r="357" spans="6:25" s="173" customFormat="1" ht="12" outlineLevel="2" x14ac:dyDescent="0.2">
      <c r="F357" s="190">
        <v>96</v>
      </c>
      <c r="G357" s="187" t="s">
        <v>523</v>
      </c>
      <c r="H357" s="189" t="s">
        <v>703</v>
      </c>
      <c r="I357" s="188" t="s">
        <v>702</v>
      </c>
      <c r="J357" s="187" t="s">
        <v>234</v>
      </c>
      <c r="K357" s="185">
        <v>10.8</v>
      </c>
      <c r="L357" s="186">
        <v>0</v>
      </c>
      <c r="M357" s="185">
        <v>10.8</v>
      </c>
      <c r="N357" s="184"/>
      <c r="O357" s="183">
        <f>M357*N357</f>
        <v>0</v>
      </c>
      <c r="P357" s="183"/>
      <c r="Q357" s="183">
        <f>M357*P357</f>
        <v>0</v>
      </c>
      <c r="R357" s="183"/>
      <c r="S357" s="183">
        <f>M357*R357</f>
        <v>0</v>
      </c>
      <c r="T357" s="183">
        <v>21</v>
      </c>
      <c r="U357" s="183">
        <f>O357*T357/100</f>
        <v>0</v>
      </c>
      <c r="V357" s="183">
        <f>U357+O357</f>
        <v>0</v>
      </c>
      <c r="W357" s="183"/>
      <c r="X357" s="183" t="s">
        <v>491</v>
      </c>
      <c r="Y357" s="183">
        <v>1</v>
      </c>
    </row>
    <row r="358" spans="6:25" s="173" customFormat="1" ht="12" outlineLevel="2" x14ac:dyDescent="0.2">
      <c r="F358" s="181"/>
      <c r="G358" s="180"/>
      <c r="H358" s="182" t="s">
        <v>490</v>
      </c>
      <c r="I358" s="357" t="s">
        <v>701</v>
      </c>
      <c r="J358" s="357"/>
      <c r="K358" s="357"/>
      <c r="L358" s="357"/>
      <c r="M358" s="357"/>
      <c r="N358" s="357"/>
      <c r="O358" s="357"/>
      <c r="P358" s="177"/>
      <c r="Q358" s="176"/>
      <c r="R358" s="177"/>
      <c r="S358" s="176"/>
      <c r="T358" s="175"/>
      <c r="U358" s="175"/>
      <c r="V358" s="175"/>
      <c r="W358" s="174"/>
    </row>
    <row r="359" spans="6:25" s="173" customFormat="1" ht="6" customHeight="1" outlineLevel="2" x14ac:dyDescent="0.2">
      <c r="F359" s="181"/>
      <c r="G359" s="180"/>
      <c r="H359" s="179"/>
      <c r="I359" s="178"/>
      <c r="J359" s="178"/>
      <c r="K359" s="178"/>
      <c r="L359" s="178"/>
      <c r="M359" s="178"/>
      <c r="N359" s="178"/>
      <c r="O359" s="178"/>
      <c r="P359" s="177"/>
      <c r="Q359" s="176"/>
      <c r="R359" s="177"/>
      <c r="S359" s="176"/>
      <c r="T359" s="175"/>
      <c r="U359" s="175"/>
      <c r="V359" s="175"/>
      <c r="W359" s="174"/>
    </row>
    <row r="360" spans="6:25" s="211" customFormat="1" ht="11.25" outlineLevel="3" x14ac:dyDescent="0.2">
      <c r="F360" s="224"/>
      <c r="G360" s="223"/>
      <c r="H360" s="222" t="str">
        <f>IF(AND(H359&lt;&gt;"Výkaz výměr:",I359=""),"Výkaz výměr:","")</f>
        <v>Výkaz výměr:</v>
      </c>
      <c r="I360" s="221" t="s">
        <v>881</v>
      </c>
      <c r="J360" s="220"/>
      <c r="K360" s="219"/>
      <c r="L360" s="218"/>
      <c r="M360" s="217">
        <v>10.8</v>
      </c>
      <c r="N360" s="213"/>
      <c r="O360" s="216"/>
      <c r="P360" s="215"/>
      <c r="Q360" s="213"/>
      <c r="R360" s="213"/>
      <c r="S360" s="213"/>
      <c r="T360" s="214" t="s">
        <v>488</v>
      </c>
      <c r="U360" s="213"/>
      <c r="V360" s="213"/>
      <c r="W360" s="212"/>
    </row>
    <row r="361" spans="6:25" s="173" customFormat="1" ht="12" outlineLevel="2" x14ac:dyDescent="0.2">
      <c r="F361" s="190">
        <v>97</v>
      </c>
      <c r="G361" s="187" t="s">
        <v>523</v>
      </c>
      <c r="H361" s="189" t="s">
        <v>699</v>
      </c>
      <c r="I361" s="188" t="s">
        <v>698</v>
      </c>
      <c r="J361" s="187" t="s">
        <v>234</v>
      </c>
      <c r="K361" s="185">
        <v>3982.3416629000012</v>
      </c>
      <c r="L361" s="186">
        <v>0</v>
      </c>
      <c r="M361" s="185">
        <v>3982.3416629000012</v>
      </c>
      <c r="N361" s="184"/>
      <c r="O361" s="183">
        <f>M361*N361</f>
        <v>0</v>
      </c>
      <c r="P361" s="183"/>
      <c r="Q361" s="183">
        <f>M361*P361</f>
        <v>0</v>
      </c>
      <c r="R361" s="183"/>
      <c r="S361" s="183">
        <f>M361*R361</f>
        <v>0</v>
      </c>
      <c r="T361" s="183">
        <v>21</v>
      </c>
      <c r="U361" s="183">
        <f>O361*T361/100</f>
        <v>0</v>
      </c>
      <c r="V361" s="183">
        <f>U361+O361</f>
        <v>0</v>
      </c>
      <c r="W361" s="183"/>
      <c r="X361" s="183" t="s">
        <v>491</v>
      </c>
      <c r="Y361" s="183">
        <v>1</v>
      </c>
    </row>
    <row r="362" spans="6:25" s="173" customFormat="1" ht="12" outlineLevel="2" x14ac:dyDescent="0.2">
      <c r="F362" s="181"/>
      <c r="G362" s="180"/>
      <c r="H362" s="182" t="s">
        <v>490</v>
      </c>
      <c r="I362" s="357" t="s">
        <v>697</v>
      </c>
      <c r="J362" s="357"/>
      <c r="K362" s="357"/>
      <c r="L362" s="357"/>
      <c r="M362" s="357"/>
      <c r="N362" s="357"/>
      <c r="O362" s="357"/>
      <c r="P362" s="177"/>
      <c r="Q362" s="176"/>
      <c r="R362" s="177"/>
      <c r="S362" s="176"/>
      <c r="T362" s="175"/>
      <c r="U362" s="175"/>
      <c r="V362" s="175"/>
      <c r="W362" s="174"/>
    </row>
    <row r="363" spans="6:25" s="173" customFormat="1" ht="6" customHeight="1" outlineLevel="2" x14ac:dyDescent="0.2">
      <c r="F363" s="181"/>
      <c r="G363" s="180"/>
      <c r="H363" s="179"/>
      <c r="I363" s="178"/>
      <c r="J363" s="178"/>
      <c r="K363" s="178"/>
      <c r="L363" s="178"/>
      <c r="M363" s="178"/>
      <c r="N363" s="178"/>
      <c r="O363" s="178"/>
      <c r="P363" s="177"/>
      <c r="Q363" s="176"/>
      <c r="R363" s="177"/>
      <c r="S363" s="176"/>
      <c r="T363" s="175"/>
      <c r="U363" s="175"/>
      <c r="V363" s="175"/>
      <c r="W363" s="174"/>
    </row>
    <row r="364" spans="6:25" s="164" customFormat="1" ht="12.75" customHeight="1" outlineLevel="2" x14ac:dyDescent="0.2">
      <c r="F364" s="172"/>
      <c r="G364" s="170"/>
      <c r="H364" s="170"/>
      <c r="I364" s="171"/>
      <c r="J364" s="170"/>
      <c r="K364" s="169"/>
      <c r="L364" s="165"/>
      <c r="M364" s="169"/>
      <c r="N364" s="165"/>
      <c r="O364" s="168"/>
      <c r="P364" s="167"/>
      <c r="Q364" s="165"/>
      <c r="R364" s="165"/>
      <c r="S364" s="165"/>
      <c r="T364" s="166" t="s">
        <v>488</v>
      </c>
      <c r="U364" s="165"/>
      <c r="V364" s="165"/>
      <c r="W364" s="165"/>
    </row>
    <row r="365" spans="6:25" s="164" customFormat="1" ht="12.75" customHeight="1" outlineLevel="1" x14ac:dyDescent="0.2">
      <c r="F365" s="172"/>
      <c r="G365" s="170"/>
      <c r="H365" s="170"/>
      <c r="I365" s="171"/>
      <c r="J365" s="170"/>
      <c r="K365" s="169"/>
      <c r="L365" s="165"/>
      <c r="M365" s="169"/>
      <c r="N365" s="165"/>
      <c r="O365" s="168"/>
      <c r="P365" s="167"/>
      <c r="Q365" s="165"/>
      <c r="R365" s="165"/>
      <c r="S365" s="165"/>
      <c r="T365" s="166" t="s">
        <v>488</v>
      </c>
      <c r="U365" s="165"/>
      <c r="V365" s="165"/>
      <c r="W365" s="165"/>
    </row>
    <row r="366" spans="6:25" s="201" customFormat="1" ht="18.75" customHeight="1" x14ac:dyDescent="0.2">
      <c r="F366" s="210"/>
      <c r="G366" s="208"/>
      <c r="H366" s="209"/>
      <c r="I366" s="209" t="s">
        <v>880</v>
      </c>
      <c r="J366" s="208"/>
      <c r="K366" s="207"/>
      <c r="L366" s="205"/>
      <c r="M366" s="207"/>
      <c r="N366" s="205"/>
      <c r="O366" s="202">
        <f>SUBTOTAL(9,O367:O603)</f>
        <v>0</v>
      </c>
      <c r="P366" s="206"/>
      <c r="Q366" s="202">
        <f>SUBTOTAL(9,Q367:Q603)</f>
        <v>988.26651315000004</v>
      </c>
      <c r="R366" s="205"/>
      <c r="S366" s="202">
        <f>SUBTOTAL(9,S367:S603)</f>
        <v>1023.902</v>
      </c>
      <c r="T366" s="204"/>
      <c r="U366" s="202">
        <f>SUBTOTAL(9,U367:U603)</f>
        <v>0</v>
      </c>
      <c r="V366" s="202">
        <f>SUBTOTAL(9,V367:V603)</f>
        <v>0</v>
      </c>
      <c r="W366" s="203"/>
      <c r="Y366" s="202">
        <f>SUBTOTAL(9,Y367:Y603)</f>
        <v>64</v>
      </c>
    </row>
    <row r="367" spans="6:25" s="191" customFormat="1" ht="16.5" customHeight="1" outlineLevel="1" x14ac:dyDescent="0.2">
      <c r="F367" s="200"/>
      <c r="G367" s="198"/>
      <c r="H367" s="199"/>
      <c r="I367" s="199" t="s">
        <v>695</v>
      </c>
      <c r="J367" s="198"/>
      <c r="K367" s="197"/>
      <c r="L367" s="195"/>
      <c r="M367" s="197"/>
      <c r="N367" s="195"/>
      <c r="O367" s="192">
        <f>SUBTOTAL(9,O368:O442)</f>
        <v>0</v>
      </c>
      <c r="P367" s="196"/>
      <c r="Q367" s="192">
        <f>SUBTOTAL(9,Q368:Q442)</f>
        <v>0.13466</v>
      </c>
      <c r="R367" s="195"/>
      <c r="S367" s="192">
        <f>SUBTOTAL(9,S368:S442)</f>
        <v>1012.912</v>
      </c>
      <c r="T367" s="194"/>
      <c r="U367" s="192">
        <f>SUBTOTAL(9,U368:U442)</f>
        <v>0</v>
      </c>
      <c r="V367" s="192">
        <f>SUBTOTAL(9,V368:V442)</f>
        <v>0</v>
      </c>
      <c r="W367" s="193"/>
      <c r="Y367" s="192">
        <f>SUBTOTAL(9,Y368:Y442)</f>
        <v>21</v>
      </c>
    </row>
    <row r="368" spans="6:25" s="173" customFormat="1" ht="24" outlineLevel="2" x14ac:dyDescent="0.2">
      <c r="F368" s="190">
        <v>98</v>
      </c>
      <c r="G368" s="187" t="s">
        <v>523</v>
      </c>
      <c r="H368" s="189" t="s">
        <v>694</v>
      </c>
      <c r="I368" s="188" t="s">
        <v>693</v>
      </c>
      <c r="J368" s="187" t="s">
        <v>357</v>
      </c>
      <c r="K368" s="185">
        <v>76.100000000000009</v>
      </c>
      <c r="L368" s="186">
        <v>0</v>
      </c>
      <c r="M368" s="185">
        <v>76.100000000000009</v>
      </c>
      <c r="N368" s="184"/>
      <c r="O368" s="183">
        <f>M368*N368</f>
        <v>0</v>
      </c>
      <c r="P368" s="183"/>
      <c r="Q368" s="183">
        <f>M368*P368</f>
        <v>0</v>
      </c>
      <c r="R368" s="183"/>
      <c r="S368" s="183">
        <f>M368*R368</f>
        <v>0</v>
      </c>
      <c r="T368" s="183">
        <v>21</v>
      </c>
      <c r="U368" s="183">
        <f>O368*T368/100</f>
        <v>0</v>
      </c>
      <c r="V368" s="183">
        <f>U368+O368</f>
        <v>0</v>
      </c>
      <c r="W368" s="183"/>
      <c r="X368" s="183" t="s">
        <v>491</v>
      </c>
      <c r="Y368" s="183">
        <v>1</v>
      </c>
    </row>
    <row r="369" spans="6:25" s="173" customFormat="1" ht="12" outlineLevel="2" x14ac:dyDescent="0.2">
      <c r="F369" s="181"/>
      <c r="G369" s="180"/>
      <c r="H369" s="182" t="s">
        <v>490</v>
      </c>
      <c r="I369" s="357" t="s">
        <v>692</v>
      </c>
      <c r="J369" s="357"/>
      <c r="K369" s="357"/>
      <c r="L369" s="357"/>
      <c r="M369" s="357"/>
      <c r="N369" s="357"/>
      <c r="O369" s="357"/>
      <c r="P369" s="177"/>
      <c r="Q369" s="176"/>
      <c r="R369" s="177"/>
      <c r="S369" s="176"/>
      <c r="T369" s="175"/>
      <c r="U369" s="175"/>
      <c r="V369" s="175"/>
      <c r="W369" s="174"/>
    </row>
    <row r="370" spans="6:25" s="173" customFormat="1" ht="6" customHeight="1" outlineLevel="2" x14ac:dyDescent="0.2">
      <c r="F370" s="181"/>
      <c r="G370" s="180"/>
      <c r="H370" s="179"/>
      <c r="I370" s="178"/>
      <c r="J370" s="178"/>
      <c r="K370" s="178"/>
      <c r="L370" s="178"/>
      <c r="M370" s="178"/>
      <c r="N370" s="178"/>
      <c r="O370" s="178"/>
      <c r="P370" s="177"/>
      <c r="Q370" s="176"/>
      <c r="R370" s="177"/>
      <c r="S370" s="176"/>
      <c r="T370" s="175"/>
      <c r="U370" s="175"/>
      <c r="V370" s="175"/>
      <c r="W370" s="174"/>
    </row>
    <row r="371" spans="6:25" s="211" customFormat="1" ht="11.25" outlineLevel="3" x14ac:dyDescent="0.2">
      <c r="F371" s="224"/>
      <c r="G371" s="223"/>
      <c r="H371" s="222" t="str">
        <f>IF(AND(H370&lt;&gt;"Výkaz výměr:",I370=""),"Výkaz výměr:","")</f>
        <v>Výkaz výměr:</v>
      </c>
      <c r="I371" s="221" t="s">
        <v>879</v>
      </c>
      <c r="J371" s="220"/>
      <c r="K371" s="219"/>
      <c r="L371" s="218"/>
      <c r="M371" s="217">
        <v>76.100000000000009</v>
      </c>
      <c r="N371" s="213"/>
      <c r="O371" s="216"/>
      <c r="P371" s="215"/>
      <c r="Q371" s="213"/>
      <c r="R371" s="213"/>
      <c r="S371" s="213"/>
      <c r="T371" s="214" t="s">
        <v>488</v>
      </c>
      <c r="U371" s="213"/>
      <c r="V371" s="213"/>
      <c r="W371" s="212"/>
    </row>
    <row r="372" spans="6:25" s="173" customFormat="1" ht="12" outlineLevel="2" x14ac:dyDescent="0.2">
      <c r="F372" s="190">
        <v>99</v>
      </c>
      <c r="G372" s="187" t="s">
        <v>523</v>
      </c>
      <c r="H372" s="189" t="s">
        <v>878</v>
      </c>
      <c r="I372" s="188" t="s">
        <v>877</v>
      </c>
      <c r="J372" s="187" t="s">
        <v>87</v>
      </c>
      <c r="K372" s="185">
        <v>147</v>
      </c>
      <c r="L372" s="186">
        <v>0</v>
      </c>
      <c r="M372" s="185">
        <v>147</v>
      </c>
      <c r="N372" s="184"/>
      <c r="O372" s="183">
        <f>M372*N372</f>
        <v>0</v>
      </c>
      <c r="P372" s="183"/>
      <c r="Q372" s="183">
        <f>M372*P372</f>
        <v>0</v>
      </c>
      <c r="R372" s="183">
        <v>0.20499999999999999</v>
      </c>
      <c r="S372" s="183">
        <f>M372*R372</f>
        <v>30.134999999999998</v>
      </c>
      <c r="T372" s="183">
        <v>21</v>
      </c>
      <c r="U372" s="183">
        <f>O372*T372/100</f>
        <v>0</v>
      </c>
      <c r="V372" s="183">
        <f>U372+O372</f>
        <v>0</v>
      </c>
      <c r="W372" s="183"/>
      <c r="X372" s="183" t="s">
        <v>491</v>
      </c>
      <c r="Y372" s="183">
        <v>1</v>
      </c>
    </row>
    <row r="373" spans="6:25" s="173" customFormat="1" ht="12" outlineLevel="2" x14ac:dyDescent="0.2">
      <c r="F373" s="181"/>
      <c r="G373" s="180"/>
      <c r="H373" s="182" t="s">
        <v>490</v>
      </c>
      <c r="I373" s="357" t="s">
        <v>876</v>
      </c>
      <c r="J373" s="357"/>
      <c r="K373" s="357"/>
      <c r="L373" s="357"/>
      <c r="M373" s="357"/>
      <c r="N373" s="357"/>
      <c r="O373" s="357"/>
      <c r="P373" s="177"/>
      <c r="Q373" s="176"/>
      <c r="R373" s="177"/>
      <c r="S373" s="176"/>
      <c r="T373" s="175"/>
      <c r="U373" s="175"/>
      <c r="V373" s="175"/>
      <c r="W373" s="174"/>
    </row>
    <row r="374" spans="6:25" s="173" customFormat="1" ht="6" customHeight="1" outlineLevel="2" x14ac:dyDescent="0.2">
      <c r="F374" s="181"/>
      <c r="G374" s="180"/>
      <c r="H374" s="179"/>
      <c r="I374" s="178"/>
      <c r="J374" s="178"/>
      <c r="K374" s="178"/>
      <c r="L374" s="178"/>
      <c r="M374" s="178"/>
      <c r="N374" s="178"/>
      <c r="O374" s="178"/>
      <c r="P374" s="177"/>
      <c r="Q374" s="176"/>
      <c r="R374" s="177"/>
      <c r="S374" s="176"/>
      <c r="T374" s="175"/>
      <c r="U374" s="175"/>
      <c r="V374" s="175"/>
      <c r="W374" s="174"/>
    </row>
    <row r="375" spans="6:25" s="211" customFormat="1" ht="11.25" outlineLevel="3" x14ac:dyDescent="0.2">
      <c r="F375" s="224"/>
      <c r="G375" s="223"/>
      <c r="H375" s="222" t="str">
        <f>IF(AND(H374&lt;&gt;"Výkaz výměr:",I374=""),"Výkaz výměr:","")</f>
        <v>Výkaz výměr:</v>
      </c>
      <c r="I375" s="221" t="s">
        <v>875</v>
      </c>
      <c r="J375" s="220"/>
      <c r="K375" s="219"/>
      <c r="L375" s="218"/>
      <c r="M375" s="217">
        <v>147</v>
      </c>
      <c r="N375" s="213"/>
      <c r="O375" s="216"/>
      <c r="P375" s="215"/>
      <c r="Q375" s="213"/>
      <c r="R375" s="213"/>
      <c r="S375" s="213"/>
      <c r="T375" s="214" t="s">
        <v>488</v>
      </c>
      <c r="U375" s="213"/>
      <c r="V375" s="213"/>
      <c r="W375" s="212"/>
    </row>
    <row r="376" spans="6:25" s="173" customFormat="1" ht="12" outlineLevel="2" x14ac:dyDescent="0.2">
      <c r="F376" s="190">
        <v>100</v>
      </c>
      <c r="G376" s="187" t="s">
        <v>523</v>
      </c>
      <c r="H376" s="189" t="s">
        <v>874</v>
      </c>
      <c r="I376" s="188" t="s">
        <v>873</v>
      </c>
      <c r="J376" s="187" t="s">
        <v>87</v>
      </c>
      <c r="K376" s="185">
        <v>93</v>
      </c>
      <c r="L376" s="186">
        <v>0</v>
      </c>
      <c r="M376" s="185">
        <v>93</v>
      </c>
      <c r="N376" s="184"/>
      <c r="O376" s="183">
        <f>M376*N376</f>
        <v>0</v>
      </c>
      <c r="P376" s="183"/>
      <c r="Q376" s="183">
        <f>M376*P376</f>
        <v>0</v>
      </c>
      <c r="R376" s="183">
        <v>0.04</v>
      </c>
      <c r="S376" s="183">
        <f>M376*R376</f>
        <v>3.72</v>
      </c>
      <c r="T376" s="183">
        <v>21</v>
      </c>
      <c r="U376" s="183">
        <f>O376*T376/100</f>
        <v>0</v>
      </c>
      <c r="V376" s="183">
        <f>U376+O376</f>
        <v>0</v>
      </c>
      <c r="W376" s="183"/>
      <c r="X376" s="183" t="s">
        <v>491</v>
      </c>
      <c r="Y376" s="183">
        <v>1</v>
      </c>
    </row>
    <row r="377" spans="6:25" s="173" customFormat="1" ht="12" outlineLevel="2" x14ac:dyDescent="0.2">
      <c r="F377" s="181"/>
      <c r="G377" s="180"/>
      <c r="H377" s="182" t="s">
        <v>490</v>
      </c>
      <c r="I377" s="357" t="s">
        <v>872</v>
      </c>
      <c r="J377" s="357"/>
      <c r="K377" s="357"/>
      <c r="L377" s="357"/>
      <c r="M377" s="357"/>
      <c r="N377" s="357"/>
      <c r="O377" s="357"/>
      <c r="P377" s="177"/>
      <c r="Q377" s="176"/>
      <c r="R377" s="177"/>
      <c r="S377" s="176"/>
      <c r="T377" s="175"/>
      <c r="U377" s="175"/>
      <c r="V377" s="175"/>
      <c r="W377" s="174"/>
    </row>
    <row r="378" spans="6:25" s="173" customFormat="1" ht="6" customHeight="1" outlineLevel="2" x14ac:dyDescent="0.2">
      <c r="F378" s="181"/>
      <c r="G378" s="180"/>
      <c r="H378" s="179"/>
      <c r="I378" s="178"/>
      <c r="J378" s="178"/>
      <c r="K378" s="178"/>
      <c r="L378" s="178"/>
      <c r="M378" s="178"/>
      <c r="N378" s="178"/>
      <c r="O378" s="178"/>
      <c r="P378" s="177"/>
      <c r="Q378" s="176"/>
      <c r="R378" s="177"/>
      <c r="S378" s="176"/>
      <c r="T378" s="175"/>
      <c r="U378" s="175"/>
      <c r="V378" s="175"/>
      <c r="W378" s="174"/>
    </row>
    <row r="379" spans="6:25" s="211" customFormat="1" ht="11.25" outlineLevel="3" x14ac:dyDescent="0.2">
      <c r="F379" s="224"/>
      <c r="G379" s="223"/>
      <c r="H379" s="222" t="str">
        <f>IF(AND(H378&lt;&gt;"Výkaz výměr:",I378=""),"Výkaz výměr:","")</f>
        <v>Výkaz výměr:</v>
      </c>
      <c r="I379" s="221" t="s">
        <v>871</v>
      </c>
      <c r="J379" s="220"/>
      <c r="K379" s="219"/>
      <c r="L379" s="218"/>
      <c r="M379" s="217">
        <v>93</v>
      </c>
      <c r="N379" s="213"/>
      <c r="O379" s="216"/>
      <c r="P379" s="215"/>
      <c r="Q379" s="213"/>
      <c r="R379" s="213"/>
      <c r="S379" s="213"/>
      <c r="T379" s="214" t="s">
        <v>488</v>
      </c>
      <c r="U379" s="213"/>
      <c r="V379" s="213"/>
      <c r="W379" s="212"/>
    </row>
    <row r="380" spans="6:25" s="173" customFormat="1" ht="12" outlineLevel="2" x14ac:dyDescent="0.2">
      <c r="F380" s="190">
        <v>101</v>
      </c>
      <c r="G380" s="187" t="s">
        <v>523</v>
      </c>
      <c r="H380" s="189" t="s">
        <v>870</v>
      </c>
      <c r="I380" s="188" t="s">
        <v>869</v>
      </c>
      <c r="J380" s="187" t="s">
        <v>318</v>
      </c>
      <c r="K380" s="185">
        <v>34</v>
      </c>
      <c r="L380" s="186">
        <v>0</v>
      </c>
      <c r="M380" s="185">
        <v>34</v>
      </c>
      <c r="N380" s="184"/>
      <c r="O380" s="183">
        <f>M380*N380</f>
        <v>0</v>
      </c>
      <c r="P380" s="183"/>
      <c r="Q380" s="183">
        <f>M380*P380</f>
        <v>0</v>
      </c>
      <c r="R380" s="183">
        <v>0.255</v>
      </c>
      <c r="S380" s="183">
        <f>M380*R380</f>
        <v>8.67</v>
      </c>
      <c r="T380" s="183">
        <v>21</v>
      </c>
      <c r="U380" s="183">
        <f>O380*T380/100</f>
        <v>0</v>
      </c>
      <c r="V380" s="183">
        <f>U380+O380</f>
        <v>0</v>
      </c>
      <c r="W380" s="183"/>
      <c r="X380" s="183" t="s">
        <v>491</v>
      </c>
      <c r="Y380" s="183">
        <v>1</v>
      </c>
    </row>
    <row r="381" spans="6:25" s="173" customFormat="1" ht="12" outlineLevel="2" x14ac:dyDescent="0.2">
      <c r="F381" s="181"/>
      <c r="G381" s="180"/>
      <c r="H381" s="182" t="s">
        <v>490</v>
      </c>
      <c r="I381" s="357" t="s">
        <v>868</v>
      </c>
      <c r="J381" s="357"/>
      <c r="K381" s="357"/>
      <c r="L381" s="357"/>
      <c r="M381" s="357"/>
      <c r="N381" s="357"/>
      <c r="O381" s="357"/>
      <c r="P381" s="177"/>
      <c r="Q381" s="176"/>
      <c r="R381" s="177"/>
      <c r="S381" s="176"/>
      <c r="T381" s="175"/>
      <c r="U381" s="175"/>
      <c r="V381" s="175"/>
      <c r="W381" s="174"/>
    </row>
    <row r="382" spans="6:25" s="173" customFormat="1" ht="6" customHeight="1" outlineLevel="2" x14ac:dyDescent="0.2">
      <c r="F382" s="181"/>
      <c r="G382" s="180"/>
      <c r="H382" s="179"/>
      <c r="I382" s="178"/>
      <c r="J382" s="178"/>
      <c r="K382" s="178"/>
      <c r="L382" s="178"/>
      <c r="M382" s="178"/>
      <c r="N382" s="178"/>
      <c r="O382" s="178"/>
      <c r="P382" s="177"/>
      <c r="Q382" s="176"/>
      <c r="R382" s="177"/>
      <c r="S382" s="176"/>
      <c r="T382" s="175"/>
      <c r="U382" s="175"/>
      <c r="V382" s="175"/>
      <c r="W382" s="174"/>
    </row>
    <row r="383" spans="6:25" s="211" customFormat="1" ht="11.25" outlineLevel="3" x14ac:dyDescent="0.2">
      <c r="F383" s="224"/>
      <c r="G383" s="223"/>
      <c r="H383" s="222" t="str">
        <f>IF(AND(H382&lt;&gt;"Výkaz výměr:",I382=""),"Výkaz výměr:","")</f>
        <v>Výkaz výměr:</v>
      </c>
      <c r="I383" s="221" t="s">
        <v>867</v>
      </c>
      <c r="J383" s="220"/>
      <c r="K383" s="219"/>
      <c r="L383" s="218"/>
      <c r="M383" s="217">
        <v>34</v>
      </c>
      <c r="N383" s="213"/>
      <c r="O383" s="216"/>
      <c r="P383" s="215"/>
      <c r="Q383" s="213"/>
      <c r="R383" s="213"/>
      <c r="S383" s="213"/>
      <c r="T383" s="214" t="s">
        <v>488</v>
      </c>
      <c r="U383" s="213"/>
      <c r="V383" s="213"/>
      <c r="W383" s="212"/>
    </row>
    <row r="384" spans="6:25" s="173" customFormat="1" ht="12" outlineLevel="2" x14ac:dyDescent="0.2">
      <c r="F384" s="190">
        <v>102</v>
      </c>
      <c r="G384" s="187" t="s">
        <v>523</v>
      </c>
      <c r="H384" s="189" t="s">
        <v>866</v>
      </c>
      <c r="I384" s="188" t="s">
        <v>865</v>
      </c>
      <c r="J384" s="187" t="s">
        <v>318</v>
      </c>
      <c r="K384" s="185">
        <v>223</v>
      </c>
      <c r="L384" s="186">
        <v>0</v>
      </c>
      <c r="M384" s="185">
        <v>223</v>
      </c>
      <c r="N384" s="184"/>
      <c r="O384" s="183">
        <f>M384*N384</f>
        <v>0</v>
      </c>
      <c r="P384" s="183">
        <v>9.0000000000000006E-5</v>
      </c>
      <c r="Q384" s="183">
        <f>M384*P384</f>
        <v>2.0070000000000001E-2</v>
      </c>
      <c r="R384" s="183">
        <v>0.25600000000000001</v>
      </c>
      <c r="S384" s="183">
        <f>M384*R384</f>
        <v>57.088000000000001</v>
      </c>
      <c r="T384" s="183">
        <v>21</v>
      </c>
      <c r="U384" s="183">
        <f>O384*T384/100</f>
        <v>0</v>
      </c>
      <c r="V384" s="183">
        <f>U384+O384</f>
        <v>0</v>
      </c>
      <c r="W384" s="183"/>
      <c r="X384" s="183" t="s">
        <v>491</v>
      </c>
      <c r="Y384" s="183">
        <v>1</v>
      </c>
    </row>
    <row r="385" spans="6:25" s="173" customFormat="1" ht="12" outlineLevel="2" x14ac:dyDescent="0.2">
      <c r="F385" s="181"/>
      <c r="G385" s="180"/>
      <c r="H385" s="182" t="s">
        <v>490</v>
      </c>
      <c r="I385" s="357" t="s">
        <v>864</v>
      </c>
      <c r="J385" s="357"/>
      <c r="K385" s="357"/>
      <c r="L385" s="357"/>
      <c r="M385" s="357"/>
      <c r="N385" s="357"/>
      <c r="O385" s="357"/>
      <c r="P385" s="177"/>
      <c r="Q385" s="176"/>
      <c r="R385" s="177"/>
      <c r="S385" s="176"/>
      <c r="T385" s="175"/>
      <c r="U385" s="175"/>
      <c r="V385" s="175"/>
      <c r="W385" s="174"/>
    </row>
    <row r="386" spans="6:25" s="173" customFormat="1" ht="6" customHeight="1" outlineLevel="2" x14ac:dyDescent="0.2">
      <c r="F386" s="181"/>
      <c r="G386" s="180"/>
      <c r="H386" s="179"/>
      <c r="I386" s="178"/>
      <c r="J386" s="178"/>
      <c r="K386" s="178"/>
      <c r="L386" s="178"/>
      <c r="M386" s="178"/>
      <c r="N386" s="178"/>
      <c r="O386" s="178"/>
      <c r="P386" s="177"/>
      <c r="Q386" s="176"/>
      <c r="R386" s="177"/>
      <c r="S386" s="176"/>
      <c r="T386" s="175"/>
      <c r="U386" s="175"/>
      <c r="V386" s="175"/>
      <c r="W386" s="174"/>
    </row>
    <row r="387" spans="6:25" s="211" customFormat="1" ht="11.25" outlineLevel="3" x14ac:dyDescent="0.2">
      <c r="F387" s="224"/>
      <c r="G387" s="223"/>
      <c r="H387" s="222" t="str">
        <f>IF(AND(H386&lt;&gt;"Výkaz výměr:",I386=""),"Výkaz výměr:","")</f>
        <v>Výkaz výměr:</v>
      </c>
      <c r="I387" s="221" t="s">
        <v>863</v>
      </c>
      <c r="J387" s="220"/>
      <c r="K387" s="219"/>
      <c r="L387" s="218"/>
      <c r="M387" s="217">
        <v>223</v>
      </c>
      <c r="N387" s="213"/>
      <c r="O387" s="216"/>
      <c r="P387" s="215"/>
      <c r="Q387" s="213"/>
      <c r="R387" s="213"/>
      <c r="S387" s="213"/>
      <c r="T387" s="214" t="s">
        <v>488</v>
      </c>
      <c r="U387" s="213"/>
      <c r="V387" s="213"/>
      <c r="W387" s="212"/>
    </row>
    <row r="388" spans="6:25" s="173" customFormat="1" ht="12" outlineLevel="2" x14ac:dyDescent="0.2">
      <c r="F388" s="190">
        <v>103</v>
      </c>
      <c r="G388" s="187" t="s">
        <v>523</v>
      </c>
      <c r="H388" s="189" t="s">
        <v>862</v>
      </c>
      <c r="I388" s="188" t="s">
        <v>861</v>
      </c>
      <c r="J388" s="187" t="s">
        <v>318</v>
      </c>
      <c r="K388" s="185">
        <v>672</v>
      </c>
      <c r="L388" s="186">
        <v>0</v>
      </c>
      <c r="M388" s="185">
        <v>672</v>
      </c>
      <c r="N388" s="184"/>
      <c r="O388" s="183">
        <f>M388*N388</f>
        <v>0</v>
      </c>
      <c r="P388" s="183">
        <v>1.7000000000000001E-4</v>
      </c>
      <c r="Q388" s="183">
        <f>M388*P388</f>
        <v>0.11424000000000001</v>
      </c>
      <c r="R388" s="183">
        <v>0.51200000000000001</v>
      </c>
      <c r="S388" s="183">
        <f>M388*R388</f>
        <v>344.06400000000002</v>
      </c>
      <c r="T388" s="183">
        <v>21</v>
      </c>
      <c r="U388" s="183">
        <f>O388*T388/100</f>
        <v>0</v>
      </c>
      <c r="V388" s="183">
        <f>U388+O388</f>
        <v>0</v>
      </c>
      <c r="W388" s="183"/>
      <c r="X388" s="183" t="s">
        <v>491</v>
      </c>
      <c r="Y388" s="183">
        <v>1</v>
      </c>
    </row>
    <row r="389" spans="6:25" s="173" customFormat="1" ht="12" outlineLevel="2" x14ac:dyDescent="0.2">
      <c r="F389" s="181"/>
      <c r="G389" s="180"/>
      <c r="H389" s="182" t="s">
        <v>490</v>
      </c>
      <c r="I389" s="357" t="s">
        <v>860</v>
      </c>
      <c r="J389" s="357"/>
      <c r="K389" s="357"/>
      <c r="L389" s="357"/>
      <c r="M389" s="357"/>
      <c r="N389" s="357"/>
      <c r="O389" s="357"/>
      <c r="P389" s="177"/>
      <c r="Q389" s="176"/>
      <c r="R389" s="177"/>
      <c r="S389" s="176"/>
      <c r="T389" s="175"/>
      <c r="U389" s="175"/>
      <c r="V389" s="175"/>
      <c r="W389" s="174"/>
    </row>
    <row r="390" spans="6:25" s="173" customFormat="1" ht="6" customHeight="1" outlineLevel="2" x14ac:dyDescent="0.2">
      <c r="F390" s="181"/>
      <c r="G390" s="180"/>
      <c r="H390" s="179"/>
      <c r="I390" s="178"/>
      <c r="J390" s="178"/>
      <c r="K390" s="178"/>
      <c r="L390" s="178"/>
      <c r="M390" s="178"/>
      <c r="N390" s="178"/>
      <c r="O390" s="178"/>
      <c r="P390" s="177"/>
      <c r="Q390" s="176"/>
      <c r="R390" s="177"/>
      <c r="S390" s="176"/>
      <c r="T390" s="175"/>
      <c r="U390" s="175"/>
      <c r="V390" s="175"/>
      <c r="W390" s="174"/>
    </row>
    <row r="391" spans="6:25" s="211" customFormat="1" ht="11.25" outlineLevel="3" x14ac:dyDescent="0.2">
      <c r="F391" s="224"/>
      <c r="G391" s="223"/>
      <c r="H391" s="222" t="str">
        <f>IF(AND(H390&lt;&gt;"Výkaz výměr:",I390=""),"Výkaz výměr:","")</f>
        <v>Výkaz výměr:</v>
      </c>
      <c r="I391" s="221" t="s">
        <v>859</v>
      </c>
      <c r="J391" s="220"/>
      <c r="K391" s="219"/>
      <c r="L391" s="218"/>
      <c r="M391" s="217">
        <v>672</v>
      </c>
      <c r="N391" s="213"/>
      <c r="O391" s="216"/>
      <c r="P391" s="215"/>
      <c r="Q391" s="213"/>
      <c r="R391" s="213"/>
      <c r="S391" s="213"/>
      <c r="T391" s="214" t="s">
        <v>488</v>
      </c>
      <c r="U391" s="213"/>
      <c r="V391" s="213"/>
      <c r="W391" s="212"/>
    </row>
    <row r="392" spans="6:25" s="173" customFormat="1" ht="24" outlineLevel="2" x14ac:dyDescent="0.2">
      <c r="F392" s="190">
        <v>104</v>
      </c>
      <c r="G392" s="187" t="s">
        <v>523</v>
      </c>
      <c r="H392" s="189" t="s">
        <v>858</v>
      </c>
      <c r="I392" s="188" t="s">
        <v>857</v>
      </c>
      <c r="J392" s="187" t="s">
        <v>318</v>
      </c>
      <c r="K392" s="185">
        <v>895</v>
      </c>
      <c r="L392" s="186">
        <v>0</v>
      </c>
      <c r="M392" s="185">
        <v>895</v>
      </c>
      <c r="N392" s="184"/>
      <c r="O392" s="183">
        <f>M392*N392</f>
        <v>0</v>
      </c>
      <c r="P392" s="183"/>
      <c r="Q392" s="183">
        <f>M392*P392</f>
        <v>0</v>
      </c>
      <c r="R392" s="183">
        <v>0.625</v>
      </c>
      <c r="S392" s="183">
        <f>M392*R392</f>
        <v>559.375</v>
      </c>
      <c r="T392" s="183">
        <v>21</v>
      </c>
      <c r="U392" s="183">
        <f>O392*T392/100</f>
        <v>0</v>
      </c>
      <c r="V392" s="183">
        <f>U392+O392</f>
        <v>0</v>
      </c>
      <c r="W392" s="183"/>
      <c r="X392" s="183" t="s">
        <v>491</v>
      </c>
      <c r="Y392" s="183">
        <v>1</v>
      </c>
    </row>
    <row r="393" spans="6:25" s="173" customFormat="1" ht="12" outlineLevel="2" x14ac:dyDescent="0.2">
      <c r="F393" s="181"/>
      <c r="G393" s="180"/>
      <c r="H393" s="182" t="s">
        <v>490</v>
      </c>
      <c r="I393" s="357" t="s">
        <v>856</v>
      </c>
      <c r="J393" s="357"/>
      <c r="K393" s="357"/>
      <c r="L393" s="357"/>
      <c r="M393" s="357"/>
      <c r="N393" s="357"/>
      <c r="O393" s="357"/>
      <c r="P393" s="177"/>
      <c r="Q393" s="176"/>
      <c r="R393" s="177"/>
      <c r="S393" s="176"/>
      <c r="T393" s="175"/>
      <c r="U393" s="175"/>
      <c r="V393" s="175"/>
      <c r="W393" s="174"/>
    </row>
    <row r="394" spans="6:25" s="173" customFormat="1" ht="6" customHeight="1" outlineLevel="2" x14ac:dyDescent="0.2">
      <c r="F394" s="181"/>
      <c r="G394" s="180"/>
      <c r="H394" s="179"/>
      <c r="I394" s="178"/>
      <c r="J394" s="178"/>
      <c r="K394" s="178"/>
      <c r="L394" s="178"/>
      <c r="M394" s="178"/>
      <c r="N394" s="178"/>
      <c r="O394" s="178"/>
      <c r="P394" s="177"/>
      <c r="Q394" s="176"/>
      <c r="R394" s="177"/>
      <c r="S394" s="176"/>
      <c r="T394" s="175"/>
      <c r="U394" s="175"/>
      <c r="V394" s="175"/>
      <c r="W394" s="174"/>
    </row>
    <row r="395" spans="6:25" s="211" customFormat="1" ht="11.25" outlineLevel="3" x14ac:dyDescent="0.2">
      <c r="F395" s="224"/>
      <c r="G395" s="223"/>
      <c r="H395" s="222" t="str">
        <f>IF(AND(H394&lt;&gt;"Výkaz výměr:",I394=""),"Výkaz výměr:","")</f>
        <v>Výkaz výměr:</v>
      </c>
      <c r="I395" s="221" t="s">
        <v>855</v>
      </c>
      <c r="J395" s="220"/>
      <c r="K395" s="219"/>
      <c r="L395" s="218"/>
      <c r="M395" s="217">
        <v>895</v>
      </c>
      <c r="N395" s="213"/>
      <c r="O395" s="216"/>
      <c r="P395" s="215"/>
      <c r="Q395" s="213"/>
      <c r="R395" s="213"/>
      <c r="S395" s="213"/>
      <c r="T395" s="214" t="s">
        <v>488</v>
      </c>
      <c r="U395" s="213"/>
      <c r="V395" s="213"/>
      <c r="W395" s="212"/>
    </row>
    <row r="396" spans="6:25" s="173" customFormat="1" ht="12" outlineLevel="2" x14ac:dyDescent="0.2">
      <c r="F396" s="190">
        <v>105</v>
      </c>
      <c r="G396" s="187" t="s">
        <v>523</v>
      </c>
      <c r="H396" s="189" t="s">
        <v>854</v>
      </c>
      <c r="I396" s="188" t="s">
        <v>853</v>
      </c>
      <c r="J396" s="187" t="s">
        <v>318</v>
      </c>
      <c r="K396" s="185">
        <v>34</v>
      </c>
      <c r="L396" s="186">
        <v>0</v>
      </c>
      <c r="M396" s="185">
        <v>34</v>
      </c>
      <c r="N396" s="184"/>
      <c r="O396" s="183">
        <f>M396*N396</f>
        <v>0</v>
      </c>
      <c r="P396" s="183"/>
      <c r="Q396" s="183">
        <f>M396*P396</f>
        <v>0</v>
      </c>
      <c r="R396" s="183">
        <v>0.28999999999999998</v>
      </c>
      <c r="S396" s="183">
        <f>M396*R396</f>
        <v>9.86</v>
      </c>
      <c r="T396" s="183">
        <v>21</v>
      </c>
      <c r="U396" s="183">
        <f>O396*T396/100</f>
        <v>0</v>
      </c>
      <c r="V396" s="183">
        <f>U396+O396</f>
        <v>0</v>
      </c>
      <c r="W396" s="183"/>
      <c r="X396" s="183" t="s">
        <v>491</v>
      </c>
      <c r="Y396" s="183">
        <v>1</v>
      </c>
    </row>
    <row r="397" spans="6:25" s="173" customFormat="1" ht="12" outlineLevel="2" x14ac:dyDescent="0.2">
      <c r="F397" s="181"/>
      <c r="G397" s="180"/>
      <c r="H397" s="182" t="s">
        <v>490</v>
      </c>
      <c r="I397" s="357" t="s">
        <v>852</v>
      </c>
      <c r="J397" s="357"/>
      <c r="K397" s="357"/>
      <c r="L397" s="357"/>
      <c r="M397" s="357"/>
      <c r="N397" s="357"/>
      <c r="O397" s="357"/>
      <c r="P397" s="177"/>
      <c r="Q397" s="176"/>
      <c r="R397" s="177"/>
      <c r="S397" s="176"/>
      <c r="T397" s="175"/>
      <c r="U397" s="175"/>
      <c r="V397" s="175"/>
      <c r="W397" s="174"/>
    </row>
    <row r="398" spans="6:25" s="173" customFormat="1" ht="6" customHeight="1" outlineLevel="2" x14ac:dyDescent="0.2">
      <c r="F398" s="181"/>
      <c r="G398" s="180"/>
      <c r="H398" s="179"/>
      <c r="I398" s="178"/>
      <c r="J398" s="178"/>
      <c r="K398" s="178"/>
      <c r="L398" s="178"/>
      <c r="M398" s="178"/>
      <c r="N398" s="178"/>
      <c r="O398" s="178"/>
      <c r="P398" s="177"/>
      <c r="Q398" s="176"/>
      <c r="R398" s="177"/>
      <c r="S398" s="176"/>
      <c r="T398" s="175"/>
      <c r="U398" s="175"/>
      <c r="V398" s="175"/>
      <c r="W398" s="174"/>
    </row>
    <row r="399" spans="6:25" s="173" customFormat="1" ht="12" outlineLevel="2" x14ac:dyDescent="0.2">
      <c r="F399" s="190">
        <v>106</v>
      </c>
      <c r="G399" s="187" t="s">
        <v>523</v>
      </c>
      <c r="H399" s="189" t="s">
        <v>851</v>
      </c>
      <c r="I399" s="188" t="s">
        <v>850</v>
      </c>
      <c r="J399" s="187" t="s">
        <v>357</v>
      </c>
      <c r="K399" s="185">
        <v>98.93</v>
      </c>
      <c r="L399" s="186">
        <v>0</v>
      </c>
      <c r="M399" s="185">
        <v>98.93</v>
      </c>
      <c r="N399" s="184"/>
      <c r="O399" s="183">
        <f>M399*N399</f>
        <v>0</v>
      </c>
      <c r="P399" s="183"/>
      <c r="Q399" s="183">
        <f>M399*P399</f>
        <v>0</v>
      </c>
      <c r="R399" s="183"/>
      <c r="S399" s="183">
        <f>M399*R399</f>
        <v>0</v>
      </c>
      <c r="T399" s="183">
        <v>21</v>
      </c>
      <c r="U399" s="183">
        <f>O399*T399/100</f>
        <v>0</v>
      </c>
      <c r="V399" s="183">
        <f>U399+O399</f>
        <v>0</v>
      </c>
      <c r="W399" s="183"/>
      <c r="X399" s="183" t="s">
        <v>491</v>
      </c>
      <c r="Y399" s="183">
        <v>1</v>
      </c>
    </row>
    <row r="400" spans="6:25" s="173" customFormat="1" ht="12" outlineLevel="2" x14ac:dyDescent="0.2">
      <c r="F400" s="181"/>
      <c r="G400" s="180"/>
      <c r="H400" s="182" t="s">
        <v>490</v>
      </c>
      <c r="I400" s="357" t="s">
        <v>849</v>
      </c>
      <c r="J400" s="357"/>
      <c r="K400" s="357"/>
      <c r="L400" s="357"/>
      <c r="M400" s="357"/>
      <c r="N400" s="357"/>
      <c r="O400" s="357"/>
      <c r="P400" s="177"/>
      <c r="Q400" s="176"/>
      <c r="R400" s="177"/>
      <c r="S400" s="176"/>
      <c r="T400" s="175"/>
      <c r="U400" s="175"/>
      <c r="V400" s="175"/>
      <c r="W400" s="174"/>
    </row>
    <row r="401" spans="6:25" s="173" customFormat="1" ht="6" customHeight="1" outlineLevel="2" x14ac:dyDescent="0.2">
      <c r="F401" s="181"/>
      <c r="G401" s="180"/>
      <c r="H401" s="179"/>
      <c r="I401" s="178"/>
      <c r="J401" s="178"/>
      <c r="K401" s="178"/>
      <c r="L401" s="178"/>
      <c r="M401" s="178"/>
      <c r="N401" s="178"/>
      <c r="O401" s="178"/>
      <c r="P401" s="177"/>
      <c r="Q401" s="176"/>
      <c r="R401" s="177"/>
      <c r="S401" s="176"/>
      <c r="T401" s="175"/>
      <c r="U401" s="175"/>
      <c r="V401" s="175"/>
      <c r="W401" s="174"/>
    </row>
    <row r="402" spans="6:25" s="211" customFormat="1" ht="11.25" outlineLevel="3" x14ac:dyDescent="0.2">
      <c r="F402" s="224"/>
      <c r="G402" s="223"/>
      <c r="H402" s="222" t="str">
        <f>IF(AND(H401&lt;&gt;"Výkaz výměr:",I401=""),"Výkaz výměr:","")</f>
        <v>Výkaz výměr:</v>
      </c>
      <c r="I402" s="221" t="s">
        <v>848</v>
      </c>
      <c r="J402" s="220"/>
      <c r="K402" s="219"/>
      <c r="L402" s="218"/>
      <c r="M402" s="217">
        <v>98.93</v>
      </c>
      <c r="N402" s="213"/>
      <c r="O402" s="216"/>
      <c r="P402" s="215"/>
      <c r="Q402" s="213"/>
      <c r="R402" s="213"/>
      <c r="S402" s="213"/>
      <c r="T402" s="214" t="s">
        <v>488</v>
      </c>
      <c r="U402" s="213"/>
      <c r="V402" s="213"/>
      <c r="W402" s="212"/>
    </row>
    <row r="403" spans="6:25" s="173" customFormat="1" ht="12" outlineLevel="2" x14ac:dyDescent="0.2">
      <c r="F403" s="190">
        <v>107</v>
      </c>
      <c r="G403" s="187" t="s">
        <v>523</v>
      </c>
      <c r="H403" s="189" t="s">
        <v>847</v>
      </c>
      <c r="I403" s="188" t="s">
        <v>846</v>
      </c>
      <c r="J403" s="187" t="s">
        <v>357</v>
      </c>
      <c r="K403" s="185">
        <v>49.465000000000003</v>
      </c>
      <c r="L403" s="186">
        <v>0</v>
      </c>
      <c r="M403" s="185">
        <v>49.465000000000003</v>
      </c>
      <c r="N403" s="184"/>
      <c r="O403" s="183">
        <f>M403*N403</f>
        <v>0</v>
      </c>
      <c r="P403" s="183"/>
      <c r="Q403" s="183">
        <f>M403*P403</f>
        <v>0</v>
      </c>
      <c r="R403" s="183"/>
      <c r="S403" s="183">
        <f>M403*R403</f>
        <v>0</v>
      </c>
      <c r="T403" s="183">
        <v>21</v>
      </c>
      <c r="U403" s="183">
        <f>O403*T403/100</f>
        <v>0</v>
      </c>
      <c r="V403" s="183">
        <f>U403+O403</f>
        <v>0</v>
      </c>
      <c r="W403" s="183"/>
      <c r="X403" s="183" t="s">
        <v>491</v>
      </c>
      <c r="Y403" s="183">
        <v>1</v>
      </c>
    </row>
    <row r="404" spans="6:25" s="173" customFormat="1" ht="12" outlineLevel="2" x14ac:dyDescent="0.2">
      <c r="F404" s="181"/>
      <c r="G404" s="180"/>
      <c r="H404" s="182" t="s">
        <v>490</v>
      </c>
      <c r="I404" s="357" t="s">
        <v>845</v>
      </c>
      <c r="J404" s="357"/>
      <c r="K404" s="357"/>
      <c r="L404" s="357"/>
      <c r="M404" s="357"/>
      <c r="N404" s="357"/>
      <c r="O404" s="357"/>
      <c r="P404" s="177"/>
      <c r="Q404" s="176"/>
      <c r="R404" s="177"/>
      <c r="S404" s="176"/>
      <c r="T404" s="175"/>
      <c r="U404" s="175"/>
      <c r="V404" s="175"/>
      <c r="W404" s="174"/>
    </row>
    <row r="405" spans="6:25" s="173" customFormat="1" ht="6" customHeight="1" outlineLevel="2" x14ac:dyDescent="0.2">
      <c r="F405" s="181"/>
      <c r="G405" s="180"/>
      <c r="H405" s="179"/>
      <c r="I405" s="178"/>
      <c r="J405" s="178"/>
      <c r="K405" s="178"/>
      <c r="L405" s="178"/>
      <c r="M405" s="178"/>
      <c r="N405" s="178"/>
      <c r="O405" s="178"/>
      <c r="P405" s="177"/>
      <c r="Q405" s="176"/>
      <c r="R405" s="177"/>
      <c r="S405" s="176"/>
      <c r="T405" s="175"/>
      <c r="U405" s="175"/>
      <c r="V405" s="175"/>
      <c r="W405" s="174"/>
    </row>
    <row r="406" spans="6:25" s="211" customFormat="1" ht="11.25" outlineLevel="3" x14ac:dyDescent="0.2">
      <c r="F406" s="224"/>
      <c r="G406" s="223"/>
      <c r="H406" s="222" t="str">
        <f>IF(AND(H405&lt;&gt;"Výkaz výměr:",I405=""),"Výkaz výměr:","")</f>
        <v>Výkaz výměr:</v>
      </c>
      <c r="I406" s="221" t="s">
        <v>844</v>
      </c>
      <c r="J406" s="220"/>
      <c r="K406" s="219"/>
      <c r="L406" s="218"/>
      <c r="M406" s="217">
        <v>49.465000000000003</v>
      </c>
      <c r="N406" s="213"/>
      <c r="O406" s="216"/>
      <c r="P406" s="215"/>
      <c r="Q406" s="213"/>
      <c r="R406" s="213"/>
      <c r="S406" s="213"/>
      <c r="T406" s="214" t="s">
        <v>488</v>
      </c>
      <c r="U406" s="213"/>
      <c r="V406" s="213"/>
      <c r="W406" s="212"/>
    </row>
    <row r="407" spans="6:25" s="173" customFormat="1" ht="12" outlineLevel="2" x14ac:dyDescent="0.2">
      <c r="F407" s="190">
        <v>108</v>
      </c>
      <c r="G407" s="187" t="s">
        <v>523</v>
      </c>
      <c r="H407" s="189" t="s">
        <v>843</v>
      </c>
      <c r="I407" s="188" t="s">
        <v>842</v>
      </c>
      <c r="J407" s="187" t="s">
        <v>318</v>
      </c>
      <c r="K407" s="185">
        <v>120</v>
      </c>
      <c r="L407" s="186">
        <v>0</v>
      </c>
      <c r="M407" s="185">
        <v>120</v>
      </c>
      <c r="N407" s="184"/>
      <c r="O407" s="183">
        <f>M407*N407</f>
        <v>0</v>
      </c>
      <c r="P407" s="183"/>
      <c r="Q407" s="183">
        <f>M407*P407</f>
        <v>0</v>
      </c>
      <c r="R407" s="183"/>
      <c r="S407" s="183">
        <f>M407*R407</f>
        <v>0</v>
      </c>
      <c r="T407" s="183">
        <v>21</v>
      </c>
      <c r="U407" s="183">
        <f>O407*T407/100</f>
        <v>0</v>
      </c>
      <c r="V407" s="183">
        <f>U407+O407</f>
        <v>0</v>
      </c>
      <c r="W407" s="183"/>
      <c r="X407" s="183" t="s">
        <v>491</v>
      </c>
      <c r="Y407" s="183">
        <v>1</v>
      </c>
    </row>
    <row r="408" spans="6:25" s="173" customFormat="1" ht="12" outlineLevel="2" x14ac:dyDescent="0.2">
      <c r="F408" s="181"/>
      <c r="G408" s="180"/>
      <c r="H408" s="182" t="s">
        <v>490</v>
      </c>
      <c r="I408" s="357" t="s">
        <v>841</v>
      </c>
      <c r="J408" s="357"/>
      <c r="K408" s="357"/>
      <c r="L408" s="357"/>
      <c r="M408" s="357"/>
      <c r="N408" s="357"/>
      <c r="O408" s="357"/>
      <c r="P408" s="177"/>
      <c r="Q408" s="176"/>
      <c r="R408" s="177"/>
      <c r="S408" s="176"/>
      <c r="T408" s="175"/>
      <c r="U408" s="175"/>
      <c r="V408" s="175"/>
      <c r="W408" s="174"/>
    </row>
    <row r="409" spans="6:25" s="173" customFormat="1" ht="6" customHeight="1" outlineLevel="2" x14ac:dyDescent="0.2">
      <c r="F409" s="181"/>
      <c r="G409" s="180"/>
      <c r="H409" s="179"/>
      <c r="I409" s="178"/>
      <c r="J409" s="178"/>
      <c r="K409" s="178"/>
      <c r="L409" s="178"/>
      <c r="M409" s="178"/>
      <c r="N409" s="178"/>
      <c r="O409" s="178"/>
      <c r="P409" s="177"/>
      <c r="Q409" s="176"/>
      <c r="R409" s="177"/>
      <c r="S409" s="176"/>
      <c r="T409" s="175"/>
      <c r="U409" s="175"/>
      <c r="V409" s="175"/>
      <c r="W409" s="174"/>
    </row>
    <row r="410" spans="6:25" s="211" customFormat="1" ht="11.25" outlineLevel="3" x14ac:dyDescent="0.2">
      <c r="F410" s="224"/>
      <c r="G410" s="223"/>
      <c r="H410" s="222" t="str">
        <f>IF(AND(H409&lt;&gt;"Výkaz výměr:",I409=""),"Výkaz výměr:","")</f>
        <v>Výkaz výměr:</v>
      </c>
      <c r="I410" s="221" t="s">
        <v>840</v>
      </c>
      <c r="J410" s="220"/>
      <c r="K410" s="219"/>
      <c r="L410" s="218"/>
      <c r="M410" s="217">
        <v>120</v>
      </c>
      <c r="N410" s="213"/>
      <c r="O410" s="216"/>
      <c r="P410" s="215"/>
      <c r="Q410" s="213"/>
      <c r="R410" s="213"/>
      <c r="S410" s="213"/>
      <c r="T410" s="214" t="s">
        <v>488</v>
      </c>
      <c r="U410" s="213"/>
      <c r="V410" s="213"/>
      <c r="W410" s="212"/>
    </row>
    <row r="411" spans="6:25" s="173" customFormat="1" ht="12" outlineLevel="2" x14ac:dyDescent="0.2">
      <c r="F411" s="190">
        <v>109</v>
      </c>
      <c r="G411" s="187" t="s">
        <v>523</v>
      </c>
      <c r="H411" s="189" t="s">
        <v>839</v>
      </c>
      <c r="I411" s="188" t="s">
        <v>838</v>
      </c>
      <c r="J411" s="187" t="s">
        <v>318</v>
      </c>
      <c r="K411" s="185">
        <v>120</v>
      </c>
      <c r="L411" s="186">
        <v>0</v>
      </c>
      <c r="M411" s="185">
        <v>120</v>
      </c>
      <c r="N411" s="184"/>
      <c r="O411" s="183">
        <f>M411*N411</f>
        <v>0</v>
      </c>
      <c r="P411" s="183"/>
      <c r="Q411" s="183">
        <f>M411*P411</f>
        <v>0</v>
      </c>
      <c r="R411" s="183"/>
      <c r="S411" s="183">
        <f>M411*R411</f>
        <v>0</v>
      </c>
      <c r="T411" s="183">
        <v>21</v>
      </c>
      <c r="U411" s="183">
        <f>O411*T411/100</f>
        <v>0</v>
      </c>
      <c r="V411" s="183">
        <f>U411+O411</f>
        <v>0</v>
      </c>
      <c r="W411" s="183"/>
      <c r="X411" s="183" t="s">
        <v>491</v>
      </c>
      <c r="Y411" s="183">
        <v>1</v>
      </c>
    </row>
    <row r="412" spans="6:25" s="173" customFormat="1" ht="12" outlineLevel="2" x14ac:dyDescent="0.2">
      <c r="F412" s="181"/>
      <c r="G412" s="180"/>
      <c r="H412" s="182" t="s">
        <v>490</v>
      </c>
      <c r="I412" s="357" t="s">
        <v>837</v>
      </c>
      <c r="J412" s="357"/>
      <c r="K412" s="357"/>
      <c r="L412" s="357"/>
      <c r="M412" s="357"/>
      <c r="N412" s="357"/>
      <c r="O412" s="357"/>
      <c r="P412" s="177"/>
      <c r="Q412" s="176"/>
      <c r="R412" s="177"/>
      <c r="S412" s="176"/>
      <c r="T412" s="175"/>
      <c r="U412" s="175"/>
      <c r="V412" s="175"/>
      <c r="W412" s="174"/>
    </row>
    <row r="413" spans="6:25" s="173" customFormat="1" ht="6" customHeight="1" outlineLevel="2" x14ac:dyDescent="0.2">
      <c r="F413" s="181"/>
      <c r="G413" s="180"/>
      <c r="H413" s="179"/>
      <c r="I413" s="178"/>
      <c r="J413" s="178"/>
      <c r="K413" s="178"/>
      <c r="L413" s="178"/>
      <c r="M413" s="178"/>
      <c r="N413" s="178"/>
      <c r="O413" s="178"/>
      <c r="P413" s="177"/>
      <c r="Q413" s="176"/>
      <c r="R413" s="177"/>
      <c r="S413" s="176"/>
      <c r="T413" s="175"/>
      <c r="U413" s="175"/>
      <c r="V413" s="175"/>
      <c r="W413" s="174"/>
    </row>
    <row r="414" spans="6:25" s="173" customFormat="1" ht="12" outlineLevel="2" x14ac:dyDescent="0.2">
      <c r="F414" s="190">
        <v>110</v>
      </c>
      <c r="G414" s="187" t="s">
        <v>523</v>
      </c>
      <c r="H414" s="189" t="s">
        <v>836</v>
      </c>
      <c r="I414" s="188" t="s">
        <v>835</v>
      </c>
      <c r="J414" s="187" t="s">
        <v>116</v>
      </c>
      <c r="K414" s="185">
        <v>7</v>
      </c>
      <c r="L414" s="186">
        <v>0</v>
      </c>
      <c r="M414" s="185">
        <v>7</v>
      </c>
      <c r="N414" s="184"/>
      <c r="O414" s="183">
        <f>M414*N414</f>
        <v>0</v>
      </c>
      <c r="P414" s="183"/>
      <c r="Q414" s="183">
        <f>M414*P414</f>
        <v>0</v>
      </c>
      <c r="R414" s="183"/>
      <c r="S414" s="183">
        <f>M414*R414</f>
        <v>0</v>
      </c>
      <c r="T414" s="183">
        <v>21</v>
      </c>
      <c r="U414" s="183">
        <f>O414*T414/100</f>
        <v>0</v>
      </c>
      <c r="V414" s="183">
        <f>U414+O414</f>
        <v>0</v>
      </c>
      <c r="W414" s="183"/>
      <c r="X414" s="183" t="s">
        <v>491</v>
      </c>
      <c r="Y414" s="183">
        <v>1</v>
      </c>
    </row>
    <row r="415" spans="6:25" s="173" customFormat="1" ht="12" outlineLevel="2" x14ac:dyDescent="0.2">
      <c r="F415" s="181"/>
      <c r="G415" s="180"/>
      <c r="H415" s="182" t="s">
        <v>490</v>
      </c>
      <c r="I415" s="357" t="s">
        <v>834</v>
      </c>
      <c r="J415" s="357"/>
      <c r="K415" s="357"/>
      <c r="L415" s="357"/>
      <c r="M415" s="357"/>
      <c r="N415" s="357"/>
      <c r="O415" s="357"/>
      <c r="P415" s="177"/>
      <c r="Q415" s="176"/>
      <c r="R415" s="177"/>
      <c r="S415" s="176"/>
      <c r="T415" s="175"/>
      <c r="U415" s="175"/>
      <c r="V415" s="175"/>
      <c r="W415" s="174"/>
    </row>
    <row r="416" spans="6:25" s="173" customFormat="1" ht="6" customHeight="1" outlineLevel="2" x14ac:dyDescent="0.2">
      <c r="F416" s="181"/>
      <c r="G416" s="180"/>
      <c r="H416" s="179"/>
      <c r="I416" s="178"/>
      <c r="J416" s="178"/>
      <c r="K416" s="178"/>
      <c r="L416" s="178"/>
      <c r="M416" s="178"/>
      <c r="N416" s="178"/>
      <c r="O416" s="178"/>
      <c r="P416" s="177"/>
      <c r="Q416" s="176"/>
      <c r="R416" s="177"/>
      <c r="S416" s="176"/>
      <c r="T416" s="175"/>
      <c r="U416" s="175"/>
      <c r="V416" s="175"/>
      <c r="W416" s="174"/>
    </row>
    <row r="417" spans="6:25" s="173" customFormat="1" ht="12" outlineLevel="2" x14ac:dyDescent="0.2">
      <c r="F417" s="190">
        <v>111</v>
      </c>
      <c r="G417" s="187" t="s">
        <v>523</v>
      </c>
      <c r="H417" s="189" t="s">
        <v>833</v>
      </c>
      <c r="I417" s="188" t="s">
        <v>832</v>
      </c>
      <c r="J417" s="187" t="s">
        <v>116</v>
      </c>
      <c r="K417" s="185">
        <v>7</v>
      </c>
      <c r="L417" s="186">
        <v>0</v>
      </c>
      <c r="M417" s="185">
        <v>7</v>
      </c>
      <c r="N417" s="184"/>
      <c r="O417" s="183">
        <f>M417*N417</f>
        <v>0</v>
      </c>
      <c r="P417" s="183"/>
      <c r="Q417" s="183">
        <f>M417*P417</f>
        <v>0</v>
      </c>
      <c r="R417" s="183"/>
      <c r="S417" s="183">
        <f>M417*R417</f>
        <v>0</v>
      </c>
      <c r="T417" s="183">
        <v>21</v>
      </c>
      <c r="U417" s="183">
        <f>O417*T417/100</f>
        <v>0</v>
      </c>
      <c r="V417" s="183">
        <f>U417+O417</f>
        <v>0</v>
      </c>
      <c r="W417" s="183"/>
      <c r="X417" s="183" t="s">
        <v>491</v>
      </c>
      <c r="Y417" s="183">
        <v>1</v>
      </c>
    </row>
    <row r="418" spans="6:25" s="173" customFormat="1" ht="12" outlineLevel="2" x14ac:dyDescent="0.2">
      <c r="F418" s="181"/>
      <c r="G418" s="180"/>
      <c r="H418" s="182" t="s">
        <v>490</v>
      </c>
      <c r="I418" s="357" t="s">
        <v>831</v>
      </c>
      <c r="J418" s="357"/>
      <c r="K418" s="357"/>
      <c r="L418" s="357"/>
      <c r="M418" s="357"/>
      <c r="N418" s="357"/>
      <c r="O418" s="357"/>
      <c r="P418" s="177"/>
      <c r="Q418" s="176"/>
      <c r="R418" s="177"/>
      <c r="S418" s="176"/>
      <c r="T418" s="175"/>
      <c r="U418" s="175"/>
      <c r="V418" s="175"/>
      <c r="W418" s="174"/>
    </row>
    <row r="419" spans="6:25" s="173" customFormat="1" ht="6" customHeight="1" outlineLevel="2" x14ac:dyDescent="0.2">
      <c r="F419" s="181"/>
      <c r="G419" s="180"/>
      <c r="H419" s="179"/>
      <c r="I419" s="178"/>
      <c r="J419" s="178"/>
      <c r="K419" s="178"/>
      <c r="L419" s="178"/>
      <c r="M419" s="178"/>
      <c r="N419" s="178"/>
      <c r="O419" s="178"/>
      <c r="P419" s="177"/>
      <c r="Q419" s="176"/>
      <c r="R419" s="177"/>
      <c r="S419" s="176"/>
      <c r="T419" s="175"/>
      <c r="U419" s="175"/>
      <c r="V419" s="175"/>
      <c r="W419" s="174"/>
    </row>
    <row r="420" spans="6:25" s="173" customFormat="1" ht="12" outlineLevel="2" x14ac:dyDescent="0.2">
      <c r="F420" s="190">
        <v>112</v>
      </c>
      <c r="G420" s="187" t="s">
        <v>523</v>
      </c>
      <c r="H420" s="189" t="s">
        <v>830</v>
      </c>
      <c r="I420" s="188" t="s">
        <v>829</v>
      </c>
      <c r="J420" s="187" t="s">
        <v>116</v>
      </c>
      <c r="K420" s="185">
        <v>21</v>
      </c>
      <c r="L420" s="186">
        <v>0</v>
      </c>
      <c r="M420" s="185">
        <v>21</v>
      </c>
      <c r="N420" s="184"/>
      <c r="O420" s="183">
        <f>M420*N420</f>
        <v>0</v>
      </c>
      <c r="P420" s="183"/>
      <c r="Q420" s="183">
        <f>M420*P420</f>
        <v>0</v>
      </c>
      <c r="R420" s="183"/>
      <c r="S420" s="183">
        <f>M420*R420</f>
        <v>0</v>
      </c>
      <c r="T420" s="183">
        <v>21</v>
      </c>
      <c r="U420" s="183">
        <f>O420*T420/100</f>
        <v>0</v>
      </c>
      <c r="V420" s="183">
        <f>U420+O420</f>
        <v>0</v>
      </c>
      <c r="W420" s="183"/>
      <c r="X420" s="183" t="s">
        <v>491</v>
      </c>
      <c r="Y420" s="183">
        <v>1</v>
      </c>
    </row>
    <row r="421" spans="6:25" s="173" customFormat="1" ht="12" outlineLevel="2" x14ac:dyDescent="0.2">
      <c r="F421" s="181"/>
      <c r="G421" s="180"/>
      <c r="H421" s="182" t="s">
        <v>490</v>
      </c>
      <c r="I421" s="357" t="s">
        <v>828</v>
      </c>
      <c r="J421" s="357"/>
      <c r="K421" s="357"/>
      <c r="L421" s="357"/>
      <c r="M421" s="357"/>
      <c r="N421" s="357"/>
      <c r="O421" s="357"/>
      <c r="P421" s="177"/>
      <c r="Q421" s="176"/>
      <c r="R421" s="177"/>
      <c r="S421" s="176"/>
      <c r="T421" s="175"/>
      <c r="U421" s="175"/>
      <c r="V421" s="175"/>
      <c r="W421" s="174"/>
    </row>
    <row r="422" spans="6:25" s="173" customFormat="1" ht="6" customHeight="1" outlineLevel="2" x14ac:dyDescent="0.2">
      <c r="F422" s="181"/>
      <c r="G422" s="180"/>
      <c r="H422" s="179"/>
      <c r="I422" s="178"/>
      <c r="J422" s="178"/>
      <c r="K422" s="178"/>
      <c r="L422" s="178"/>
      <c r="M422" s="178"/>
      <c r="N422" s="178"/>
      <c r="O422" s="178"/>
      <c r="P422" s="177"/>
      <c r="Q422" s="176"/>
      <c r="R422" s="177"/>
      <c r="S422" s="176"/>
      <c r="T422" s="175"/>
      <c r="U422" s="175"/>
      <c r="V422" s="175"/>
      <c r="W422" s="174"/>
    </row>
    <row r="423" spans="6:25" s="173" customFormat="1" ht="12" outlineLevel="2" x14ac:dyDescent="0.2">
      <c r="F423" s="190">
        <v>113</v>
      </c>
      <c r="G423" s="187" t="s">
        <v>523</v>
      </c>
      <c r="H423" s="189" t="s">
        <v>827</v>
      </c>
      <c r="I423" s="188" t="s">
        <v>826</v>
      </c>
      <c r="J423" s="187" t="s">
        <v>116</v>
      </c>
      <c r="K423" s="185">
        <v>7</v>
      </c>
      <c r="L423" s="186">
        <v>0</v>
      </c>
      <c r="M423" s="185">
        <v>7</v>
      </c>
      <c r="N423" s="184"/>
      <c r="O423" s="183">
        <f>M423*N423</f>
        <v>0</v>
      </c>
      <c r="P423" s="183">
        <v>5.0000000000000002E-5</v>
      </c>
      <c r="Q423" s="183">
        <f>M423*P423</f>
        <v>3.5E-4</v>
      </c>
      <c r="R423" s="183"/>
      <c r="S423" s="183">
        <f>M423*R423</f>
        <v>0</v>
      </c>
      <c r="T423" s="183">
        <v>21</v>
      </c>
      <c r="U423" s="183">
        <f>O423*T423/100</f>
        <v>0</v>
      </c>
      <c r="V423" s="183">
        <f>U423+O423</f>
        <v>0</v>
      </c>
      <c r="W423" s="183"/>
      <c r="X423" s="183" t="s">
        <v>491</v>
      </c>
      <c r="Y423" s="183">
        <v>1</v>
      </c>
    </row>
    <row r="424" spans="6:25" s="173" customFormat="1" ht="12" outlineLevel="2" x14ac:dyDescent="0.2">
      <c r="F424" s="181"/>
      <c r="G424" s="180"/>
      <c r="H424" s="182" t="s">
        <v>490</v>
      </c>
      <c r="I424" s="357" t="s">
        <v>825</v>
      </c>
      <c r="J424" s="357"/>
      <c r="K424" s="357"/>
      <c r="L424" s="357"/>
      <c r="M424" s="357"/>
      <c r="N424" s="357"/>
      <c r="O424" s="357"/>
      <c r="P424" s="177"/>
      <c r="Q424" s="176"/>
      <c r="R424" s="177"/>
      <c r="S424" s="176"/>
      <c r="T424" s="175"/>
      <c r="U424" s="175"/>
      <c r="V424" s="175"/>
      <c r="W424" s="174"/>
    </row>
    <row r="425" spans="6:25" s="173" customFormat="1" ht="6" customHeight="1" outlineLevel="2" x14ac:dyDescent="0.2">
      <c r="F425" s="181"/>
      <c r="G425" s="180"/>
      <c r="H425" s="179"/>
      <c r="I425" s="178"/>
      <c r="J425" s="178"/>
      <c r="K425" s="178"/>
      <c r="L425" s="178"/>
      <c r="M425" s="178"/>
      <c r="N425" s="178"/>
      <c r="O425" s="178"/>
      <c r="P425" s="177"/>
      <c r="Q425" s="176"/>
      <c r="R425" s="177"/>
      <c r="S425" s="176"/>
      <c r="T425" s="175"/>
      <c r="U425" s="175"/>
      <c r="V425" s="175"/>
      <c r="W425" s="174"/>
    </row>
    <row r="426" spans="6:25" s="173" customFormat="1" ht="12" outlineLevel="2" x14ac:dyDescent="0.2">
      <c r="F426" s="190">
        <v>114</v>
      </c>
      <c r="G426" s="187" t="s">
        <v>523</v>
      </c>
      <c r="H426" s="189" t="s">
        <v>824</v>
      </c>
      <c r="I426" s="188" t="s">
        <v>823</v>
      </c>
      <c r="J426" s="187" t="s">
        <v>116</v>
      </c>
      <c r="K426" s="185">
        <v>7</v>
      </c>
      <c r="L426" s="186">
        <v>0</v>
      </c>
      <c r="M426" s="185">
        <v>7</v>
      </c>
      <c r="N426" s="184"/>
      <c r="O426" s="183">
        <f>M426*N426</f>
        <v>0</v>
      </c>
      <c r="P426" s="183"/>
      <c r="Q426" s="183">
        <f>M426*P426</f>
        <v>0</v>
      </c>
      <c r="R426" s="183"/>
      <c r="S426" s="183">
        <f>M426*R426</f>
        <v>0</v>
      </c>
      <c r="T426" s="183">
        <v>21</v>
      </c>
      <c r="U426" s="183">
        <f>O426*T426/100</f>
        <v>0</v>
      </c>
      <c r="V426" s="183">
        <f>U426+O426</f>
        <v>0</v>
      </c>
      <c r="W426" s="183"/>
      <c r="X426" s="183" t="s">
        <v>491</v>
      </c>
      <c r="Y426" s="183">
        <v>1</v>
      </c>
    </row>
    <row r="427" spans="6:25" s="173" customFormat="1" ht="12" outlineLevel="2" x14ac:dyDescent="0.2">
      <c r="F427" s="181"/>
      <c r="G427" s="180"/>
      <c r="H427" s="182" t="s">
        <v>490</v>
      </c>
      <c r="I427" s="357" t="s">
        <v>822</v>
      </c>
      <c r="J427" s="357"/>
      <c r="K427" s="357"/>
      <c r="L427" s="357"/>
      <c r="M427" s="357"/>
      <c r="N427" s="357"/>
      <c r="O427" s="357"/>
      <c r="P427" s="177"/>
      <c r="Q427" s="176"/>
      <c r="R427" s="177"/>
      <c r="S427" s="176"/>
      <c r="T427" s="175"/>
      <c r="U427" s="175"/>
      <c r="V427" s="175"/>
      <c r="W427" s="174"/>
    </row>
    <row r="428" spans="6:25" s="173" customFormat="1" ht="6" customHeight="1" outlineLevel="2" x14ac:dyDescent="0.2">
      <c r="F428" s="181"/>
      <c r="G428" s="180"/>
      <c r="H428" s="179"/>
      <c r="I428" s="178"/>
      <c r="J428" s="178"/>
      <c r="K428" s="178"/>
      <c r="L428" s="178"/>
      <c r="M428" s="178"/>
      <c r="N428" s="178"/>
      <c r="O428" s="178"/>
      <c r="P428" s="177"/>
      <c r="Q428" s="176"/>
      <c r="R428" s="177"/>
      <c r="S428" s="176"/>
      <c r="T428" s="175"/>
      <c r="U428" s="175"/>
      <c r="V428" s="175"/>
      <c r="W428" s="174"/>
    </row>
    <row r="429" spans="6:25" s="173" customFormat="1" ht="12" outlineLevel="2" x14ac:dyDescent="0.2">
      <c r="F429" s="190">
        <v>115</v>
      </c>
      <c r="G429" s="187" t="s">
        <v>523</v>
      </c>
      <c r="H429" s="189" t="s">
        <v>821</v>
      </c>
      <c r="I429" s="188" t="s">
        <v>820</v>
      </c>
      <c r="J429" s="187" t="s">
        <v>116</v>
      </c>
      <c r="K429" s="185">
        <v>21</v>
      </c>
      <c r="L429" s="186">
        <v>0</v>
      </c>
      <c r="M429" s="185">
        <v>21</v>
      </c>
      <c r="N429" s="184"/>
      <c r="O429" s="183">
        <f>M429*N429</f>
        <v>0</v>
      </c>
      <c r="P429" s="183"/>
      <c r="Q429" s="183">
        <f>M429*P429</f>
        <v>0</v>
      </c>
      <c r="R429" s="183"/>
      <c r="S429" s="183">
        <f>M429*R429</f>
        <v>0</v>
      </c>
      <c r="T429" s="183">
        <v>21</v>
      </c>
      <c r="U429" s="183">
        <f>O429*T429/100</f>
        <v>0</v>
      </c>
      <c r="V429" s="183">
        <f>U429+O429</f>
        <v>0</v>
      </c>
      <c r="W429" s="183"/>
      <c r="X429" s="183" t="s">
        <v>491</v>
      </c>
      <c r="Y429" s="183">
        <v>1</v>
      </c>
    </row>
    <row r="430" spans="6:25" s="173" customFormat="1" ht="12" outlineLevel="2" x14ac:dyDescent="0.2">
      <c r="F430" s="181"/>
      <c r="G430" s="180"/>
      <c r="H430" s="182" t="s">
        <v>490</v>
      </c>
      <c r="I430" s="357" t="s">
        <v>819</v>
      </c>
      <c r="J430" s="357"/>
      <c r="K430" s="357"/>
      <c r="L430" s="357"/>
      <c r="M430" s="357"/>
      <c r="N430" s="357"/>
      <c r="O430" s="357"/>
      <c r="P430" s="177"/>
      <c r="Q430" s="176"/>
      <c r="R430" s="177"/>
      <c r="S430" s="176"/>
      <c r="T430" s="175"/>
      <c r="U430" s="175"/>
      <c r="V430" s="175"/>
      <c r="W430" s="174"/>
    </row>
    <row r="431" spans="6:25" s="173" customFormat="1" ht="6" customHeight="1" outlineLevel="2" x14ac:dyDescent="0.2">
      <c r="F431" s="181"/>
      <c r="G431" s="180"/>
      <c r="H431" s="179"/>
      <c r="I431" s="178"/>
      <c r="J431" s="178"/>
      <c r="K431" s="178"/>
      <c r="L431" s="178"/>
      <c r="M431" s="178"/>
      <c r="N431" s="178"/>
      <c r="O431" s="178"/>
      <c r="P431" s="177"/>
      <c r="Q431" s="176"/>
      <c r="R431" s="177"/>
      <c r="S431" s="176"/>
      <c r="T431" s="175"/>
      <c r="U431" s="175"/>
      <c r="V431" s="175"/>
      <c r="W431" s="174"/>
    </row>
    <row r="432" spans="6:25" s="173" customFormat="1" ht="12" outlineLevel="2" x14ac:dyDescent="0.2">
      <c r="F432" s="190">
        <v>116</v>
      </c>
      <c r="G432" s="187" t="s">
        <v>523</v>
      </c>
      <c r="H432" s="189" t="s">
        <v>647</v>
      </c>
      <c r="I432" s="188" t="s">
        <v>646</v>
      </c>
      <c r="J432" s="187" t="s">
        <v>357</v>
      </c>
      <c r="K432" s="185">
        <v>98.93</v>
      </c>
      <c r="L432" s="186">
        <v>0</v>
      </c>
      <c r="M432" s="185">
        <v>98.93</v>
      </c>
      <c r="N432" s="184"/>
      <c r="O432" s="183">
        <f>M432*N432</f>
        <v>0</v>
      </c>
      <c r="P432" s="183"/>
      <c r="Q432" s="183">
        <f>M432*P432</f>
        <v>0</v>
      </c>
      <c r="R432" s="183"/>
      <c r="S432" s="183">
        <f>M432*R432</f>
        <v>0</v>
      </c>
      <c r="T432" s="183">
        <v>21</v>
      </c>
      <c r="U432" s="183">
        <f>O432*T432/100</f>
        <v>0</v>
      </c>
      <c r="V432" s="183">
        <f>U432+O432</f>
        <v>0</v>
      </c>
      <c r="W432" s="183"/>
      <c r="X432" s="183" t="s">
        <v>491</v>
      </c>
      <c r="Y432" s="183">
        <v>1</v>
      </c>
    </row>
    <row r="433" spans="6:25" s="173" customFormat="1" ht="12" outlineLevel="2" x14ac:dyDescent="0.2">
      <c r="F433" s="181"/>
      <c r="G433" s="180"/>
      <c r="H433" s="182" t="s">
        <v>490</v>
      </c>
      <c r="I433" s="357" t="s">
        <v>645</v>
      </c>
      <c r="J433" s="357"/>
      <c r="K433" s="357"/>
      <c r="L433" s="357"/>
      <c r="M433" s="357"/>
      <c r="N433" s="357"/>
      <c r="O433" s="357"/>
      <c r="P433" s="177"/>
      <c r="Q433" s="176"/>
      <c r="R433" s="177"/>
      <c r="S433" s="176"/>
      <c r="T433" s="175"/>
      <c r="U433" s="175"/>
      <c r="V433" s="175"/>
      <c r="W433" s="174"/>
    </row>
    <row r="434" spans="6:25" s="173" customFormat="1" ht="6" customHeight="1" outlineLevel="2" x14ac:dyDescent="0.2">
      <c r="F434" s="181"/>
      <c r="G434" s="180"/>
      <c r="H434" s="179"/>
      <c r="I434" s="178"/>
      <c r="J434" s="178"/>
      <c r="K434" s="178"/>
      <c r="L434" s="178"/>
      <c r="M434" s="178"/>
      <c r="N434" s="178"/>
      <c r="O434" s="178"/>
      <c r="P434" s="177"/>
      <c r="Q434" s="176"/>
      <c r="R434" s="177"/>
      <c r="S434" s="176"/>
      <c r="T434" s="175"/>
      <c r="U434" s="175"/>
      <c r="V434" s="175"/>
      <c r="W434" s="174"/>
    </row>
    <row r="435" spans="6:25" s="173" customFormat="1" ht="12" outlineLevel="2" x14ac:dyDescent="0.2">
      <c r="F435" s="190">
        <v>117</v>
      </c>
      <c r="G435" s="187" t="s">
        <v>523</v>
      </c>
      <c r="H435" s="189" t="s">
        <v>643</v>
      </c>
      <c r="I435" s="188" t="s">
        <v>642</v>
      </c>
      <c r="J435" s="187" t="s">
        <v>357</v>
      </c>
      <c r="K435" s="185">
        <v>98.93</v>
      </c>
      <c r="L435" s="186">
        <v>0</v>
      </c>
      <c r="M435" s="185">
        <v>98.93</v>
      </c>
      <c r="N435" s="184"/>
      <c r="O435" s="183">
        <f>M435*N435</f>
        <v>0</v>
      </c>
      <c r="P435" s="183"/>
      <c r="Q435" s="183">
        <f>M435*P435</f>
        <v>0</v>
      </c>
      <c r="R435" s="183"/>
      <c r="S435" s="183">
        <f>M435*R435</f>
        <v>0</v>
      </c>
      <c r="T435" s="183">
        <v>21</v>
      </c>
      <c r="U435" s="183">
        <f>O435*T435/100</f>
        <v>0</v>
      </c>
      <c r="V435" s="183">
        <f>U435+O435</f>
        <v>0</v>
      </c>
      <c r="W435" s="183"/>
      <c r="X435" s="183" t="s">
        <v>491</v>
      </c>
      <c r="Y435" s="183">
        <v>1</v>
      </c>
    </row>
    <row r="436" spans="6:25" s="173" customFormat="1" ht="12" outlineLevel="2" x14ac:dyDescent="0.2">
      <c r="F436" s="181"/>
      <c r="G436" s="180"/>
      <c r="H436" s="182" t="s">
        <v>490</v>
      </c>
      <c r="I436" s="357" t="s">
        <v>641</v>
      </c>
      <c r="J436" s="357"/>
      <c r="K436" s="357"/>
      <c r="L436" s="357"/>
      <c r="M436" s="357"/>
      <c r="N436" s="357"/>
      <c r="O436" s="357"/>
      <c r="P436" s="177"/>
      <c r="Q436" s="176"/>
      <c r="R436" s="177"/>
      <c r="S436" s="176"/>
      <c r="T436" s="175"/>
      <c r="U436" s="175"/>
      <c r="V436" s="175"/>
      <c r="W436" s="174"/>
    </row>
    <row r="437" spans="6:25" s="173" customFormat="1" ht="6" customHeight="1" outlineLevel="2" x14ac:dyDescent="0.2">
      <c r="F437" s="181"/>
      <c r="G437" s="180"/>
      <c r="H437" s="179"/>
      <c r="I437" s="178"/>
      <c r="J437" s="178"/>
      <c r="K437" s="178"/>
      <c r="L437" s="178"/>
      <c r="M437" s="178"/>
      <c r="N437" s="178"/>
      <c r="O437" s="178"/>
      <c r="P437" s="177"/>
      <c r="Q437" s="176"/>
      <c r="R437" s="177"/>
      <c r="S437" s="176"/>
      <c r="T437" s="175"/>
      <c r="U437" s="175"/>
      <c r="V437" s="175"/>
      <c r="W437" s="174"/>
    </row>
    <row r="438" spans="6:25" s="173" customFormat="1" ht="12" outlineLevel="2" x14ac:dyDescent="0.2">
      <c r="F438" s="190">
        <v>118</v>
      </c>
      <c r="G438" s="187" t="s">
        <v>523</v>
      </c>
      <c r="H438" s="189" t="s">
        <v>640</v>
      </c>
      <c r="I438" s="188" t="s">
        <v>639</v>
      </c>
      <c r="J438" s="187" t="s">
        <v>234</v>
      </c>
      <c r="K438" s="185">
        <v>178.07400000000001</v>
      </c>
      <c r="L438" s="186">
        <v>0</v>
      </c>
      <c r="M438" s="185">
        <v>178.07400000000001</v>
      </c>
      <c r="N438" s="184"/>
      <c r="O438" s="183">
        <f>M438*N438</f>
        <v>0</v>
      </c>
      <c r="P438" s="183"/>
      <c r="Q438" s="183">
        <f>M438*P438</f>
        <v>0</v>
      </c>
      <c r="R438" s="183"/>
      <c r="S438" s="183">
        <f>M438*R438</f>
        <v>0</v>
      </c>
      <c r="T438" s="183">
        <v>21</v>
      </c>
      <c r="U438" s="183">
        <f>O438*T438/100</f>
        <v>0</v>
      </c>
      <c r="V438" s="183">
        <f>U438+O438</f>
        <v>0</v>
      </c>
      <c r="W438" s="183"/>
      <c r="X438" s="183" t="s">
        <v>491</v>
      </c>
      <c r="Y438" s="183">
        <v>1</v>
      </c>
    </row>
    <row r="439" spans="6:25" s="173" customFormat="1" ht="12" outlineLevel="2" x14ac:dyDescent="0.2">
      <c r="F439" s="181"/>
      <c r="G439" s="180"/>
      <c r="H439" s="182" t="s">
        <v>490</v>
      </c>
      <c r="I439" s="357" t="s">
        <v>638</v>
      </c>
      <c r="J439" s="357"/>
      <c r="K439" s="357"/>
      <c r="L439" s="357"/>
      <c r="M439" s="357"/>
      <c r="N439" s="357"/>
      <c r="O439" s="357"/>
      <c r="P439" s="177"/>
      <c r="Q439" s="176"/>
      <c r="R439" s="177"/>
      <c r="S439" s="176"/>
      <c r="T439" s="175"/>
      <c r="U439" s="175"/>
      <c r="V439" s="175"/>
      <c r="W439" s="174"/>
    </row>
    <row r="440" spans="6:25" s="173" customFormat="1" ht="6" customHeight="1" outlineLevel="2" x14ac:dyDescent="0.2">
      <c r="F440" s="181"/>
      <c r="G440" s="180"/>
      <c r="H440" s="179"/>
      <c r="I440" s="178"/>
      <c r="J440" s="178"/>
      <c r="K440" s="178"/>
      <c r="L440" s="178"/>
      <c r="M440" s="178"/>
      <c r="N440" s="178"/>
      <c r="O440" s="178"/>
      <c r="P440" s="177"/>
      <c r="Q440" s="176"/>
      <c r="R440" s="177"/>
      <c r="S440" s="176"/>
      <c r="T440" s="175"/>
      <c r="U440" s="175"/>
      <c r="V440" s="175"/>
      <c r="W440" s="174"/>
    </row>
    <row r="441" spans="6:25" s="211" customFormat="1" ht="11.25" outlineLevel="3" x14ac:dyDescent="0.2">
      <c r="F441" s="224"/>
      <c r="G441" s="223"/>
      <c r="H441" s="222" t="str">
        <f>IF(AND(H440&lt;&gt;"Výkaz výměr:",I440=""),"Výkaz výměr:","")</f>
        <v>Výkaz výměr:</v>
      </c>
      <c r="I441" s="221" t="s">
        <v>818</v>
      </c>
      <c r="J441" s="220"/>
      <c r="K441" s="219"/>
      <c r="L441" s="218"/>
      <c r="M441" s="217">
        <v>178.07400000000001</v>
      </c>
      <c r="N441" s="213"/>
      <c r="O441" s="216"/>
      <c r="P441" s="215"/>
      <c r="Q441" s="213"/>
      <c r="R441" s="213"/>
      <c r="S441" s="213"/>
      <c r="T441" s="214" t="s">
        <v>488</v>
      </c>
      <c r="U441" s="213"/>
      <c r="V441" s="213"/>
      <c r="W441" s="212"/>
    </row>
    <row r="442" spans="6:25" s="164" customFormat="1" ht="12.75" customHeight="1" outlineLevel="2" x14ac:dyDescent="0.2">
      <c r="F442" s="172"/>
      <c r="G442" s="170"/>
      <c r="H442" s="170"/>
      <c r="I442" s="171"/>
      <c r="J442" s="170"/>
      <c r="K442" s="169"/>
      <c r="L442" s="165"/>
      <c r="M442" s="169"/>
      <c r="N442" s="165"/>
      <c r="O442" s="168"/>
      <c r="P442" s="167"/>
      <c r="Q442" s="165"/>
      <c r="R442" s="165"/>
      <c r="S442" s="165"/>
      <c r="T442" s="166" t="s">
        <v>488</v>
      </c>
      <c r="U442" s="165"/>
      <c r="V442" s="165"/>
      <c r="W442" s="165"/>
    </row>
    <row r="443" spans="6:25" s="191" customFormat="1" ht="16.5" customHeight="1" outlineLevel="1" x14ac:dyDescent="0.2">
      <c r="F443" s="200"/>
      <c r="G443" s="198"/>
      <c r="H443" s="199"/>
      <c r="I443" s="199" t="s">
        <v>626</v>
      </c>
      <c r="J443" s="198"/>
      <c r="K443" s="197"/>
      <c r="L443" s="195"/>
      <c r="M443" s="197"/>
      <c r="N443" s="195"/>
      <c r="O443" s="192">
        <f>SUBTOTAL(9,O444:O448)</f>
        <v>0</v>
      </c>
      <c r="P443" s="196"/>
      <c r="Q443" s="192">
        <f>SUBTOTAL(9,Q444:Q448)</f>
        <v>0</v>
      </c>
      <c r="R443" s="195"/>
      <c r="S443" s="192">
        <f>SUBTOTAL(9,S444:S448)</f>
        <v>0</v>
      </c>
      <c r="T443" s="194"/>
      <c r="U443" s="192">
        <f>SUBTOTAL(9,U444:U448)</f>
        <v>0</v>
      </c>
      <c r="V443" s="192">
        <f>SUBTOTAL(9,V444:V448)</f>
        <v>0</v>
      </c>
      <c r="W443" s="193"/>
      <c r="Y443" s="192">
        <f>SUBTOTAL(9,Y444:Y448)</f>
        <v>1</v>
      </c>
    </row>
    <row r="444" spans="6:25" s="173" customFormat="1" ht="12" outlineLevel="2" x14ac:dyDescent="0.2">
      <c r="F444" s="190">
        <v>119</v>
      </c>
      <c r="G444" s="187" t="s">
        <v>523</v>
      </c>
      <c r="H444" s="189" t="s">
        <v>625</v>
      </c>
      <c r="I444" s="188" t="s">
        <v>624</v>
      </c>
      <c r="J444" s="187" t="s">
        <v>318</v>
      </c>
      <c r="K444" s="185">
        <v>1198.5</v>
      </c>
      <c r="L444" s="186">
        <v>0</v>
      </c>
      <c r="M444" s="185">
        <v>1198.5</v>
      </c>
      <c r="N444" s="184"/>
      <c r="O444" s="183">
        <f>M444*N444</f>
        <v>0</v>
      </c>
      <c r="P444" s="183"/>
      <c r="Q444" s="183">
        <f>M444*P444</f>
        <v>0</v>
      </c>
      <c r="R444" s="183"/>
      <c r="S444" s="183">
        <f>M444*R444</f>
        <v>0</v>
      </c>
      <c r="T444" s="183">
        <v>21</v>
      </c>
      <c r="U444" s="183">
        <f>O444*T444/100</f>
        <v>0</v>
      </c>
      <c r="V444" s="183">
        <f>U444+O444</f>
        <v>0</v>
      </c>
      <c r="W444" s="183"/>
      <c r="X444" s="183" t="s">
        <v>491</v>
      </c>
      <c r="Y444" s="183">
        <v>1</v>
      </c>
    </row>
    <row r="445" spans="6:25" s="173" customFormat="1" ht="12" outlineLevel="2" x14ac:dyDescent="0.2">
      <c r="F445" s="181"/>
      <c r="G445" s="180"/>
      <c r="H445" s="182" t="s">
        <v>490</v>
      </c>
      <c r="I445" s="357" t="s">
        <v>623</v>
      </c>
      <c r="J445" s="357"/>
      <c r="K445" s="357"/>
      <c r="L445" s="357"/>
      <c r="M445" s="357"/>
      <c r="N445" s="357"/>
      <c r="O445" s="357"/>
      <c r="P445" s="177"/>
      <c r="Q445" s="176"/>
      <c r="R445" s="177"/>
      <c r="S445" s="176"/>
      <c r="T445" s="175"/>
      <c r="U445" s="175"/>
      <c r="V445" s="175"/>
      <c r="W445" s="174"/>
    </row>
    <row r="446" spans="6:25" s="173" customFormat="1" ht="6" customHeight="1" outlineLevel="2" x14ac:dyDescent="0.2">
      <c r="F446" s="181"/>
      <c r="G446" s="180"/>
      <c r="H446" s="179"/>
      <c r="I446" s="178"/>
      <c r="J446" s="178"/>
      <c r="K446" s="178"/>
      <c r="L446" s="178"/>
      <c r="M446" s="178"/>
      <c r="N446" s="178"/>
      <c r="O446" s="178"/>
      <c r="P446" s="177"/>
      <c r="Q446" s="176"/>
      <c r="R446" s="177"/>
      <c r="S446" s="176"/>
      <c r="T446" s="175"/>
      <c r="U446" s="175"/>
      <c r="V446" s="175"/>
      <c r="W446" s="174"/>
    </row>
    <row r="447" spans="6:25" s="211" customFormat="1" ht="11.25" outlineLevel="3" x14ac:dyDescent="0.2">
      <c r="F447" s="224"/>
      <c r="G447" s="223"/>
      <c r="H447" s="222" t="str">
        <f>IF(AND(H446&lt;&gt;"Výkaz výměr:",I446=""),"Výkaz výměr:","")</f>
        <v>Výkaz výměr:</v>
      </c>
      <c r="I447" s="221" t="s">
        <v>817</v>
      </c>
      <c r="J447" s="220"/>
      <c r="K447" s="219"/>
      <c r="L447" s="218"/>
      <c r="M447" s="217">
        <v>1198.5</v>
      </c>
      <c r="N447" s="213"/>
      <c r="O447" s="216"/>
      <c r="P447" s="215"/>
      <c r="Q447" s="213"/>
      <c r="R447" s="213"/>
      <c r="S447" s="213"/>
      <c r="T447" s="214" t="s">
        <v>488</v>
      </c>
      <c r="U447" s="213"/>
      <c r="V447" s="213"/>
      <c r="W447" s="212"/>
    </row>
    <row r="448" spans="6:25" s="164" customFormat="1" ht="12.75" customHeight="1" outlineLevel="2" x14ac:dyDescent="0.2">
      <c r="F448" s="172"/>
      <c r="G448" s="170"/>
      <c r="H448" s="170"/>
      <c r="I448" s="171"/>
      <c r="J448" s="170"/>
      <c r="K448" s="169"/>
      <c r="L448" s="165"/>
      <c r="M448" s="169"/>
      <c r="N448" s="165"/>
      <c r="O448" s="168"/>
      <c r="P448" s="167"/>
      <c r="Q448" s="165"/>
      <c r="R448" s="165"/>
      <c r="S448" s="165"/>
      <c r="T448" s="166" t="s">
        <v>488</v>
      </c>
      <c r="U448" s="165"/>
      <c r="V448" s="165"/>
      <c r="W448" s="165"/>
    </row>
    <row r="449" spans="6:25" s="191" customFormat="1" ht="16.5" customHeight="1" outlineLevel="1" x14ac:dyDescent="0.2">
      <c r="F449" s="200"/>
      <c r="G449" s="198"/>
      <c r="H449" s="199"/>
      <c r="I449" s="199" t="s">
        <v>816</v>
      </c>
      <c r="J449" s="198"/>
      <c r="K449" s="197"/>
      <c r="L449" s="195"/>
      <c r="M449" s="197"/>
      <c r="N449" s="195"/>
      <c r="O449" s="192">
        <f>SUBTOTAL(9,O450:O495)</f>
        <v>0</v>
      </c>
      <c r="P449" s="196"/>
      <c r="Q449" s="192">
        <f>SUBTOTAL(9,Q450:Q495)</f>
        <v>890.72781500000019</v>
      </c>
      <c r="R449" s="195"/>
      <c r="S449" s="192">
        <f>SUBTOTAL(9,S450:S495)</f>
        <v>0</v>
      </c>
      <c r="T449" s="194"/>
      <c r="U449" s="192">
        <f>SUBTOTAL(9,U450:U495)</f>
        <v>0</v>
      </c>
      <c r="V449" s="192">
        <f>SUBTOTAL(9,V450:V495)</f>
        <v>0</v>
      </c>
      <c r="W449" s="193"/>
      <c r="Y449" s="192">
        <f>SUBTOTAL(9,Y450:Y495)</f>
        <v>13</v>
      </c>
    </row>
    <row r="450" spans="6:25" s="173" customFormat="1" ht="12" outlineLevel="2" x14ac:dyDescent="0.2">
      <c r="F450" s="190">
        <v>120</v>
      </c>
      <c r="G450" s="187" t="s">
        <v>523</v>
      </c>
      <c r="H450" s="189" t="s">
        <v>815</v>
      </c>
      <c r="I450" s="188" t="s">
        <v>814</v>
      </c>
      <c r="J450" s="187" t="s">
        <v>318</v>
      </c>
      <c r="K450" s="185">
        <v>410</v>
      </c>
      <c r="L450" s="186">
        <v>0</v>
      </c>
      <c r="M450" s="185">
        <v>410</v>
      </c>
      <c r="N450" s="184"/>
      <c r="O450" s="183">
        <f>M450*N450</f>
        <v>0</v>
      </c>
      <c r="P450" s="183">
        <v>0.10362</v>
      </c>
      <c r="Q450" s="183">
        <f>M450*P450</f>
        <v>42.484200000000001</v>
      </c>
      <c r="R450" s="183"/>
      <c r="S450" s="183">
        <f>M450*R450</f>
        <v>0</v>
      </c>
      <c r="T450" s="183">
        <v>21</v>
      </c>
      <c r="U450" s="183">
        <f>O450*T450/100</f>
        <v>0</v>
      </c>
      <c r="V450" s="183">
        <f>U450+O450</f>
        <v>0</v>
      </c>
      <c r="W450" s="183"/>
      <c r="X450" s="183" t="s">
        <v>491</v>
      </c>
      <c r="Y450" s="183">
        <v>1</v>
      </c>
    </row>
    <row r="451" spans="6:25" s="173" customFormat="1" ht="12" outlineLevel="2" x14ac:dyDescent="0.2">
      <c r="F451" s="181"/>
      <c r="G451" s="180"/>
      <c r="H451" s="182" t="s">
        <v>490</v>
      </c>
      <c r="I451" s="357" t="s">
        <v>813</v>
      </c>
      <c r="J451" s="357"/>
      <c r="K451" s="357"/>
      <c r="L451" s="357"/>
      <c r="M451" s="357"/>
      <c r="N451" s="357"/>
      <c r="O451" s="357"/>
      <c r="P451" s="177"/>
      <c r="Q451" s="176"/>
      <c r="R451" s="177"/>
      <c r="S451" s="176"/>
      <c r="T451" s="175"/>
      <c r="U451" s="175"/>
      <c r="V451" s="175"/>
      <c r="W451" s="174"/>
    </row>
    <row r="452" spans="6:25" s="173" customFormat="1" ht="6" customHeight="1" outlineLevel="2" x14ac:dyDescent="0.2">
      <c r="F452" s="181"/>
      <c r="G452" s="180"/>
      <c r="H452" s="179"/>
      <c r="I452" s="178"/>
      <c r="J452" s="178"/>
      <c r="K452" s="178"/>
      <c r="L452" s="178"/>
      <c r="M452" s="178"/>
      <c r="N452" s="178"/>
      <c r="O452" s="178"/>
      <c r="P452" s="177"/>
      <c r="Q452" s="176"/>
      <c r="R452" s="177"/>
      <c r="S452" s="176"/>
      <c r="T452" s="175"/>
      <c r="U452" s="175"/>
      <c r="V452" s="175"/>
      <c r="W452" s="174"/>
    </row>
    <row r="453" spans="6:25" s="173" customFormat="1" ht="12" outlineLevel="2" x14ac:dyDescent="0.2">
      <c r="F453" s="190">
        <v>121</v>
      </c>
      <c r="G453" s="187" t="s">
        <v>550</v>
      </c>
      <c r="H453" s="189" t="s">
        <v>812</v>
      </c>
      <c r="I453" s="188" t="s">
        <v>811</v>
      </c>
      <c r="J453" s="187" t="s">
        <v>318</v>
      </c>
      <c r="K453" s="185">
        <v>26.52</v>
      </c>
      <c r="L453" s="186">
        <v>0</v>
      </c>
      <c r="M453" s="185">
        <v>26.52</v>
      </c>
      <c r="N453" s="184"/>
      <c r="O453" s="183">
        <f>M453*N453</f>
        <v>0</v>
      </c>
      <c r="P453" s="183">
        <v>0.16500000000000001</v>
      </c>
      <c r="Q453" s="183">
        <f>M453*P453</f>
        <v>4.3757999999999999</v>
      </c>
      <c r="R453" s="183"/>
      <c r="S453" s="183">
        <f>M453*R453</f>
        <v>0</v>
      </c>
      <c r="T453" s="183">
        <v>21</v>
      </c>
      <c r="U453" s="183">
        <f>O453*T453/100</f>
        <v>0</v>
      </c>
      <c r="V453" s="183">
        <f>U453+O453</f>
        <v>0</v>
      </c>
      <c r="W453" s="183"/>
      <c r="X453" s="183" t="s">
        <v>491</v>
      </c>
      <c r="Y453" s="183">
        <v>1</v>
      </c>
    </row>
    <row r="454" spans="6:25" s="173" customFormat="1" ht="12" outlineLevel="2" x14ac:dyDescent="0.2">
      <c r="F454" s="181"/>
      <c r="G454" s="180"/>
      <c r="H454" s="182" t="s">
        <v>490</v>
      </c>
      <c r="I454" s="357" t="s">
        <v>810</v>
      </c>
      <c r="J454" s="357"/>
      <c r="K454" s="357"/>
      <c r="L454" s="357"/>
      <c r="M454" s="357"/>
      <c r="N454" s="357"/>
      <c r="O454" s="357"/>
      <c r="P454" s="177"/>
      <c r="Q454" s="176"/>
      <c r="R454" s="177"/>
      <c r="S454" s="176"/>
      <c r="T454" s="175"/>
      <c r="U454" s="175"/>
      <c r="V454" s="175"/>
      <c r="W454" s="174"/>
    </row>
    <row r="455" spans="6:25" s="173" customFormat="1" ht="6" customHeight="1" outlineLevel="2" x14ac:dyDescent="0.2">
      <c r="F455" s="181"/>
      <c r="G455" s="180"/>
      <c r="H455" s="179"/>
      <c r="I455" s="178"/>
      <c r="J455" s="178"/>
      <c r="K455" s="178"/>
      <c r="L455" s="178"/>
      <c r="M455" s="178"/>
      <c r="N455" s="178"/>
      <c r="O455" s="178"/>
      <c r="P455" s="177"/>
      <c r="Q455" s="176"/>
      <c r="R455" s="177"/>
      <c r="S455" s="176"/>
      <c r="T455" s="175"/>
      <c r="U455" s="175"/>
      <c r="V455" s="175"/>
      <c r="W455" s="174"/>
    </row>
    <row r="456" spans="6:25" s="211" customFormat="1" ht="11.25" outlineLevel="3" x14ac:dyDescent="0.2">
      <c r="F456" s="224"/>
      <c r="G456" s="223"/>
      <c r="H456" s="222" t="str">
        <f>IF(AND(H455&lt;&gt;"Výkaz výměr:",I455=""),"Výkaz výměr:","")</f>
        <v>Výkaz výměr:</v>
      </c>
      <c r="I456" s="221" t="s">
        <v>809</v>
      </c>
      <c r="J456" s="220"/>
      <c r="K456" s="219"/>
      <c r="L456" s="218"/>
      <c r="M456" s="217">
        <v>26.52</v>
      </c>
      <c r="N456" s="213"/>
      <c r="O456" s="216"/>
      <c r="P456" s="215"/>
      <c r="Q456" s="213"/>
      <c r="R456" s="213"/>
      <c r="S456" s="213"/>
      <c r="T456" s="214" t="s">
        <v>488</v>
      </c>
      <c r="U456" s="213"/>
      <c r="V456" s="213"/>
      <c r="W456" s="212"/>
    </row>
    <row r="457" spans="6:25" s="173" customFormat="1" ht="12" outlineLevel="2" x14ac:dyDescent="0.2">
      <c r="F457" s="190">
        <v>122</v>
      </c>
      <c r="G457" s="187" t="s">
        <v>550</v>
      </c>
      <c r="H457" s="189" t="s">
        <v>808</v>
      </c>
      <c r="I457" s="188" t="s">
        <v>807</v>
      </c>
      <c r="J457" s="187" t="s">
        <v>318</v>
      </c>
      <c r="K457" s="185">
        <v>391.68</v>
      </c>
      <c r="L457" s="186">
        <v>0</v>
      </c>
      <c r="M457" s="185">
        <v>391.68</v>
      </c>
      <c r="N457" s="184"/>
      <c r="O457" s="183">
        <f>M457*N457</f>
        <v>0</v>
      </c>
      <c r="P457" s="183">
        <v>0.16500000000000001</v>
      </c>
      <c r="Q457" s="183">
        <f>M457*P457</f>
        <v>64.627200000000002</v>
      </c>
      <c r="R457" s="183"/>
      <c r="S457" s="183">
        <f>M457*R457</f>
        <v>0</v>
      </c>
      <c r="T457" s="183">
        <v>21</v>
      </c>
      <c r="U457" s="183">
        <f>O457*T457/100</f>
        <v>0</v>
      </c>
      <c r="V457" s="183">
        <f>U457+O457</f>
        <v>0</v>
      </c>
      <c r="W457" s="183"/>
      <c r="X457" s="183" t="s">
        <v>491</v>
      </c>
      <c r="Y457" s="183">
        <v>1</v>
      </c>
    </row>
    <row r="458" spans="6:25" s="173" customFormat="1" ht="12" outlineLevel="2" x14ac:dyDescent="0.2">
      <c r="F458" s="181"/>
      <c r="G458" s="180"/>
      <c r="H458" s="182" t="s">
        <v>490</v>
      </c>
      <c r="I458" s="357" t="s">
        <v>806</v>
      </c>
      <c r="J458" s="357"/>
      <c r="K458" s="357"/>
      <c r="L458" s="357"/>
      <c r="M458" s="357"/>
      <c r="N458" s="357"/>
      <c r="O458" s="357"/>
      <c r="P458" s="177"/>
      <c r="Q458" s="176"/>
      <c r="R458" s="177"/>
      <c r="S458" s="176"/>
      <c r="T458" s="175"/>
      <c r="U458" s="175"/>
      <c r="V458" s="175"/>
      <c r="W458" s="174"/>
    </row>
    <row r="459" spans="6:25" s="173" customFormat="1" ht="6" customHeight="1" outlineLevel="2" x14ac:dyDescent="0.2">
      <c r="F459" s="181"/>
      <c r="G459" s="180"/>
      <c r="H459" s="179"/>
      <c r="I459" s="178"/>
      <c r="J459" s="178"/>
      <c r="K459" s="178"/>
      <c r="L459" s="178"/>
      <c r="M459" s="178"/>
      <c r="N459" s="178"/>
      <c r="O459" s="178"/>
      <c r="P459" s="177"/>
      <c r="Q459" s="176"/>
      <c r="R459" s="177"/>
      <c r="S459" s="176"/>
      <c r="T459" s="175"/>
      <c r="U459" s="175"/>
      <c r="V459" s="175"/>
      <c r="W459" s="174"/>
    </row>
    <row r="460" spans="6:25" s="211" customFormat="1" ht="11.25" outlineLevel="3" x14ac:dyDescent="0.2">
      <c r="F460" s="224"/>
      <c r="G460" s="223"/>
      <c r="H460" s="222" t="str">
        <f>IF(AND(H459&lt;&gt;"Výkaz výměr:",I459=""),"Výkaz výměr:","")</f>
        <v>Výkaz výměr:</v>
      </c>
      <c r="I460" s="221" t="s">
        <v>805</v>
      </c>
      <c r="J460" s="220"/>
      <c r="K460" s="219"/>
      <c r="L460" s="218"/>
      <c r="M460" s="217">
        <v>391.68</v>
      </c>
      <c r="N460" s="213"/>
      <c r="O460" s="216"/>
      <c r="P460" s="215"/>
      <c r="Q460" s="213"/>
      <c r="R460" s="213"/>
      <c r="S460" s="213"/>
      <c r="T460" s="214" t="s">
        <v>488</v>
      </c>
      <c r="U460" s="213"/>
      <c r="V460" s="213"/>
      <c r="W460" s="212"/>
    </row>
    <row r="461" spans="6:25" s="173" customFormat="1" ht="12" outlineLevel="2" x14ac:dyDescent="0.2">
      <c r="F461" s="190">
        <v>123</v>
      </c>
      <c r="G461" s="187" t="s">
        <v>523</v>
      </c>
      <c r="H461" s="189" t="s">
        <v>804</v>
      </c>
      <c r="I461" s="188" t="s">
        <v>803</v>
      </c>
      <c r="J461" s="187" t="s">
        <v>318</v>
      </c>
      <c r="K461" s="185">
        <v>410</v>
      </c>
      <c r="L461" s="186">
        <v>0</v>
      </c>
      <c r="M461" s="185">
        <v>410</v>
      </c>
      <c r="N461" s="184"/>
      <c r="O461" s="183">
        <f>M461*N461</f>
        <v>0</v>
      </c>
      <c r="P461" s="183">
        <v>0.47260000000000002</v>
      </c>
      <c r="Q461" s="183">
        <f>M461*P461</f>
        <v>193.76600000000002</v>
      </c>
      <c r="R461" s="183"/>
      <c r="S461" s="183">
        <f>M461*R461</f>
        <v>0</v>
      </c>
      <c r="T461" s="183">
        <v>21</v>
      </c>
      <c r="U461" s="183">
        <f>O461*T461/100</f>
        <v>0</v>
      </c>
      <c r="V461" s="183">
        <f>U461+O461</f>
        <v>0</v>
      </c>
      <c r="W461" s="183"/>
      <c r="X461" s="183" t="s">
        <v>491</v>
      </c>
      <c r="Y461" s="183">
        <v>1</v>
      </c>
    </row>
    <row r="462" spans="6:25" s="173" customFormat="1" ht="12" outlineLevel="2" x14ac:dyDescent="0.2">
      <c r="F462" s="181"/>
      <c r="G462" s="180"/>
      <c r="H462" s="182" t="s">
        <v>490</v>
      </c>
      <c r="I462" s="357" t="s">
        <v>802</v>
      </c>
      <c r="J462" s="357"/>
      <c r="K462" s="357"/>
      <c r="L462" s="357"/>
      <c r="M462" s="357"/>
      <c r="N462" s="357"/>
      <c r="O462" s="357"/>
      <c r="P462" s="177"/>
      <c r="Q462" s="176"/>
      <c r="R462" s="177"/>
      <c r="S462" s="176"/>
      <c r="T462" s="175"/>
      <c r="U462" s="175"/>
      <c r="V462" s="175"/>
      <c r="W462" s="174"/>
    </row>
    <row r="463" spans="6:25" s="173" customFormat="1" ht="6" customHeight="1" outlineLevel="2" x14ac:dyDescent="0.2">
      <c r="F463" s="181"/>
      <c r="G463" s="180"/>
      <c r="H463" s="179"/>
      <c r="I463" s="178"/>
      <c r="J463" s="178"/>
      <c r="K463" s="178"/>
      <c r="L463" s="178"/>
      <c r="M463" s="178"/>
      <c r="N463" s="178"/>
      <c r="O463" s="178"/>
      <c r="P463" s="177"/>
      <c r="Q463" s="176"/>
      <c r="R463" s="177"/>
      <c r="S463" s="176"/>
      <c r="T463" s="175"/>
      <c r="U463" s="175"/>
      <c r="V463" s="175"/>
      <c r="W463" s="174"/>
    </row>
    <row r="464" spans="6:25" s="173" customFormat="1" ht="12" outlineLevel="2" x14ac:dyDescent="0.2">
      <c r="F464" s="190">
        <v>124</v>
      </c>
      <c r="G464" s="187" t="s">
        <v>523</v>
      </c>
      <c r="H464" s="189" t="s">
        <v>801</v>
      </c>
      <c r="I464" s="188" t="s">
        <v>800</v>
      </c>
      <c r="J464" s="187" t="s">
        <v>318</v>
      </c>
      <c r="K464" s="185">
        <v>549.5</v>
      </c>
      <c r="L464" s="186">
        <v>0</v>
      </c>
      <c r="M464" s="185">
        <v>549.5</v>
      </c>
      <c r="N464" s="184"/>
      <c r="O464" s="183">
        <f>M464*N464</f>
        <v>0</v>
      </c>
      <c r="P464" s="183">
        <v>0.10373</v>
      </c>
      <c r="Q464" s="183">
        <f>M464*P464</f>
        <v>56.999635000000005</v>
      </c>
      <c r="R464" s="183"/>
      <c r="S464" s="183">
        <f>M464*R464</f>
        <v>0</v>
      </c>
      <c r="T464" s="183">
        <v>21</v>
      </c>
      <c r="U464" s="183">
        <f>O464*T464/100</f>
        <v>0</v>
      </c>
      <c r="V464" s="183">
        <f>U464+O464</f>
        <v>0</v>
      </c>
      <c r="W464" s="183"/>
      <c r="X464" s="183" t="s">
        <v>491</v>
      </c>
      <c r="Y464" s="183">
        <v>1</v>
      </c>
    </row>
    <row r="465" spans="6:25" s="173" customFormat="1" ht="12" outlineLevel="2" x14ac:dyDescent="0.2">
      <c r="F465" s="181"/>
      <c r="G465" s="180"/>
      <c r="H465" s="182" t="s">
        <v>490</v>
      </c>
      <c r="I465" s="357" t="s">
        <v>799</v>
      </c>
      <c r="J465" s="357"/>
      <c r="K465" s="357"/>
      <c r="L465" s="357"/>
      <c r="M465" s="357"/>
      <c r="N465" s="357"/>
      <c r="O465" s="357"/>
      <c r="P465" s="177"/>
      <c r="Q465" s="176"/>
      <c r="R465" s="177"/>
      <c r="S465" s="176"/>
      <c r="T465" s="175"/>
      <c r="U465" s="175"/>
      <c r="V465" s="175"/>
      <c r="W465" s="174"/>
    </row>
    <row r="466" spans="6:25" s="173" customFormat="1" ht="6" customHeight="1" outlineLevel="2" x14ac:dyDescent="0.2">
      <c r="F466" s="181"/>
      <c r="G466" s="180"/>
      <c r="H466" s="179"/>
      <c r="I466" s="178"/>
      <c r="J466" s="178"/>
      <c r="K466" s="178"/>
      <c r="L466" s="178"/>
      <c r="M466" s="178"/>
      <c r="N466" s="178"/>
      <c r="O466" s="178"/>
      <c r="P466" s="177"/>
      <c r="Q466" s="176"/>
      <c r="R466" s="177"/>
      <c r="S466" s="176"/>
      <c r="T466" s="175"/>
      <c r="U466" s="175"/>
      <c r="V466" s="175"/>
      <c r="W466" s="174"/>
    </row>
    <row r="467" spans="6:25" s="211" customFormat="1" ht="11.25" outlineLevel="3" x14ac:dyDescent="0.2">
      <c r="F467" s="224"/>
      <c r="G467" s="223"/>
      <c r="H467" s="222" t="str">
        <f>IF(AND(H466&lt;&gt;"Výkaz výměr:",I466=""),"Výkaz výměr:","")</f>
        <v>Výkaz výměr:</v>
      </c>
      <c r="I467" s="221" t="s">
        <v>798</v>
      </c>
      <c r="J467" s="220"/>
      <c r="K467" s="219"/>
      <c r="L467" s="218"/>
      <c r="M467" s="217">
        <v>549.5</v>
      </c>
      <c r="N467" s="213"/>
      <c r="O467" s="216"/>
      <c r="P467" s="215"/>
      <c r="Q467" s="213"/>
      <c r="R467" s="213"/>
      <c r="S467" s="213"/>
      <c r="T467" s="214" t="s">
        <v>488</v>
      </c>
      <c r="U467" s="213"/>
      <c r="V467" s="213"/>
      <c r="W467" s="212"/>
    </row>
    <row r="468" spans="6:25" s="173" customFormat="1" ht="12" outlineLevel="2" x14ac:dyDescent="0.2">
      <c r="F468" s="190">
        <v>125</v>
      </c>
      <c r="G468" s="187" t="s">
        <v>523</v>
      </c>
      <c r="H468" s="189" t="s">
        <v>797</v>
      </c>
      <c r="I468" s="188" t="s">
        <v>796</v>
      </c>
      <c r="J468" s="187" t="s">
        <v>318</v>
      </c>
      <c r="K468" s="185">
        <v>549.5</v>
      </c>
      <c r="L468" s="186">
        <v>0</v>
      </c>
      <c r="M468" s="185">
        <v>549.5</v>
      </c>
      <c r="N468" s="184"/>
      <c r="O468" s="183">
        <f>M468*N468</f>
        <v>0</v>
      </c>
      <c r="P468" s="183">
        <v>7.1000000000000002E-4</v>
      </c>
      <c r="Q468" s="183">
        <f>M468*P468</f>
        <v>0.39014500000000002</v>
      </c>
      <c r="R468" s="183"/>
      <c r="S468" s="183">
        <f>M468*R468</f>
        <v>0</v>
      </c>
      <c r="T468" s="183">
        <v>21</v>
      </c>
      <c r="U468" s="183">
        <f>O468*T468/100</f>
        <v>0</v>
      </c>
      <c r="V468" s="183">
        <f>U468+O468</f>
        <v>0</v>
      </c>
      <c r="W468" s="183"/>
      <c r="X468" s="183" t="s">
        <v>491</v>
      </c>
      <c r="Y468" s="183">
        <v>1</v>
      </c>
    </row>
    <row r="469" spans="6:25" s="173" customFormat="1" ht="12" outlineLevel="2" x14ac:dyDescent="0.2">
      <c r="F469" s="181"/>
      <c r="G469" s="180"/>
      <c r="H469" s="182" t="s">
        <v>490</v>
      </c>
      <c r="I469" s="357" t="s">
        <v>795</v>
      </c>
      <c r="J469" s="357"/>
      <c r="K469" s="357"/>
      <c r="L469" s="357"/>
      <c r="M469" s="357"/>
      <c r="N469" s="357"/>
      <c r="O469" s="357"/>
      <c r="P469" s="177"/>
      <c r="Q469" s="176"/>
      <c r="R469" s="177"/>
      <c r="S469" s="176"/>
      <c r="T469" s="175"/>
      <c r="U469" s="175"/>
      <c r="V469" s="175"/>
      <c r="W469" s="174"/>
    </row>
    <row r="470" spans="6:25" s="173" customFormat="1" ht="6" customHeight="1" outlineLevel="2" x14ac:dyDescent="0.2">
      <c r="F470" s="181"/>
      <c r="G470" s="180"/>
      <c r="H470" s="179"/>
      <c r="I470" s="178"/>
      <c r="J470" s="178"/>
      <c r="K470" s="178"/>
      <c r="L470" s="178"/>
      <c r="M470" s="178"/>
      <c r="N470" s="178"/>
      <c r="O470" s="178"/>
      <c r="P470" s="177"/>
      <c r="Q470" s="176"/>
      <c r="R470" s="177"/>
      <c r="S470" s="176"/>
      <c r="T470" s="175"/>
      <c r="U470" s="175"/>
      <c r="V470" s="175"/>
      <c r="W470" s="174"/>
    </row>
    <row r="471" spans="6:25" s="173" customFormat="1" ht="12" outlineLevel="2" x14ac:dyDescent="0.2">
      <c r="F471" s="190">
        <v>126</v>
      </c>
      <c r="G471" s="187" t="s">
        <v>523</v>
      </c>
      <c r="H471" s="189" t="s">
        <v>794</v>
      </c>
      <c r="I471" s="188" t="s">
        <v>793</v>
      </c>
      <c r="J471" s="187" t="s">
        <v>318</v>
      </c>
      <c r="K471" s="185">
        <v>549.5</v>
      </c>
      <c r="L471" s="186">
        <v>0</v>
      </c>
      <c r="M471" s="185">
        <v>549.5</v>
      </c>
      <c r="N471" s="184"/>
      <c r="O471" s="183">
        <f>M471*N471</f>
        <v>0</v>
      </c>
      <c r="P471" s="183">
        <v>0.18462999999999999</v>
      </c>
      <c r="Q471" s="183">
        <f>M471*P471</f>
        <v>101.454185</v>
      </c>
      <c r="R471" s="183"/>
      <c r="S471" s="183">
        <f>M471*R471</f>
        <v>0</v>
      </c>
      <c r="T471" s="183">
        <v>21</v>
      </c>
      <c r="U471" s="183">
        <f>O471*T471/100</f>
        <v>0</v>
      </c>
      <c r="V471" s="183">
        <f>U471+O471</f>
        <v>0</v>
      </c>
      <c r="W471" s="183"/>
      <c r="X471" s="183" t="s">
        <v>491</v>
      </c>
      <c r="Y471" s="183">
        <v>1</v>
      </c>
    </row>
    <row r="472" spans="6:25" s="173" customFormat="1" ht="12" outlineLevel="2" x14ac:dyDescent="0.2">
      <c r="F472" s="181"/>
      <c r="G472" s="180"/>
      <c r="H472" s="182" t="s">
        <v>490</v>
      </c>
      <c r="I472" s="357" t="s">
        <v>792</v>
      </c>
      <c r="J472" s="357"/>
      <c r="K472" s="357"/>
      <c r="L472" s="357"/>
      <c r="M472" s="357"/>
      <c r="N472" s="357"/>
      <c r="O472" s="357"/>
      <c r="P472" s="177"/>
      <c r="Q472" s="176"/>
      <c r="R472" s="177"/>
      <c r="S472" s="176"/>
      <c r="T472" s="175"/>
      <c r="U472" s="175"/>
      <c r="V472" s="175"/>
      <c r="W472" s="174"/>
    </row>
    <row r="473" spans="6:25" s="173" customFormat="1" ht="6" customHeight="1" outlineLevel="2" x14ac:dyDescent="0.2">
      <c r="F473" s="181"/>
      <c r="G473" s="180"/>
      <c r="H473" s="179"/>
      <c r="I473" s="178"/>
      <c r="J473" s="178"/>
      <c r="K473" s="178"/>
      <c r="L473" s="178"/>
      <c r="M473" s="178"/>
      <c r="N473" s="178"/>
      <c r="O473" s="178"/>
      <c r="P473" s="177"/>
      <c r="Q473" s="176"/>
      <c r="R473" s="177"/>
      <c r="S473" s="176"/>
      <c r="T473" s="175"/>
      <c r="U473" s="175"/>
      <c r="V473" s="175"/>
      <c r="W473" s="174"/>
    </row>
    <row r="474" spans="6:25" s="173" customFormat="1" ht="12" outlineLevel="2" x14ac:dyDescent="0.2">
      <c r="F474" s="190">
        <v>127</v>
      </c>
      <c r="G474" s="187" t="s">
        <v>523</v>
      </c>
      <c r="H474" s="189" t="s">
        <v>781</v>
      </c>
      <c r="I474" s="188" t="s">
        <v>780</v>
      </c>
      <c r="J474" s="187" t="s">
        <v>318</v>
      </c>
      <c r="K474" s="185">
        <v>549.5</v>
      </c>
      <c r="L474" s="186">
        <v>0</v>
      </c>
      <c r="M474" s="185">
        <v>549.5</v>
      </c>
      <c r="N474" s="184"/>
      <c r="O474" s="183">
        <f>M474*N474</f>
        <v>0</v>
      </c>
      <c r="P474" s="183">
        <v>0.27994000000000002</v>
      </c>
      <c r="Q474" s="183">
        <f>M474*P474</f>
        <v>153.82703000000001</v>
      </c>
      <c r="R474" s="183"/>
      <c r="S474" s="183">
        <f>M474*R474</f>
        <v>0</v>
      </c>
      <c r="T474" s="183">
        <v>21</v>
      </c>
      <c r="U474" s="183">
        <f>O474*T474/100</f>
        <v>0</v>
      </c>
      <c r="V474" s="183">
        <f>U474+O474</f>
        <v>0</v>
      </c>
      <c r="W474" s="183"/>
      <c r="X474" s="183" t="s">
        <v>491</v>
      </c>
      <c r="Y474" s="183">
        <v>1</v>
      </c>
    </row>
    <row r="475" spans="6:25" s="173" customFormat="1" ht="12" outlineLevel="2" x14ac:dyDescent="0.2">
      <c r="F475" s="181"/>
      <c r="G475" s="180"/>
      <c r="H475" s="182" t="s">
        <v>490</v>
      </c>
      <c r="I475" s="357" t="s">
        <v>779</v>
      </c>
      <c r="J475" s="357"/>
      <c r="K475" s="357"/>
      <c r="L475" s="357"/>
      <c r="M475" s="357"/>
      <c r="N475" s="357"/>
      <c r="O475" s="357"/>
      <c r="P475" s="177"/>
      <c r="Q475" s="176"/>
      <c r="R475" s="177"/>
      <c r="S475" s="176"/>
      <c r="T475" s="175"/>
      <c r="U475" s="175"/>
      <c r="V475" s="175"/>
      <c r="W475" s="174"/>
    </row>
    <row r="476" spans="6:25" s="173" customFormat="1" ht="6" customHeight="1" outlineLevel="2" x14ac:dyDescent="0.2">
      <c r="F476" s="181"/>
      <c r="G476" s="180"/>
      <c r="H476" s="179"/>
      <c r="I476" s="178"/>
      <c r="J476" s="178"/>
      <c r="K476" s="178"/>
      <c r="L476" s="178"/>
      <c r="M476" s="178"/>
      <c r="N476" s="178"/>
      <c r="O476" s="178"/>
      <c r="P476" s="177"/>
      <c r="Q476" s="176"/>
      <c r="R476" s="177"/>
      <c r="S476" s="176"/>
      <c r="T476" s="175"/>
      <c r="U476" s="175"/>
      <c r="V476" s="175"/>
      <c r="W476" s="174"/>
    </row>
    <row r="477" spans="6:25" s="173" customFormat="1" ht="12" outlineLevel="2" x14ac:dyDescent="0.2">
      <c r="F477" s="190">
        <v>128</v>
      </c>
      <c r="G477" s="187" t="s">
        <v>523</v>
      </c>
      <c r="H477" s="189" t="s">
        <v>781</v>
      </c>
      <c r="I477" s="188" t="s">
        <v>780</v>
      </c>
      <c r="J477" s="187" t="s">
        <v>318</v>
      </c>
      <c r="K477" s="185">
        <v>549.5</v>
      </c>
      <c r="L477" s="186">
        <v>0</v>
      </c>
      <c r="M477" s="185">
        <v>549.5</v>
      </c>
      <c r="N477" s="184"/>
      <c r="O477" s="183">
        <f>M477*N477</f>
        <v>0</v>
      </c>
      <c r="P477" s="183">
        <v>0.27994000000000002</v>
      </c>
      <c r="Q477" s="183">
        <f>M477*P477</f>
        <v>153.82703000000001</v>
      </c>
      <c r="R477" s="183"/>
      <c r="S477" s="183">
        <f>M477*R477</f>
        <v>0</v>
      </c>
      <c r="T477" s="183">
        <v>21</v>
      </c>
      <c r="U477" s="183">
        <f>O477*T477/100</f>
        <v>0</v>
      </c>
      <c r="V477" s="183">
        <f>U477+O477</f>
        <v>0</v>
      </c>
      <c r="W477" s="183"/>
      <c r="X477" s="183" t="s">
        <v>491</v>
      </c>
      <c r="Y477" s="183">
        <v>1</v>
      </c>
    </row>
    <row r="478" spans="6:25" s="173" customFormat="1" ht="12" outlineLevel="2" x14ac:dyDescent="0.2">
      <c r="F478" s="181"/>
      <c r="G478" s="180"/>
      <c r="H478" s="182" t="s">
        <v>490</v>
      </c>
      <c r="I478" s="357" t="s">
        <v>779</v>
      </c>
      <c r="J478" s="357"/>
      <c r="K478" s="357"/>
      <c r="L478" s="357"/>
      <c r="M478" s="357"/>
      <c r="N478" s="357"/>
      <c r="O478" s="357"/>
      <c r="P478" s="177"/>
      <c r="Q478" s="176"/>
      <c r="R478" s="177"/>
      <c r="S478" s="176"/>
      <c r="T478" s="175"/>
      <c r="U478" s="175"/>
      <c r="V478" s="175"/>
      <c r="W478" s="174"/>
    </row>
    <row r="479" spans="6:25" s="173" customFormat="1" ht="6" customHeight="1" outlineLevel="2" x14ac:dyDescent="0.2">
      <c r="F479" s="181"/>
      <c r="G479" s="180"/>
      <c r="H479" s="179"/>
      <c r="I479" s="178"/>
      <c r="J479" s="178"/>
      <c r="K479" s="178"/>
      <c r="L479" s="178"/>
      <c r="M479" s="178"/>
      <c r="N479" s="178"/>
      <c r="O479" s="178"/>
      <c r="P479" s="177"/>
      <c r="Q479" s="176"/>
      <c r="R479" s="177"/>
      <c r="S479" s="176"/>
      <c r="T479" s="175"/>
      <c r="U479" s="175"/>
      <c r="V479" s="175"/>
      <c r="W479" s="174"/>
    </row>
    <row r="480" spans="6:25" s="173" customFormat="1" ht="12" outlineLevel="2" x14ac:dyDescent="0.2">
      <c r="F480" s="190">
        <v>129</v>
      </c>
      <c r="G480" s="187" t="s">
        <v>523</v>
      </c>
      <c r="H480" s="189" t="s">
        <v>791</v>
      </c>
      <c r="I480" s="188" t="s">
        <v>790</v>
      </c>
      <c r="J480" s="187" t="s">
        <v>318</v>
      </c>
      <c r="K480" s="185">
        <v>239</v>
      </c>
      <c r="L480" s="186">
        <v>0</v>
      </c>
      <c r="M480" s="185">
        <v>239</v>
      </c>
      <c r="N480" s="184"/>
      <c r="O480" s="183">
        <f>M480*N480</f>
        <v>0</v>
      </c>
      <c r="P480" s="183">
        <v>8.4250000000000005E-2</v>
      </c>
      <c r="Q480" s="183">
        <f>M480*P480</f>
        <v>20.135750000000002</v>
      </c>
      <c r="R480" s="183"/>
      <c r="S480" s="183">
        <f>M480*R480</f>
        <v>0</v>
      </c>
      <c r="T480" s="183">
        <v>21</v>
      </c>
      <c r="U480" s="183">
        <f>O480*T480/100</f>
        <v>0</v>
      </c>
      <c r="V480" s="183">
        <f>U480+O480</f>
        <v>0</v>
      </c>
      <c r="W480" s="183"/>
      <c r="X480" s="183" t="s">
        <v>491</v>
      </c>
      <c r="Y480" s="183">
        <v>1</v>
      </c>
    </row>
    <row r="481" spans="6:25" s="173" customFormat="1" ht="12" outlineLevel="2" x14ac:dyDescent="0.2">
      <c r="F481" s="181"/>
      <c r="G481" s="180"/>
      <c r="H481" s="182" t="s">
        <v>490</v>
      </c>
      <c r="I481" s="357" t="s">
        <v>789</v>
      </c>
      <c r="J481" s="357"/>
      <c r="K481" s="357"/>
      <c r="L481" s="357"/>
      <c r="M481" s="357"/>
      <c r="N481" s="357"/>
      <c r="O481" s="357"/>
      <c r="P481" s="177"/>
      <c r="Q481" s="176"/>
      <c r="R481" s="177"/>
      <c r="S481" s="176"/>
      <c r="T481" s="175"/>
      <c r="U481" s="175"/>
      <c r="V481" s="175"/>
      <c r="W481" s="174"/>
    </row>
    <row r="482" spans="6:25" s="173" customFormat="1" ht="6" customHeight="1" outlineLevel="2" x14ac:dyDescent="0.2">
      <c r="F482" s="181"/>
      <c r="G482" s="180"/>
      <c r="H482" s="179"/>
      <c r="I482" s="178"/>
      <c r="J482" s="178"/>
      <c r="K482" s="178"/>
      <c r="L482" s="178"/>
      <c r="M482" s="178"/>
      <c r="N482" s="178"/>
      <c r="O482" s="178"/>
      <c r="P482" s="177"/>
      <c r="Q482" s="176"/>
      <c r="R482" s="177"/>
      <c r="S482" s="176"/>
      <c r="T482" s="175"/>
      <c r="U482" s="175"/>
      <c r="V482" s="175"/>
      <c r="W482" s="174"/>
    </row>
    <row r="483" spans="6:25" s="211" customFormat="1" ht="11.25" outlineLevel="3" x14ac:dyDescent="0.2">
      <c r="F483" s="224"/>
      <c r="G483" s="223"/>
      <c r="H483" s="222" t="str">
        <f>IF(AND(H482&lt;&gt;"Výkaz výměr:",I482=""),"Výkaz výměr:","")</f>
        <v>Výkaz výměr:</v>
      </c>
      <c r="I483" s="221" t="s">
        <v>788</v>
      </c>
      <c r="J483" s="220"/>
      <c r="K483" s="219"/>
      <c r="L483" s="218"/>
      <c r="M483" s="217">
        <v>239</v>
      </c>
      <c r="N483" s="213"/>
      <c r="O483" s="216"/>
      <c r="P483" s="215"/>
      <c r="Q483" s="213"/>
      <c r="R483" s="213"/>
      <c r="S483" s="213"/>
      <c r="T483" s="214" t="s">
        <v>488</v>
      </c>
      <c r="U483" s="213"/>
      <c r="V483" s="213"/>
      <c r="W483" s="212"/>
    </row>
    <row r="484" spans="6:25" s="173" customFormat="1" ht="12" outlineLevel="2" x14ac:dyDescent="0.2">
      <c r="F484" s="190">
        <v>130</v>
      </c>
      <c r="G484" s="187" t="s">
        <v>550</v>
      </c>
      <c r="H484" s="189" t="s">
        <v>787</v>
      </c>
      <c r="I484" s="188" t="s">
        <v>786</v>
      </c>
      <c r="J484" s="187" t="s">
        <v>318</v>
      </c>
      <c r="K484" s="185">
        <v>10.404000000000002</v>
      </c>
      <c r="L484" s="186">
        <v>0</v>
      </c>
      <c r="M484" s="185">
        <v>10.404000000000002</v>
      </c>
      <c r="N484" s="184"/>
      <c r="O484" s="183">
        <f>M484*N484</f>
        <v>0</v>
      </c>
      <c r="P484" s="183">
        <v>0.13100000000000001</v>
      </c>
      <c r="Q484" s="183">
        <f>M484*P484</f>
        <v>1.3629240000000002</v>
      </c>
      <c r="R484" s="183"/>
      <c r="S484" s="183">
        <f>M484*R484</f>
        <v>0</v>
      </c>
      <c r="T484" s="183">
        <v>21</v>
      </c>
      <c r="U484" s="183">
        <f>O484*T484/100</f>
        <v>0</v>
      </c>
      <c r="V484" s="183">
        <f>U484+O484</f>
        <v>0</v>
      </c>
      <c r="W484" s="183"/>
      <c r="X484" s="183" t="s">
        <v>491</v>
      </c>
      <c r="Y484" s="183">
        <v>1</v>
      </c>
    </row>
    <row r="485" spans="6:25" s="173" customFormat="1" ht="12" outlineLevel="2" x14ac:dyDescent="0.2">
      <c r="F485" s="181"/>
      <c r="G485" s="180"/>
      <c r="H485" s="182" t="s">
        <v>490</v>
      </c>
      <c r="I485" s="357" t="s">
        <v>786</v>
      </c>
      <c r="J485" s="357"/>
      <c r="K485" s="357"/>
      <c r="L485" s="357"/>
      <c r="M485" s="357"/>
      <c r="N485" s="357"/>
      <c r="O485" s="357"/>
      <c r="P485" s="177"/>
      <c r="Q485" s="176"/>
      <c r="R485" s="177"/>
      <c r="S485" s="176"/>
      <c r="T485" s="175"/>
      <c r="U485" s="175"/>
      <c r="V485" s="175"/>
      <c r="W485" s="174"/>
    </row>
    <row r="486" spans="6:25" s="173" customFormat="1" ht="6" customHeight="1" outlineLevel="2" x14ac:dyDescent="0.2">
      <c r="F486" s="181"/>
      <c r="G486" s="180"/>
      <c r="H486" s="179"/>
      <c r="I486" s="178"/>
      <c r="J486" s="178"/>
      <c r="K486" s="178"/>
      <c r="L486" s="178"/>
      <c r="M486" s="178"/>
      <c r="N486" s="178"/>
      <c r="O486" s="178"/>
      <c r="P486" s="177"/>
      <c r="Q486" s="176"/>
      <c r="R486" s="177"/>
      <c r="S486" s="176"/>
      <c r="T486" s="175"/>
      <c r="U486" s="175"/>
      <c r="V486" s="175"/>
      <c r="W486" s="174"/>
    </row>
    <row r="487" spans="6:25" s="211" customFormat="1" ht="11.25" outlineLevel="3" x14ac:dyDescent="0.2">
      <c r="F487" s="224"/>
      <c r="G487" s="223"/>
      <c r="H487" s="222" t="str">
        <f>IF(AND(H486&lt;&gt;"Výkaz výměr:",I486=""),"Výkaz výměr:","")</f>
        <v>Výkaz výměr:</v>
      </c>
      <c r="I487" s="221" t="s">
        <v>785</v>
      </c>
      <c r="J487" s="220"/>
      <c r="K487" s="219"/>
      <c r="L487" s="218"/>
      <c r="M487" s="217">
        <v>10.404000000000002</v>
      </c>
      <c r="N487" s="213"/>
      <c r="O487" s="216"/>
      <c r="P487" s="215"/>
      <c r="Q487" s="213"/>
      <c r="R487" s="213"/>
      <c r="S487" s="213"/>
      <c r="T487" s="214" t="s">
        <v>488</v>
      </c>
      <c r="U487" s="213"/>
      <c r="V487" s="213"/>
      <c r="W487" s="212"/>
    </row>
    <row r="488" spans="6:25" s="173" customFormat="1" ht="12" outlineLevel="2" x14ac:dyDescent="0.2">
      <c r="F488" s="190">
        <v>131</v>
      </c>
      <c r="G488" s="187" t="s">
        <v>550</v>
      </c>
      <c r="H488" s="189" t="s">
        <v>784</v>
      </c>
      <c r="I488" s="188" t="s">
        <v>783</v>
      </c>
      <c r="J488" s="187" t="s">
        <v>318</v>
      </c>
      <c r="K488" s="185">
        <v>233.376</v>
      </c>
      <c r="L488" s="186">
        <v>0</v>
      </c>
      <c r="M488" s="185">
        <v>233.376</v>
      </c>
      <c r="N488" s="184"/>
      <c r="O488" s="183">
        <f>M488*N488</f>
        <v>0</v>
      </c>
      <c r="P488" s="183">
        <v>0.13100000000000001</v>
      </c>
      <c r="Q488" s="183">
        <f>M488*P488</f>
        <v>30.572256000000003</v>
      </c>
      <c r="R488" s="183"/>
      <c r="S488" s="183">
        <f>M488*R488</f>
        <v>0</v>
      </c>
      <c r="T488" s="183">
        <v>21</v>
      </c>
      <c r="U488" s="183">
        <f>O488*T488/100</f>
        <v>0</v>
      </c>
      <c r="V488" s="183">
        <f>U488+O488</f>
        <v>0</v>
      </c>
      <c r="W488" s="183"/>
      <c r="X488" s="183" t="s">
        <v>491</v>
      </c>
      <c r="Y488" s="183">
        <v>1</v>
      </c>
    </row>
    <row r="489" spans="6:25" s="173" customFormat="1" ht="12" outlineLevel="2" x14ac:dyDescent="0.2">
      <c r="F489" s="181"/>
      <c r="G489" s="180"/>
      <c r="H489" s="182" t="s">
        <v>490</v>
      </c>
      <c r="I489" s="357" t="s">
        <v>783</v>
      </c>
      <c r="J489" s="357"/>
      <c r="K489" s="357"/>
      <c r="L489" s="357"/>
      <c r="M489" s="357"/>
      <c r="N489" s="357"/>
      <c r="O489" s="357"/>
      <c r="P489" s="177"/>
      <c r="Q489" s="176"/>
      <c r="R489" s="177"/>
      <c r="S489" s="176"/>
      <c r="T489" s="175"/>
      <c r="U489" s="175"/>
      <c r="V489" s="175"/>
      <c r="W489" s="174"/>
    </row>
    <row r="490" spans="6:25" s="173" customFormat="1" ht="6" customHeight="1" outlineLevel="2" x14ac:dyDescent="0.2">
      <c r="F490" s="181"/>
      <c r="G490" s="180"/>
      <c r="H490" s="179"/>
      <c r="I490" s="178"/>
      <c r="J490" s="178"/>
      <c r="K490" s="178"/>
      <c r="L490" s="178"/>
      <c r="M490" s="178"/>
      <c r="N490" s="178"/>
      <c r="O490" s="178"/>
      <c r="P490" s="177"/>
      <c r="Q490" s="176"/>
      <c r="R490" s="177"/>
      <c r="S490" s="176"/>
      <c r="T490" s="175"/>
      <c r="U490" s="175"/>
      <c r="V490" s="175"/>
      <c r="W490" s="174"/>
    </row>
    <row r="491" spans="6:25" s="211" customFormat="1" ht="11.25" outlineLevel="3" x14ac:dyDescent="0.2">
      <c r="F491" s="224"/>
      <c r="G491" s="223"/>
      <c r="H491" s="222" t="str">
        <f>IF(AND(H490&lt;&gt;"Výkaz výměr:",I490=""),"Výkaz výměr:","")</f>
        <v>Výkaz výměr:</v>
      </c>
      <c r="I491" s="221" t="s">
        <v>782</v>
      </c>
      <c r="J491" s="220"/>
      <c r="K491" s="219"/>
      <c r="L491" s="218"/>
      <c r="M491" s="217">
        <v>233.376</v>
      </c>
      <c r="N491" s="213"/>
      <c r="O491" s="216"/>
      <c r="P491" s="215"/>
      <c r="Q491" s="213"/>
      <c r="R491" s="213"/>
      <c r="S491" s="213"/>
      <c r="T491" s="214" t="s">
        <v>488</v>
      </c>
      <c r="U491" s="213"/>
      <c r="V491" s="213"/>
      <c r="W491" s="212"/>
    </row>
    <row r="492" spans="6:25" s="173" customFormat="1" ht="12" outlineLevel="2" x14ac:dyDescent="0.2">
      <c r="F492" s="190">
        <v>132</v>
      </c>
      <c r="G492" s="187" t="s">
        <v>523</v>
      </c>
      <c r="H492" s="189" t="s">
        <v>781</v>
      </c>
      <c r="I492" s="188" t="s">
        <v>780</v>
      </c>
      <c r="J492" s="187" t="s">
        <v>318</v>
      </c>
      <c r="K492" s="185">
        <v>239</v>
      </c>
      <c r="L492" s="186">
        <v>0</v>
      </c>
      <c r="M492" s="185">
        <v>239</v>
      </c>
      <c r="N492" s="184"/>
      <c r="O492" s="183">
        <f>M492*N492</f>
        <v>0</v>
      </c>
      <c r="P492" s="183">
        <v>0.27994000000000002</v>
      </c>
      <c r="Q492" s="183">
        <f>M492*P492</f>
        <v>66.905660000000012</v>
      </c>
      <c r="R492" s="183"/>
      <c r="S492" s="183">
        <f>M492*R492</f>
        <v>0</v>
      </c>
      <c r="T492" s="183">
        <v>21</v>
      </c>
      <c r="U492" s="183">
        <f>O492*T492/100</f>
        <v>0</v>
      </c>
      <c r="V492" s="183">
        <f>U492+O492</f>
        <v>0</v>
      </c>
      <c r="W492" s="183"/>
      <c r="X492" s="183" t="s">
        <v>491</v>
      </c>
      <c r="Y492" s="183">
        <v>1</v>
      </c>
    </row>
    <row r="493" spans="6:25" s="173" customFormat="1" ht="12" outlineLevel="2" x14ac:dyDescent="0.2">
      <c r="F493" s="181"/>
      <c r="G493" s="180"/>
      <c r="H493" s="182" t="s">
        <v>490</v>
      </c>
      <c r="I493" s="357" t="s">
        <v>779</v>
      </c>
      <c r="J493" s="357"/>
      <c r="K493" s="357"/>
      <c r="L493" s="357"/>
      <c r="M493" s="357"/>
      <c r="N493" s="357"/>
      <c r="O493" s="357"/>
      <c r="P493" s="177"/>
      <c r="Q493" s="176"/>
      <c r="R493" s="177"/>
      <c r="S493" s="176"/>
      <c r="T493" s="175"/>
      <c r="U493" s="175"/>
      <c r="V493" s="175"/>
      <c r="W493" s="174"/>
    </row>
    <row r="494" spans="6:25" s="173" customFormat="1" ht="6" customHeight="1" outlineLevel="2" x14ac:dyDescent="0.2">
      <c r="F494" s="181"/>
      <c r="G494" s="180"/>
      <c r="H494" s="179"/>
      <c r="I494" s="178"/>
      <c r="J494" s="178"/>
      <c r="K494" s="178"/>
      <c r="L494" s="178"/>
      <c r="M494" s="178"/>
      <c r="N494" s="178"/>
      <c r="O494" s="178"/>
      <c r="P494" s="177"/>
      <c r="Q494" s="176"/>
      <c r="R494" s="177"/>
      <c r="S494" s="176"/>
      <c r="T494" s="175"/>
      <c r="U494" s="175"/>
      <c r="V494" s="175"/>
      <c r="W494" s="174"/>
    </row>
    <row r="495" spans="6:25" s="164" customFormat="1" ht="12.75" customHeight="1" outlineLevel="2" x14ac:dyDescent="0.2">
      <c r="F495" s="172"/>
      <c r="G495" s="170"/>
      <c r="H495" s="170"/>
      <c r="I495" s="171"/>
      <c r="J495" s="170"/>
      <c r="K495" s="169"/>
      <c r="L495" s="165"/>
      <c r="M495" s="169"/>
      <c r="N495" s="165"/>
      <c r="O495" s="168"/>
      <c r="P495" s="167"/>
      <c r="Q495" s="165"/>
      <c r="R495" s="165"/>
      <c r="S495" s="165"/>
      <c r="T495" s="166" t="s">
        <v>488</v>
      </c>
      <c r="U495" s="165"/>
      <c r="V495" s="165"/>
      <c r="W495" s="165"/>
    </row>
    <row r="496" spans="6:25" s="191" customFormat="1" ht="16.5" customHeight="1" outlineLevel="1" x14ac:dyDescent="0.2">
      <c r="F496" s="200"/>
      <c r="G496" s="198"/>
      <c r="H496" s="199"/>
      <c r="I496" s="199" t="s">
        <v>538</v>
      </c>
      <c r="J496" s="198"/>
      <c r="K496" s="197"/>
      <c r="L496" s="195"/>
      <c r="M496" s="197"/>
      <c r="N496" s="195"/>
      <c r="O496" s="192">
        <f>SUBTOTAL(9,O497:O567)</f>
        <v>0</v>
      </c>
      <c r="P496" s="196"/>
      <c r="Q496" s="192">
        <f>SUBTOTAL(9,Q497:Q567)</f>
        <v>97.404038150000005</v>
      </c>
      <c r="R496" s="195"/>
      <c r="S496" s="192">
        <f>SUBTOTAL(9,S497:S567)</f>
        <v>10.99</v>
      </c>
      <c r="T496" s="194"/>
      <c r="U496" s="192">
        <f>SUBTOTAL(9,U497:U567)</f>
        <v>0</v>
      </c>
      <c r="V496" s="192">
        <f>SUBTOTAL(9,V497:V567)</f>
        <v>0</v>
      </c>
      <c r="W496" s="193"/>
      <c r="Y496" s="192">
        <f>SUBTOTAL(9,Y497:Y567)</f>
        <v>20</v>
      </c>
    </row>
    <row r="497" spans="6:25" s="173" customFormat="1" ht="12" outlineLevel="2" x14ac:dyDescent="0.2">
      <c r="F497" s="190">
        <v>133</v>
      </c>
      <c r="G497" s="187" t="s">
        <v>523</v>
      </c>
      <c r="H497" s="189" t="s">
        <v>774</v>
      </c>
      <c r="I497" s="188" t="s">
        <v>773</v>
      </c>
      <c r="J497" s="187" t="s">
        <v>87</v>
      </c>
      <c r="K497" s="185">
        <v>238</v>
      </c>
      <c r="L497" s="186">
        <v>0</v>
      </c>
      <c r="M497" s="185">
        <v>238</v>
      </c>
      <c r="N497" s="184"/>
      <c r="O497" s="183">
        <f>M497*N497</f>
        <v>0</v>
      </c>
      <c r="P497" s="183">
        <v>0.15540000000000001</v>
      </c>
      <c r="Q497" s="183">
        <f>M497*P497</f>
        <v>36.985199999999999</v>
      </c>
      <c r="R497" s="183"/>
      <c r="S497" s="183">
        <f>M497*R497</f>
        <v>0</v>
      </c>
      <c r="T497" s="183">
        <v>21</v>
      </c>
      <c r="U497" s="183">
        <f>O497*T497/100</f>
        <v>0</v>
      </c>
      <c r="V497" s="183">
        <f>U497+O497</f>
        <v>0</v>
      </c>
      <c r="W497" s="183"/>
      <c r="X497" s="183" t="s">
        <v>491</v>
      </c>
      <c r="Y497" s="183">
        <v>1</v>
      </c>
    </row>
    <row r="498" spans="6:25" s="173" customFormat="1" ht="12" outlineLevel="2" x14ac:dyDescent="0.2">
      <c r="F498" s="181"/>
      <c r="G498" s="180"/>
      <c r="H498" s="182" t="s">
        <v>490</v>
      </c>
      <c r="I498" s="357" t="s">
        <v>772</v>
      </c>
      <c r="J498" s="357"/>
      <c r="K498" s="357"/>
      <c r="L498" s="357"/>
      <c r="M498" s="357"/>
      <c r="N498" s="357"/>
      <c r="O498" s="357"/>
      <c r="P498" s="177"/>
      <c r="Q498" s="176"/>
      <c r="R498" s="177"/>
      <c r="S498" s="176"/>
      <c r="T498" s="175"/>
      <c r="U498" s="175"/>
      <c r="V498" s="175"/>
      <c r="W498" s="174"/>
    </row>
    <row r="499" spans="6:25" s="173" customFormat="1" ht="6" customHeight="1" outlineLevel="2" x14ac:dyDescent="0.2">
      <c r="F499" s="181"/>
      <c r="G499" s="180"/>
      <c r="H499" s="179"/>
      <c r="I499" s="178"/>
      <c r="J499" s="178"/>
      <c r="K499" s="178"/>
      <c r="L499" s="178"/>
      <c r="M499" s="178"/>
      <c r="N499" s="178"/>
      <c r="O499" s="178"/>
      <c r="P499" s="177"/>
      <c r="Q499" s="176"/>
      <c r="R499" s="177"/>
      <c r="S499" s="176"/>
      <c r="T499" s="175"/>
      <c r="U499" s="175"/>
      <c r="V499" s="175"/>
      <c r="W499" s="174"/>
    </row>
    <row r="500" spans="6:25" s="211" customFormat="1" ht="11.25" outlineLevel="3" x14ac:dyDescent="0.2">
      <c r="F500" s="224"/>
      <c r="G500" s="223"/>
      <c r="H500" s="222" t="str">
        <f>IF(AND(H499&lt;&gt;"Výkaz výměr:",I499=""),"Výkaz výměr:","")</f>
        <v>Výkaz výměr:</v>
      </c>
      <c r="I500" s="221" t="s">
        <v>778</v>
      </c>
      <c r="J500" s="220"/>
      <c r="K500" s="219"/>
      <c r="L500" s="218"/>
      <c r="M500" s="217">
        <v>238</v>
      </c>
      <c r="N500" s="213"/>
      <c r="O500" s="216"/>
      <c r="P500" s="215"/>
      <c r="Q500" s="213"/>
      <c r="R500" s="213"/>
      <c r="S500" s="213"/>
      <c r="T500" s="214" t="s">
        <v>488</v>
      </c>
      <c r="U500" s="213"/>
      <c r="V500" s="213"/>
      <c r="W500" s="212"/>
    </row>
    <row r="501" spans="6:25" s="173" customFormat="1" ht="12" outlineLevel="2" x14ac:dyDescent="0.2">
      <c r="F501" s="190">
        <v>134</v>
      </c>
      <c r="G501" s="187" t="s">
        <v>550</v>
      </c>
      <c r="H501" s="189" t="s">
        <v>777</v>
      </c>
      <c r="I501" s="188" t="s">
        <v>776</v>
      </c>
      <c r="J501" s="187" t="s">
        <v>87</v>
      </c>
      <c r="K501" s="185">
        <v>240.38</v>
      </c>
      <c r="L501" s="186">
        <v>0</v>
      </c>
      <c r="M501" s="185">
        <v>240.38</v>
      </c>
      <c r="N501" s="184"/>
      <c r="O501" s="183">
        <f>M501*N501</f>
        <v>0</v>
      </c>
      <c r="P501" s="183">
        <v>8.1000000000000003E-2</v>
      </c>
      <c r="Q501" s="183">
        <f>M501*P501</f>
        <v>19.470780000000001</v>
      </c>
      <c r="R501" s="183"/>
      <c r="S501" s="183">
        <f>M501*R501</f>
        <v>0</v>
      </c>
      <c r="T501" s="183">
        <v>21</v>
      </c>
      <c r="U501" s="183">
        <f>O501*T501/100</f>
        <v>0</v>
      </c>
      <c r="V501" s="183">
        <f>U501+O501</f>
        <v>0</v>
      </c>
      <c r="W501" s="183"/>
      <c r="X501" s="183" t="s">
        <v>491</v>
      </c>
      <c r="Y501" s="183">
        <v>1</v>
      </c>
    </row>
    <row r="502" spans="6:25" s="173" customFormat="1" ht="12" outlineLevel="2" x14ac:dyDescent="0.2">
      <c r="F502" s="181"/>
      <c r="G502" s="180"/>
      <c r="H502" s="182" t="s">
        <v>490</v>
      </c>
      <c r="I502" s="357" t="s">
        <v>776</v>
      </c>
      <c r="J502" s="357"/>
      <c r="K502" s="357"/>
      <c r="L502" s="357"/>
      <c r="M502" s="357"/>
      <c r="N502" s="357"/>
      <c r="O502" s="357"/>
      <c r="P502" s="177"/>
      <c r="Q502" s="176"/>
      <c r="R502" s="177"/>
      <c r="S502" s="176"/>
      <c r="T502" s="175"/>
      <c r="U502" s="175"/>
      <c r="V502" s="175"/>
      <c r="W502" s="174"/>
    </row>
    <row r="503" spans="6:25" s="173" customFormat="1" ht="6" customHeight="1" outlineLevel="2" x14ac:dyDescent="0.2">
      <c r="F503" s="181"/>
      <c r="G503" s="180"/>
      <c r="H503" s="179"/>
      <c r="I503" s="178"/>
      <c r="J503" s="178"/>
      <c r="K503" s="178"/>
      <c r="L503" s="178"/>
      <c r="M503" s="178"/>
      <c r="N503" s="178"/>
      <c r="O503" s="178"/>
      <c r="P503" s="177"/>
      <c r="Q503" s="176"/>
      <c r="R503" s="177"/>
      <c r="S503" s="176"/>
      <c r="T503" s="175"/>
      <c r="U503" s="175"/>
      <c r="V503" s="175"/>
      <c r="W503" s="174"/>
    </row>
    <row r="504" spans="6:25" s="211" customFormat="1" ht="11.25" outlineLevel="3" x14ac:dyDescent="0.2">
      <c r="F504" s="224"/>
      <c r="G504" s="223"/>
      <c r="H504" s="222" t="str">
        <f>IF(AND(H503&lt;&gt;"Výkaz výměr:",I503=""),"Výkaz výměr:","")</f>
        <v>Výkaz výměr:</v>
      </c>
      <c r="I504" s="221" t="s">
        <v>775</v>
      </c>
      <c r="J504" s="220"/>
      <c r="K504" s="219"/>
      <c r="L504" s="218"/>
      <c r="M504" s="217">
        <v>240.38</v>
      </c>
      <c r="N504" s="213"/>
      <c r="O504" s="216"/>
      <c r="P504" s="215"/>
      <c r="Q504" s="213"/>
      <c r="R504" s="213"/>
      <c r="S504" s="213"/>
      <c r="T504" s="214" t="s">
        <v>488</v>
      </c>
      <c r="U504" s="213"/>
      <c r="V504" s="213"/>
      <c r="W504" s="212"/>
    </row>
    <row r="505" spans="6:25" s="173" customFormat="1" ht="12" outlineLevel="2" x14ac:dyDescent="0.2">
      <c r="F505" s="190">
        <v>135</v>
      </c>
      <c r="G505" s="187" t="s">
        <v>523</v>
      </c>
      <c r="H505" s="189" t="s">
        <v>774</v>
      </c>
      <c r="I505" s="188" t="s">
        <v>773</v>
      </c>
      <c r="J505" s="187" t="s">
        <v>87</v>
      </c>
      <c r="K505" s="185">
        <v>93</v>
      </c>
      <c r="L505" s="186">
        <v>0</v>
      </c>
      <c r="M505" s="185">
        <v>93</v>
      </c>
      <c r="N505" s="184"/>
      <c r="O505" s="183">
        <f>M505*N505</f>
        <v>0</v>
      </c>
      <c r="P505" s="183">
        <v>0.15540000000000001</v>
      </c>
      <c r="Q505" s="183">
        <f>M505*P505</f>
        <v>14.452200000000001</v>
      </c>
      <c r="R505" s="183"/>
      <c r="S505" s="183">
        <f>M505*R505</f>
        <v>0</v>
      </c>
      <c r="T505" s="183">
        <v>21</v>
      </c>
      <c r="U505" s="183">
        <f>O505*T505/100</f>
        <v>0</v>
      </c>
      <c r="V505" s="183">
        <f>U505+O505</f>
        <v>0</v>
      </c>
      <c r="W505" s="183"/>
      <c r="X505" s="183" t="s">
        <v>491</v>
      </c>
      <c r="Y505" s="183">
        <v>1</v>
      </c>
    </row>
    <row r="506" spans="6:25" s="173" customFormat="1" ht="12" outlineLevel="2" x14ac:dyDescent="0.2">
      <c r="F506" s="181"/>
      <c r="G506" s="180"/>
      <c r="H506" s="182" t="s">
        <v>490</v>
      </c>
      <c r="I506" s="357" t="s">
        <v>772</v>
      </c>
      <c r="J506" s="357"/>
      <c r="K506" s="357"/>
      <c r="L506" s="357"/>
      <c r="M506" s="357"/>
      <c r="N506" s="357"/>
      <c r="O506" s="357"/>
      <c r="P506" s="177"/>
      <c r="Q506" s="176"/>
      <c r="R506" s="177"/>
      <c r="S506" s="176"/>
      <c r="T506" s="175"/>
      <c r="U506" s="175"/>
      <c r="V506" s="175"/>
      <c r="W506" s="174"/>
    </row>
    <row r="507" spans="6:25" s="173" customFormat="1" ht="6" customHeight="1" outlineLevel="2" x14ac:dyDescent="0.2">
      <c r="F507" s="181"/>
      <c r="G507" s="180"/>
      <c r="H507" s="179"/>
      <c r="I507" s="178"/>
      <c r="J507" s="178"/>
      <c r="K507" s="178"/>
      <c r="L507" s="178"/>
      <c r="M507" s="178"/>
      <c r="N507" s="178"/>
      <c r="O507" s="178"/>
      <c r="P507" s="177"/>
      <c r="Q507" s="176"/>
      <c r="R507" s="177"/>
      <c r="S507" s="176"/>
      <c r="T507" s="175"/>
      <c r="U507" s="175"/>
      <c r="V507" s="175"/>
      <c r="W507" s="174"/>
    </row>
    <row r="508" spans="6:25" s="211" customFormat="1" ht="11.25" outlineLevel="3" x14ac:dyDescent="0.2">
      <c r="F508" s="224"/>
      <c r="G508" s="223"/>
      <c r="H508" s="222" t="str">
        <f>IF(AND(H507&lt;&gt;"Výkaz výměr:",I507=""),"Výkaz výměr:","")</f>
        <v>Výkaz výměr:</v>
      </c>
      <c r="I508" s="221" t="s">
        <v>771</v>
      </c>
      <c r="J508" s="220"/>
      <c r="K508" s="219"/>
      <c r="L508" s="218"/>
      <c r="M508" s="217">
        <v>93</v>
      </c>
      <c r="N508" s="213"/>
      <c r="O508" s="216"/>
      <c r="P508" s="215"/>
      <c r="Q508" s="213"/>
      <c r="R508" s="213"/>
      <c r="S508" s="213"/>
      <c r="T508" s="214" t="s">
        <v>488</v>
      </c>
      <c r="U508" s="213"/>
      <c r="V508" s="213"/>
      <c r="W508" s="212"/>
    </row>
    <row r="509" spans="6:25" s="173" customFormat="1" ht="12" outlineLevel="2" x14ac:dyDescent="0.2">
      <c r="F509" s="190">
        <v>136</v>
      </c>
      <c r="G509" s="187" t="s">
        <v>550</v>
      </c>
      <c r="H509" s="189" t="s">
        <v>770</v>
      </c>
      <c r="I509" s="188" t="s">
        <v>769</v>
      </c>
      <c r="J509" s="187" t="s">
        <v>87</v>
      </c>
      <c r="K509" s="185">
        <v>93.93</v>
      </c>
      <c r="L509" s="186">
        <v>0</v>
      </c>
      <c r="M509" s="185">
        <v>93.93</v>
      </c>
      <c r="N509" s="184"/>
      <c r="O509" s="183">
        <f>M509*N509</f>
        <v>0</v>
      </c>
      <c r="P509" s="183">
        <v>5.8000000000000003E-2</v>
      </c>
      <c r="Q509" s="183">
        <f>M509*P509</f>
        <v>5.4479400000000009</v>
      </c>
      <c r="R509" s="183"/>
      <c r="S509" s="183">
        <f>M509*R509</f>
        <v>0</v>
      </c>
      <c r="T509" s="183">
        <v>21</v>
      </c>
      <c r="U509" s="183">
        <f>O509*T509/100</f>
        <v>0</v>
      </c>
      <c r="V509" s="183">
        <f>U509+O509</f>
        <v>0</v>
      </c>
      <c r="W509" s="183"/>
      <c r="X509" s="183" t="s">
        <v>491</v>
      </c>
      <c r="Y509" s="183">
        <v>1</v>
      </c>
    </row>
    <row r="510" spans="6:25" s="173" customFormat="1" ht="12" outlineLevel="2" x14ac:dyDescent="0.2">
      <c r="F510" s="181"/>
      <c r="G510" s="180"/>
      <c r="H510" s="182" t="s">
        <v>490</v>
      </c>
      <c r="I510" s="357" t="s">
        <v>769</v>
      </c>
      <c r="J510" s="357"/>
      <c r="K510" s="357"/>
      <c r="L510" s="357"/>
      <c r="M510" s="357"/>
      <c r="N510" s="357"/>
      <c r="O510" s="357"/>
      <c r="P510" s="177"/>
      <c r="Q510" s="176"/>
      <c r="R510" s="177"/>
      <c r="S510" s="176"/>
      <c r="T510" s="175"/>
      <c r="U510" s="175"/>
      <c r="V510" s="175"/>
      <c r="W510" s="174"/>
    </row>
    <row r="511" spans="6:25" s="173" customFormat="1" ht="6" customHeight="1" outlineLevel="2" x14ac:dyDescent="0.2">
      <c r="F511" s="181"/>
      <c r="G511" s="180"/>
      <c r="H511" s="179"/>
      <c r="I511" s="178"/>
      <c r="J511" s="178"/>
      <c r="K511" s="178"/>
      <c r="L511" s="178"/>
      <c r="M511" s="178"/>
      <c r="N511" s="178"/>
      <c r="O511" s="178"/>
      <c r="P511" s="177"/>
      <c r="Q511" s="176"/>
      <c r="R511" s="177"/>
      <c r="S511" s="176"/>
      <c r="T511" s="175"/>
      <c r="U511" s="175"/>
      <c r="V511" s="175"/>
      <c r="W511" s="174"/>
    </row>
    <row r="512" spans="6:25" s="211" customFormat="1" ht="11.25" outlineLevel="3" x14ac:dyDescent="0.2">
      <c r="F512" s="224"/>
      <c r="G512" s="223"/>
      <c r="H512" s="222" t="str">
        <f>IF(AND(H511&lt;&gt;"Výkaz výměr:",I511=""),"Výkaz výměr:","")</f>
        <v>Výkaz výměr:</v>
      </c>
      <c r="I512" s="221" t="s">
        <v>768</v>
      </c>
      <c r="J512" s="220"/>
      <c r="K512" s="219"/>
      <c r="L512" s="218"/>
      <c r="M512" s="217">
        <v>93.93</v>
      </c>
      <c r="N512" s="213"/>
      <c r="O512" s="216"/>
      <c r="P512" s="215"/>
      <c r="Q512" s="213"/>
      <c r="R512" s="213"/>
      <c r="S512" s="213"/>
      <c r="T512" s="214" t="s">
        <v>488</v>
      </c>
      <c r="U512" s="213"/>
      <c r="V512" s="213"/>
      <c r="W512" s="212"/>
    </row>
    <row r="513" spans="6:25" s="173" customFormat="1" ht="12" outlineLevel="2" x14ac:dyDescent="0.2">
      <c r="F513" s="190">
        <v>137</v>
      </c>
      <c r="G513" s="187" t="s">
        <v>523</v>
      </c>
      <c r="H513" s="189" t="s">
        <v>767</v>
      </c>
      <c r="I513" s="188" t="s">
        <v>766</v>
      </c>
      <c r="J513" s="187" t="s">
        <v>87</v>
      </c>
      <c r="K513" s="185">
        <v>164.1</v>
      </c>
      <c r="L513" s="186">
        <v>0</v>
      </c>
      <c r="M513" s="185">
        <v>164.1</v>
      </c>
      <c r="N513" s="184"/>
      <c r="O513" s="183">
        <f>M513*N513</f>
        <v>0</v>
      </c>
      <c r="P513" s="183">
        <v>0.10095</v>
      </c>
      <c r="Q513" s="183">
        <f>M513*P513</f>
        <v>16.565894999999998</v>
      </c>
      <c r="R513" s="183"/>
      <c r="S513" s="183">
        <f>M513*R513</f>
        <v>0</v>
      </c>
      <c r="T513" s="183">
        <v>21</v>
      </c>
      <c r="U513" s="183">
        <f>O513*T513/100</f>
        <v>0</v>
      </c>
      <c r="V513" s="183">
        <f>U513+O513</f>
        <v>0</v>
      </c>
      <c r="W513" s="183"/>
      <c r="X513" s="183" t="s">
        <v>491</v>
      </c>
      <c r="Y513" s="183">
        <v>1</v>
      </c>
    </row>
    <row r="514" spans="6:25" s="173" customFormat="1" ht="12" outlineLevel="2" x14ac:dyDescent="0.2">
      <c r="F514" s="181"/>
      <c r="G514" s="180"/>
      <c r="H514" s="182" t="s">
        <v>490</v>
      </c>
      <c r="I514" s="357" t="s">
        <v>765</v>
      </c>
      <c r="J514" s="357"/>
      <c r="K514" s="357"/>
      <c r="L514" s="357"/>
      <c r="M514" s="357"/>
      <c r="N514" s="357"/>
      <c r="O514" s="357"/>
      <c r="P514" s="177"/>
      <c r="Q514" s="176"/>
      <c r="R514" s="177"/>
      <c r="S514" s="176"/>
      <c r="T514" s="175"/>
      <c r="U514" s="175"/>
      <c r="V514" s="175"/>
      <c r="W514" s="174"/>
    </row>
    <row r="515" spans="6:25" s="173" customFormat="1" ht="6" customHeight="1" outlineLevel="2" x14ac:dyDescent="0.2">
      <c r="F515" s="181"/>
      <c r="G515" s="180"/>
      <c r="H515" s="179"/>
      <c r="I515" s="178"/>
      <c r="J515" s="178"/>
      <c r="K515" s="178"/>
      <c r="L515" s="178"/>
      <c r="M515" s="178"/>
      <c r="N515" s="178"/>
      <c r="O515" s="178"/>
      <c r="P515" s="177"/>
      <c r="Q515" s="176"/>
      <c r="R515" s="177"/>
      <c r="S515" s="176"/>
      <c r="T515" s="175"/>
      <c r="U515" s="175"/>
      <c r="V515" s="175"/>
      <c r="W515" s="174"/>
    </row>
    <row r="516" spans="6:25" s="211" customFormat="1" ht="11.25" outlineLevel="3" x14ac:dyDescent="0.2">
      <c r="F516" s="224"/>
      <c r="G516" s="223"/>
      <c r="H516" s="222" t="str">
        <f>IF(AND(H515&lt;&gt;"Výkaz výměr:",I515=""),"Výkaz výměr:","")</f>
        <v>Výkaz výměr:</v>
      </c>
      <c r="I516" s="221" t="s">
        <v>764</v>
      </c>
      <c r="J516" s="220"/>
      <c r="K516" s="219"/>
      <c r="L516" s="218"/>
      <c r="M516" s="217">
        <v>164.1</v>
      </c>
      <c r="N516" s="213"/>
      <c r="O516" s="216"/>
      <c r="P516" s="215"/>
      <c r="Q516" s="213"/>
      <c r="R516" s="213"/>
      <c r="S516" s="213"/>
      <c r="T516" s="214" t="s">
        <v>488</v>
      </c>
      <c r="U516" s="213"/>
      <c r="V516" s="213"/>
      <c r="W516" s="212"/>
    </row>
    <row r="517" spans="6:25" s="173" customFormat="1" ht="12" outlineLevel="2" x14ac:dyDescent="0.2">
      <c r="F517" s="190">
        <v>138</v>
      </c>
      <c r="G517" s="187" t="s">
        <v>550</v>
      </c>
      <c r="H517" s="189" t="s">
        <v>763</v>
      </c>
      <c r="I517" s="188" t="s">
        <v>762</v>
      </c>
      <c r="J517" s="187" t="s">
        <v>87</v>
      </c>
      <c r="K517" s="185">
        <v>165.74099999999999</v>
      </c>
      <c r="L517" s="186">
        <v>0</v>
      </c>
      <c r="M517" s="185">
        <v>165.74099999999999</v>
      </c>
      <c r="N517" s="184"/>
      <c r="O517" s="183">
        <f>M517*N517</f>
        <v>0</v>
      </c>
      <c r="P517" s="183">
        <v>2.4E-2</v>
      </c>
      <c r="Q517" s="183">
        <f>M517*P517</f>
        <v>3.9777839999999998</v>
      </c>
      <c r="R517" s="183"/>
      <c r="S517" s="183">
        <f>M517*R517</f>
        <v>0</v>
      </c>
      <c r="T517" s="183">
        <v>21</v>
      </c>
      <c r="U517" s="183">
        <f>O517*T517/100</f>
        <v>0</v>
      </c>
      <c r="V517" s="183">
        <f>U517+O517</f>
        <v>0</v>
      </c>
      <c r="W517" s="183"/>
      <c r="X517" s="183" t="s">
        <v>491</v>
      </c>
      <c r="Y517" s="183">
        <v>1</v>
      </c>
    </row>
    <row r="518" spans="6:25" s="173" customFormat="1" ht="12" outlineLevel="2" x14ac:dyDescent="0.2">
      <c r="F518" s="181"/>
      <c r="G518" s="180"/>
      <c r="H518" s="182" t="s">
        <v>490</v>
      </c>
      <c r="I518" s="357" t="s">
        <v>762</v>
      </c>
      <c r="J518" s="357"/>
      <c r="K518" s="357"/>
      <c r="L518" s="357"/>
      <c r="M518" s="357"/>
      <c r="N518" s="357"/>
      <c r="O518" s="357"/>
      <c r="P518" s="177"/>
      <c r="Q518" s="176"/>
      <c r="R518" s="177"/>
      <c r="S518" s="176"/>
      <c r="T518" s="175"/>
      <c r="U518" s="175"/>
      <c r="V518" s="175"/>
      <c r="W518" s="174"/>
    </row>
    <row r="519" spans="6:25" s="173" customFormat="1" ht="6" customHeight="1" outlineLevel="2" x14ac:dyDescent="0.2">
      <c r="F519" s="181"/>
      <c r="G519" s="180"/>
      <c r="H519" s="179"/>
      <c r="I519" s="178"/>
      <c r="J519" s="178"/>
      <c r="K519" s="178"/>
      <c r="L519" s="178"/>
      <c r="M519" s="178"/>
      <c r="N519" s="178"/>
      <c r="O519" s="178"/>
      <c r="P519" s="177"/>
      <c r="Q519" s="176"/>
      <c r="R519" s="177"/>
      <c r="S519" s="176"/>
      <c r="T519" s="175"/>
      <c r="U519" s="175"/>
      <c r="V519" s="175"/>
      <c r="W519" s="174"/>
    </row>
    <row r="520" spans="6:25" s="211" customFormat="1" ht="11.25" outlineLevel="3" x14ac:dyDescent="0.2">
      <c r="F520" s="224"/>
      <c r="G520" s="223"/>
      <c r="H520" s="222" t="str">
        <f>IF(AND(H519&lt;&gt;"Výkaz výměr:",I519=""),"Výkaz výměr:","")</f>
        <v>Výkaz výměr:</v>
      </c>
      <c r="I520" s="221" t="s">
        <v>761</v>
      </c>
      <c r="J520" s="220"/>
      <c r="K520" s="219"/>
      <c r="L520" s="218"/>
      <c r="M520" s="217">
        <v>165.74099999999999</v>
      </c>
      <c r="N520" s="213"/>
      <c r="O520" s="216"/>
      <c r="P520" s="215"/>
      <c r="Q520" s="213"/>
      <c r="R520" s="213"/>
      <c r="S520" s="213"/>
      <c r="T520" s="214" t="s">
        <v>488</v>
      </c>
      <c r="U520" s="213"/>
      <c r="V520" s="213"/>
      <c r="W520" s="212"/>
    </row>
    <row r="521" spans="6:25" s="173" customFormat="1" ht="12" outlineLevel="2" x14ac:dyDescent="0.2">
      <c r="F521" s="190">
        <v>139</v>
      </c>
      <c r="G521" s="187" t="s">
        <v>523</v>
      </c>
      <c r="H521" s="189" t="s">
        <v>760</v>
      </c>
      <c r="I521" s="188" t="s">
        <v>759</v>
      </c>
      <c r="J521" s="187" t="s">
        <v>116</v>
      </c>
      <c r="K521" s="185">
        <v>2</v>
      </c>
      <c r="L521" s="186">
        <v>0</v>
      </c>
      <c r="M521" s="185">
        <v>2</v>
      </c>
      <c r="N521" s="184"/>
      <c r="O521" s="183">
        <f>M521*N521</f>
        <v>0</v>
      </c>
      <c r="P521" s="183"/>
      <c r="Q521" s="183">
        <f>M521*P521</f>
        <v>0</v>
      </c>
      <c r="R521" s="183"/>
      <c r="S521" s="183">
        <f>M521*R521</f>
        <v>0</v>
      </c>
      <c r="T521" s="183">
        <v>21</v>
      </c>
      <c r="U521" s="183">
        <f>O521*T521/100</f>
        <v>0</v>
      </c>
      <c r="V521" s="183">
        <f>U521+O521</f>
        <v>0</v>
      </c>
      <c r="W521" s="183"/>
      <c r="X521" s="183" t="s">
        <v>491</v>
      </c>
      <c r="Y521" s="183">
        <v>1</v>
      </c>
    </row>
    <row r="522" spans="6:25" s="173" customFormat="1" ht="12" outlineLevel="2" x14ac:dyDescent="0.2">
      <c r="F522" s="181"/>
      <c r="G522" s="180"/>
      <c r="H522" s="182" t="s">
        <v>490</v>
      </c>
      <c r="I522" s="357" t="s">
        <v>758</v>
      </c>
      <c r="J522" s="357"/>
      <c r="K522" s="357"/>
      <c r="L522" s="357"/>
      <c r="M522" s="357"/>
      <c r="N522" s="357"/>
      <c r="O522" s="357"/>
      <c r="P522" s="177"/>
      <c r="Q522" s="176"/>
      <c r="R522" s="177"/>
      <c r="S522" s="176"/>
      <c r="T522" s="175"/>
      <c r="U522" s="175"/>
      <c r="V522" s="175"/>
      <c r="W522" s="174"/>
    </row>
    <row r="523" spans="6:25" s="173" customFormat="1" ht="6" customHeight="1" outlineLevel="2" x14ac:dyDescent="0.2">
      <c r="F523" s="181"/>
      <c r="G523" s="180"/>
      <c r="H523" s="179"/>
      <c r="I523" s="178"/>
      <c r="J523" s="178"/>
      <c r="K523" s="178"/>
      <c r="L523" s="178"/>
      <c r="M523" s="178"/>
      <c r="N523" s="178"/>
      <c r="O523" s="178"/>
      <c r="P523" s="177"/>
      <c r="Q523" s="176"/>
      <c r="R523" s="177"/>
      <c r="S523" s="176"/>
      <c r="T523" s="175"/>
      <c r="U523" s="175"/>
      <c r="V523" s="175"/>
      <c r="W523" s="174"/>
    </row>
    <row r="524" spans="6:25" s="211" customFormat="1" ht="11.25" outlineLevel="3" x14ac:dyDescent="0.2">
      <c r="F524" s="224"/>
      <c r="G524" s="223"/>
      <c r="H524" s="222" t="str">
        <f>IF(AND(H523&lt;&gt;"Výkaz výměr:",I523=""),"Výkaz výměr:","")</f>
        <v>Výkaz výměr:</v>
      </c>
      <c r="I524" s="221" t="s">
        <v>40</v>
      </c>
      <c r="J524" s="220"/>
      <c r="K524" s="219"/>
      <c r="L524" s="218"/>
      <c r="M524" s="217">
        <v>2</v>
      </c>
      <c r="N524" s="213"/>
      <c r="O524" s="216"/>
      <c r="P524" s="215"/>
      <c r="Q524" s="213"/>
      <c r="R524" s="213"/>
      <c r="S524" s="213"/>
      <c r="T524" s="214" t="s">
        <v>488</v>
      </c>
      <c r="U524" s="213"/>
      <c r="V524" s="213"/>
      <c r="W524" s="212"/>
    </row>
    <row r="525" spans="6:25" s="173" customFormat="1" ht="12" outlineLevel="2" x14ac:dyDescent="0.2">
      <c r="F525" s="190">
        <v>140</v>
      </c>
      <c r="G525" s="187" t="s">
        <v>523</v>
      </c>
      <c r="H525" s="189" t="s">
        <v>757</v>
      </c>
      <c r="I525" s="188" t="s">
        <v>756</v>
      </c>
      <c r="J525" s="187" t="s">
        <v>116</v>
      </c>
      <c r="K525" s="185">
        <v>4</v>
      </c>
      <c r="L525" s="186">
        <v>0</v>
      </c>
      <c r="M525" s="185">
        <v>4</v>
      </c>
      <c r="N525" s="184"/>
      <c r="O525" s="183">
        <f>M525*N525</f>
        <v>0</v>
      </c>
      <c r="P525" s="183">
        <v>6.9999999999999999E-4</v>
      </c>
      <c r="Q525" s="183">
        <f>M525*P525</f>
        <v>2.8E-3</v>
      </c>
      <c r="R525" s="183"/>
      <c r="S525" s="183">
        <f>M525*R525</f>
        <v>0</v>
      </c>
      <c r="T525" s="183">
        <v>21</v>
      </c>
      <c r="U525" s="183">
        <f>O525*T525/100</f>
        <v>0</v>
      </c>
      <c r="V525" s="183">
        <f>U525+O525</f>
        <v>0</v>
      </c>
      <c r="W525" s="183"/>
      <c r="X525" s="183" t="s">
        <v>491</v>
      </c>
      <c r="Y525" s="183">
        <v>1</v>
      </c>
    </row>
    <row r="526" spans="6:25" s="173" customFormat="1" ht="12" outlineLevel="2" x14ac:dyDescent="0.2">
      <c r="F526" s="181"/>
      <c r="G526" s="180"/>
      <c r="H526" s="182" t="s">
        <v>490</v>
      </c>
      <c r="I526" s="357" t="s">
        <v>755</v>
      </c>
      <c r="J526" s="357"/>
      <c r="K526" s="357"/>
      <c r="L526" s="357"/>
      <c r="M526" s="357"/>
      <c r="N526" s="357"/>
      <c r="O526" s="357"/>
      <c r="P526" s="177"/>
      <c r="Q526" s="176"/>
      <c r="R526" s="177"/>
      <c r="S526" s="176"/>
      <c r="T526" s="175"/>
      <c r="U526" s="175"/>
      <c r="V526" s="175"/>
      <c r="W526" s="174"/>
    </row>
    <row r="527" spans="6:25" s="173" customFormat="1" ht="6" customHeight="1" outlineLevel="2" x14ac:dyDescent="0.2">
      <c r="F527" s="181"/>
      <c r="G527" s="180"/>
      <c r="H527" s="179"/>
      <c r="I527" s="178"/>
      <c r="J527" s="178"/>
      <c r="K527" s="178"/>
      <c r="L527" s="178"/>
      <c r="M527" s="178"/>
      <c r="N527" s="178"/>
      <c r="O527" s="178"/>
      <c r="P527" s="177"/>
      <c r="Q527" s="176"/>
      <c r="R527" s="177"/>
      <c r="S527" s="176"/>
      <c r="T527" s="175"/>
      <c r="U527" s="175"/>
      <c r="V527" s="175"/>
      <c r="W527" s="174"/>
    </row>
    <row r="528" spans="6:25" s="173" customFormat="1" ht="12" outlineLevel="2" x14ac:dyDescent="0.2">
      <c r="F528" s="190">
        <v>141</v>
      </c>
      <c r="G528" s="187" t="s">
        <v>550</v>
      </c>
      <c r="H528" s="189" t="s">
        <v>754</v>
      </c>
      <c r="I528" s="188" t="s">
        <v>753</v>
      </c>
      <c r="J528" s="187" t="s">
        <v>116</v>
      </c>
      <c r="K528" s="185">
        <v>4</v>
      </c>
      <c r="L528" s="186">
        <v>0</v>
      </c>
      <c r="M528" s="185">
        <v>4</v>
      </c>
      <c r="N528" s="184"/>
      <c r="O528" s="183">
        <f>M528*N528</f>
        <v>0</v>
      </c>
      <c r="P528" s="183">
        <v>4.0000000000000001E-3</v>
      </c>
      <c r="Q528" s="183">
        <f>M528*P528</f>
        <v>1.6E-2</v>
      </c>
      <c r="R528" s="183"/>
      <c r="S528" s="183">
        <f>M528*R528</f>
        <v>0</v>
      </c>
      <c r="T528" s="183">
        <v>21</v>
      </c>
      <c r="U528" s="183">
        <f>O528*T528/100</f>
        <v>0</v>
      </c>
      <c r="V528" s="183">
        <f>U528+O528</f>
        <v>0</v>
      </c>
      <c r="W528" s="183"/>
      <c r="X528" s="183" t="s">
        <v>491</v>
      </c>
      <c r="Y528" s="183">
        <v>1</v>
      </c>
    </row>
    <row r="529" spans="6:25" s="173" customFormat="1" ht="12" outlineLevel="2" x14ac:dyDescent="0.2">
      <c r="F529" s="181"/>
      <c r="G529" s="180"/>
      <c r="H529" s="182" t="s">
        <v>490</v>
      </c>
      <c r="I529" s="357" t="s">
        <v>752</v>
      </c>
      <c r="J529" s="357"/>
      <c r="K529" s="357"/>
      <c r="L529" s="357"/>
      <c r="M529" s="357"/>
      <c r="N529" s="357"/>
      <c r="O529" s="357"/>
      <c r="P529" s="177"/>
      <c r="Q529" s="176"/>
      <c r="R529" s="177"/>
      <c r="S529" s="176"/>
      <c r="T529" s="175"/>
      <c r="U529" s="175"/>
      <c r="V529" s="175"/>
      <c r="W529" s="174"/>
    </row>
    <row r="530" spans="6:25" s="173" customFormat="1" ht="6" customHeight="1" outlineLevel="2" x14ac:dyDescent="0.2">
      <c r="F530" s="181"/>
      <c r="G530" s="180"/>
      <c r="H530" s="179"/>
      <c r="I530" s="178"/>
      <c r="J530" s="178"/>
      <c r="K530" s="178"/>
      <c r="L530" s="178"/>
      <c r="M530" s="178"/>
      <c r="N530" s="178"/>
      <c r="O530" s="178"/>
      <c r="P530" s="177"/>
      <c r="Q530" s="176"/>
      <c r="R530" s="177"/>
      <c r="S530" s="176"/>
      <c r="T530" s="175"/>
      <c r="U530" s="175"/>
      <c r="V530" s="175"/>
      <c r="W530" s="174"/>
    </row>
    <row r="531" spans="6:25" s="173" customFormat="1" ht="12" outlineLevel="2" x14ac:dyDescent="0.2">
      <c r="F531" s="190">
        <v>142</v>
      </c>
      <c r="G531" s="187" t="s">
        <v>523</v>
      </c>
      <c r="H531" s="189" t="s">
        <v>751</v>
      </c>
      <c r="I531" s="188" t="s">
        <v>750</v>
      </c>
      <c r="J531" s="187" t="s">
        <v>116</v>
      </c>
      <c r="K531" s="185">
        <v>3</v>
      </c>
      <c r="L531" s="186">
        <v>0</v>
      </c>
      <c r="M531" s="185">
        <v>3</v>
      </c>
      <c r="N531" s="184"/>
      <c r="O531" s="183">
        <f>M531*N531</f>
        <v>0</v>
      </c>
      <c r="P531" s="183">
        <v>0.11241</v>
      </c>
      <c r="Q531" s="183">
        <f>M531*P531</f>
        <v>0.33722999999999997</v>
      </c>
      <c r="R531" s="183"/>
      <c r="S531" s="183">
        <f>M531*R531</f>
        <v>0</v>
      </c>
      <c r="T531" s="183">
        <v>21</v>
      </c>
      <c r="U531" s="183">
        <f>O531*T531/100</f>
        <v>0</v>
      </c>
      <c r="V531" s="183">
        <f>U531+O531</f>
        <v>0</v>
      </c>
      <c r="W531" s="183"/>
      <c r="X531" s="183" t="s">
        <v>491</v>
      </c>
      <c r="Y531" s="183">
        <v>1</v>
      </c>
    </row>
    <row r="532" spans="6:25" s="173" customFormat="1" ht="12" outlineLevel="2" x14ac:dyDescent="0.2">
      <c r="F532" s="181"/>
      <c r="G532" s="180"/>
      <c r="H532" s="182" t="s">
        <v>490</v>
      </c>
      <c r="I532" s="357" t="s">
        <v>749</v>
      </c>
      <c r="J532" s="357"/>
      <c r="K532" s="357"/>
      <c r="L532" s="357"/>
      <c r="M532" s="357"/>
      <c r="N532" s="357"/>
      <c r="O532" s="357"/>
      <c r="P532" s="177"/>
      <c r="Q532" s="176"/>
      <c r="R532" s="177"/>
      <c r="S532" s="176"/>
      <c r="T532" s="175"/>
      <c r="U532" s="175"/>
      <c r="V532" s="175"/>
      <c r="W532" s="174"/>
    </row>
    <row r="533" spans="6:25" s="173" customFormat="1" ht="6" customHeight="1" outlineLevel="2" x14ac:dyDescent="0.2">
      <c r="F533" s="181"/>
      <c r="G533" s="180"/>
      <c r="H533" s="179"/>
      <c r="I533" s="178"/>
      <c r="J533" s="178"/>
      <c r="K533" s="178"/>
      <c r="L533" s="178"/>
      <c r="M533" s="178"/>
      <c r="N533" s="178"/>
      <c r="O533" s="178"/>
      <c r="P533" s="177"/>
      <c r="Q533" s="176"/>
      <c r="R533" s="177"/>
      <c r="S533" s="176"/>
      <c r="T533" s="175"/>
      <c r="U533" s="175"/>
      <c r="V533" s="175"/>
      <c r="W533" s="174"/>
    </row>
    <row r="534" spans="6:25" s="173" customFormat="1" ht="12" outlineLevel="2" x14ac:dyDescent="0.2">
      <c r="F534" s="190">
        <v>143</v>
      </c>
      <c r="G534" s="187" t="s">
        <v>550</v>
      </c>
      <c r="H534" s="189" t="s">
        <v>748</v>
      </c>
      <c r="I534" s="188" t="s">
        <v>747</v>
      </c>
      <c r="J534" s="187" t="s">
        <v>116</v>
      </c>
      <c r="K534" s="185">
        <v>3</v>
      </c>
      <c r="L534" s="186">
        <v>0</v>
      </c>
      <c r="M534" s="185">
        <v>3</v>
      </c>
      <c r="N534" s="184"/>
      <c r="O534" s="183">
        <f>M534*N534</f>
        <v>0</v>
      </c>
      <c r="P534" s="183">
        <v>6.1000000000000004E-3</v>
      </c>
      <c r="Q534" s="183">
        <f>M534*P534</f>
        <v>1.83E-2</v>
      </c>
      <c r="R534" s="183"/>
      <c r="S534" s="183">
        <f>M534*R534</f>
        <v>0</v>
      </c>
      <c r="T534" s="183">
        <v>21</v>
      </c>
      <c r="U534" s="183">
        <f>O534*T534/100</f>
        <v>0</v>
      </c>
      <c r="V534" s="183">
        <f>U534+O534</f>
        <v>0</v>
      </c>
      <c r="W534" s="183"/>
      <c r="X534" s="183" t="s">
        <v>491</v>
      </c>
      <c r="Y534" s="183">
        <v>1</v>
      </c>
    </row>
    <row r="535" spans="6:25" s="173" customFormat="1" ht="12" outlineLevel="2" x14ac:dyDescent="0.2">
      <c r="F535" s="181"/>
      <c r="G535" s="180"/>
      <c r="H535" s="182" t="s">
        <v>490</v>
      </c>
      <c r="I535" s="357" t="s">
        <v>747</v>
      </c>
      <c r="J535" s="357"/>
      <c r="K535" s="357"/>
      <c r="L535" s="357"/>
      <c r="M535" s="357"/>
      <c r="N535" s="357"/>
      <c r="O535" s="357"/>
      <c r="P535" s="177"/>
      <c r="Q535" s="176"/>
      <c r="R535" s="177"/>
      <c r="S535" s="176"/>
      <c r="T535" s="175"/>
      <c r="U535" s="175"/>
      <c r="V535" s="175"/>
      <c r="W535" s="174"/>
    </row>
    <row r="536" spans="6:25" s="173" customFormat="1" ht="6" customHeight="1" outlineLevel="2" x14ac:dyDescent="0.2">
      <c r="F536" s="181"/>
      <c r="G536" s="180"/>
      <c r="H536" s="179"/>
      <c r="I536" s="178"/>
      <c r="J536" s="178"/>
      <c r="K536" s="178"/>
      <c r="L536" s="178"/>
      <c r="M536" s="178"/>
      <c r="N536" s="178"/>
      <c r="O536" s="178"/>
      <c r="P536" s="177"/>
      <c r="Q536" s="176"/>
      <c r="R536" s="177"/>
      <c r="S536" s="176"/>
      <c r="T536" s="175"/>
      <c r="U536" s="175"/>
      <c r="V536" s="175"/>
      <c r="W536" s="174"/>
    </row>
    <row r="537" spans="6:25" s="173" customFormat="1" ht="12" outlineLevel="2" x14ac:dyDescent="0.2">
      <c r="F537" s="190">
        <v>144</v>
      </c>
      <c r="G537" s="187" t="s">
        <v>550</v>
      </c>
      <c r="H537" s="189" t="s">
        <v>746</v>
      </c>
      <c r="I537" s="188" t="s">
        <v>745</v>
      </c>
      <c r="J537" s="187" t="s">
        <v>116</v>
      </c>
      <c r="K537" s="185">
        <v>3</v>
      </c>
      <c r="L537" s="186">
        <v>0</v>
      </c>
      <c r="M537" s="185">
        <v>3</v>
      </c>
      <c r="N537" s="184"/>
      <c r="O537" s="183">
        <f>M537*N537</f>
        <v>0</v>
      </c>
      <c r="P537" s="183">
        <v>3.0000000000000001E-3</v>
      </c>
      <c r="Q537" s="183">
        <f>M537*P537</f>
        <v>9.0000000000000011E-3</v>
      </c>
      <c r="R537" s="183"/>
      <c r="S537" s="183">
        <f>M537*R537</f>
        <v>0</v>
      </c>
      <c r="T537" s="183">
        <v>21</v>
      </c>
      <c r="U537" s="183">
        <f>O537*T537/100</f>
        <v>0</v>
      </c>
      <c r="V537" s="183">
        <f>U537+O537</f>
        <v>0</v>
      </c>
      <c r="W537" s="183"/>
      <c r="X537" s="183" t="s">
        <v>491</v>
      </c>
      <c r="Y537" s="183">
        <v>1</v>
      </c>
    </row>
    <row r="538" spans="6:25" s="173" customFormat="1" ht="12" outlineLevel="2" x14ac:dyDescent="0.2">
      <c r="F538" s="181"/>
      <c r="G538" s="180"/>
      <c r="H538" s="182" t="s">
        <v>490</v>
      </c>
      <c r="I538" s="357" t="s">
        <v>745</v>
      </c>
      <c r="J538" s="357"/>
      <c r="K538" s="357"/>
      <c r="L538" s="357"/>
      <c r="M538" s="357"/>
      <c r="N538" s="357"/>
      <c r="O538" s="357"/>
      <c r="P538" s="177"/>
      <c r="Q538" s="176"/>
      <c r="R538" s="177"/>
      <c r="S538" s="176"/>
      <c r="T538" s="175"/>
      <c r="U538" s="175"/>
      <c r="V538" s="175"/>
      <c r="W538" s="174"/>
    </row>
    <row r="539" spans="6:25" s="173" customFormat="1" ht="6" customHeight="1" outlineLevel="2" x14ac:dyDescent="0.2">
      <c r="F539" s="181"/>
      <c r="G539" s="180"/>
      <c r="H539" s="179"/>
      <c r="I539" s="178"/>
      <c r="J539" s="178"/>
      <c r="K539" s="178"/>
      <c r="L539" s="178"/>
      <c r="M539" s="178"/>
      <c r="N539" s="178"/>
      <c r="O539" s="178"/>
      <c r="P539" s="177"/>
      <c r="Q539" s="176"/>
      <c r="R539" s="177"/>
      <c r="S539" s="176"/>
      <c r="T539" s="175"/>
      <c r="U539" s="175"/>
      <c r="V539" s="175"/>
      <c r="W539" s="174"/>
    </row>
    <row r="540" spans="6:25" s="173" customFormat="1" ht="12" outlineLevel="2" x14ac:dyDescent="0.2">
      <c r="F540" s="190">
        <v>145</v>
      </c>
      <c r="G540" s="187" t="s">
        <v>550</v>
      </c>
      <c r="H540" s="189" t="s">
        <v>744</v>
      </c>
      <c r="I540" s="188" t="s">
        <v>743</v>
      </c>
      <c r="J540" s="187" t="s">
        <v>116</v>
      </c>
      <c r="K540" s="185">
        <v>3</v>
      </c>
      <c r="L540" s="186">
        <v>0</v>
      </c>
      <c r="M540" s="185">
        <v>3</v>
      </c>
      <c r="N540" s="184"/>
      <c r="O540" s="183">
        <f>M540*N540</f>
        <v>0</v>
      </c>
      <c r="P540" s="183">
        <v>1E-4</v>
      </c>
      <c r="Q540" s="183">
        <f>M540*P540</f>
        <v>3.0000000000000003E-4</v>
      </c>
      <c r="R540" s="183"/>
      <c r="S540" s="183">
        <f>M540*R540</f>
        <v>0</v>
      </c>
      <c r="T540" s="183">
        <v>21</v>
      </c>
      <c r="U540" s="183">
        <f>O540*T540/100</f>
        <v>0</v>
      </c>
      <c r="V540" s="183">
        <f>U540+O540</f>
        <v>0</v>
      </c>
      <c r="W540" s="183"/>
      <c r="X540" s="183" t="s">
        <v>491</v>
      </c>
      <c r="Y540" s="183">
        <v>1</v>
      </c>
    </row>
    <row r="541" spans="6:25" s="173" customFormat="1" ht="12" outlineLevel="2" x14ac:dyDescent="0.2">
      <c r="F541" s="181"/>
      <c r="G541" s="180"/>
      <c r="H541" s="182" t="s">
        <v>490</v>
      </c>
      <c r="I541" s="357" t="s">
        <v>743</v>
      </c>
      <c r="J541" s="357"/>
      <c r="K541" s="357"/>
      <c r="L541" s="357"/>
      <c r="M541" s="357"/>
      <c r="N541" s="357"/>
      <c r="O541" s="357"/>
      <c r="P541" s="177"/>
      <c r="Q541" s="176"/>
      <c r="R541" s="177"/>
      <c r="S541" s="176"/>
      <c r="T541" s="175"/>
      <c r="U541" s="175"/>
      <c r="V541" s="175"/>
      <c r="W541" s="174"/>
    </row>
    <row r="542" spans="6:25" s="173" customFormat="1" ht="6" customHeight="1" outlineLevel="2" x14ac:dyDescent="0.2">
      <c r="F542" s="181"/>
      <c r="G542" s="180"/>
      <c r="H542" s="179"/>
      <c r="I542" s="178"/>
      <c r="J542" s="178"/>
      <c r="K542" s="178"/>
      <c r="L542" s="178"/>
      <c r="M542" s="178"/>
      <c r="N542" s="178"/>
      <c r="O542" s="178"/>
      <c r="P542" s="177"/>
      <c r="Q542" s="176"/>
      <c r="R542" s="177"/>
      <c r="S542" s="176"/>
      <c r="T542" s="175"/>
      <c r="U542" s="175"/>
      <c r="V542" s="175"/>
      <c r="W542" s="174"/>
    </row>
    <row r="543" spans="6:25" s="173" customFormat="1" ht="12" outlineLevel="2" x14ac:dyDescent="0.2">
      <c r="F543" s="190">
        <v>146</v>
      </c>
      <c r="G543" s="187" t="s">
        <v>523</v>
      </c>
      <c r="H543" s="189" t="s">
        <v>742</v>
      </c>
      <c r="I543" s="188" t="s">
        <v>741</v>
      </c>
      <c r="J543" s="187" t="s">
        <v>318</v>
      </c>
      <c r="K543" s="185">
        <v>2.0150000000000001</v>
      </c>
      <c r="L543" s="186">
        <v>0</v>
      </c>
      <c r="M543" s="185">
        <v>2.0150000000000001</v>
      </c>
      <c r="N543" s="184"/>
      <c r="O543" s="183">
        <f>M543*N543</f>
        <v>0</v>
      </c>
      <c r="P543" s="183">
        <v>2.5999999999999999E-3</v>
      </c>
      <c r="Q543" s="183">
        <f>M543*P543</f>
        <v>5.2389999999999997E-3</v>
      </c>
      <c r="R543" s="183"/>
      <c r="S543" s="183">
        <f>M543*R543</f>
        <v>0</v>
      </c>
      <c r="T543" s="183">
        <v>21</v>
      </c>
      <c r="U543" s="183">
        <f>O543*T543/100</f>
        <v>0</v>
      </c>
      <c r="V543" s="183">
        <f>U543+O543</f>
        <v>0</v>
      </c>
      <c r="W543" s="183"/>
      <c r="X543" s="183" t="s">
        <v>491</v>
      </c>
      <c r="Y543" s="183">
        <v>1</v>
      </c>
    </row>
    <row r="544" spans="6:25" s="173" customFormat="1" ht="12" outlineLevel="2" x14ac:dyDescent="0.2">
      <c r="F544" s="181"/>
      <c r="G544" s="180"/>
      <c r="H544" s="182" t="s">
        <v>490</v>
      </c>
      <c r="I544" s="357" t="s">
        <v>740</v>
      </c>
      <c r="J544" s="357"/>
      <c r="K544" s="357"/>
      <c r="L544" s="357"/>
      <c r="M544" s="357"/>
      <c r="N544" s="357"/>
      <c r="O544" s="357"/>
      <c r="P544" s="177"/>
      <c r="Q544" s="176"/>
      <c r="R544" s="177"/>
      <c r="S544" s="176"/>
      <c r="T544" s="175"/>
      <c r="U544" s="175"/>
      <c r="V544" s="175"/>
      <c r="W544" s="174"/>
    </row>
    <row r="545" spans="6:25" s="173" customFormat="1" ht="6" customHeight="1" outlineLevel="2" x14ac:dyDescent="0.2">
      <c r="F545" s="181"/>
      <c r="G545" s="180"/>
      <c r="H545" s="179"/>
      <c r="I545" s="178"/>
      <c r="J545" s="178"/>
      <c r="K545" s="178"/>
      <c r="L545" s="178"/>
      <c r="M545" s="178"/>
      <c r="N545" s="178"/>
      <c r="O545" s="178"/>
      <c r="P545" s="177"/>
      <c r="Q545" s="176"/>
      <c r="R545" s="177"/>
      <c r="S545" s="176"/>
      <c r="T545" s="175"/>
      <c r="U545" s="175"/>
      <c r="V545" s="175"/>
      <c r="W545" s="174"/>
    </row>
    <row r="546" spans="6:25" s="211" customFormat="1" ht="11.25" outlineLevel="3" x14ac:dyDescent="0.2">
      <c r="F546" s="224"/>
      <c r="G546" s="223"/>
      <c r="H546" s="222" t="str">
        <f>IF(AND(H545&lt;&gt;"Výkaz výměr:",I545=""),"Výkaz výměr:","")</f>
        <v>Výkaz výměr:</v>
      </c>
      <c r="I546" s="221" t="s">
        <v>739</v>
      </c>
      <c r="J546" s="220"/>
      <c r="K546" s="219"/>
      <c r="L546" s="218"/>
      <c r="M546" s="217">
        <v>2.0150000000000001</v>
      </c>
      <c r="N546" s="213"/>
      <c r="O546" s="216"/>
      <c r="P546" s="215"/>
      <c r="Q546" s="213"/>
      <c r="R546" s="213"/>
      <c r="S546" s="213"/>
      <c r="T546" s="214" t="s">
        <v>488</v>
      </c>
      <c r="U546" s="213"/>
      <c r="V546" s="213"/>
      <c r="W546" s="212"/>
    </row>
    <row r="547" spans="6:25" s="173" customFormat="1" ht="24" outlineLevel="2" x14ac:dyDescent="0.2">
      <c r="F547" s="190">
        <v>147</v>
      </c>
      <c r="G547" s="187" t="s">
        <v>523</v>
      </c>
      <c r="H547" s="189" t="s">
        <v>738</v>
      </c>
      <c r="I547" s="188" t="s">
        <v>737</v>
      </c>
      <c r="J547" s="187" t="s">
        <v>116</v>
      </c>
      <c r="K547" s="185">
        <v>3</v>
      </c>
      <c r="L547" s="186">
        <v>0</v>
      </c>
      <c r="M547" s="185">
        <v>3</v>
      </c>
      <c r="N547" s="184"/>
      <c r="O547" s="183">
        <f>M547*N547</f>
        <v>0</v>
      </c>
      <c r="P547" s="183">
        <v>1.58E-3</v>
      </c>
      <c r="Q547" s="183">
        <f>M547*P547</f>
        <v>4.7400000000000003E-3</v>
      </c>
      <c r="R547" s="183"/>
      <c r="S547" s="183">
        <f>M547*R547</f>
        <v>0</v>
      </c>
      <c r="T547" s="183">
        <v>21</v>
      </c>
      <c r="U547" s="183">
        <f>O547*T547/100</f>
        <v>0</v>
      </c>
      <c r="V547" s="183">
        <f>U547+O547</f>
        <v>0</v>
      </c>
      <c r="W547" s="183"/>
      <c r="X547" s="183" t="s">
        <v>491</v>
      </c>
      <c r="Y547" s="183">
        <v>1</v>
      </c>
    </row>
    <row r="548" spans="6:25" s="173" customFormat="1" ht="12" outlineLevel="2" x14ac:dyDescent="0.2">
      <c r="F548" s="181"/>
      <c r="G548" s="180"/>
      <c r="H548" s="182" t="s">
        <v>490</v>
      </c>
      <c r="I548" s="357" t="s">
        <v>736</v>
      </c>
      <c r="J548" s="357"/>
      <c r="K548" s="357"/>
      <c r="L548" s="357"/>
      <c r="M548" s="357"/>
      <c r="N548" s="357"/>
      <c r="O548" s="357"/>
      <c r="P548" s="177"/>
      <c r="Q548" s="176"/>
      <c r="R548" s="177"/>
      <c r="S548" s="176"/>
      <c r="T548" s="175"/>
      <c r="U548" s="175"/>
      <c r="V548" s="175"/>
      <c r="W548" s="174"/>
    </row>
    <row r="549" spans="6:25" s="173" customFormat="1" ht="6" customHeight="1" outlineLevel="2" x14ac:dyDescent="0.2">
      <c r="F549" s="181"/>
      <c r="G549" s="180"/>
      <c r="H549" s="179"/>
      <c r="I549" s="178"/>
      <c r="J549" s="178"/>
      <c r="K549" s="178"/>
      <c r="L549" s="178"/>
      <c r="M549" s="178"/>
      <c r="N549" s="178"/>
      <c r="O549" s="178"/>
      <c r="P549" s="177"/>
      <c r="Q549" s="176"/>
      <c r="R549" s="177"/>
      <c r="S549" s="176"/>
      <c r="T549" s="175"/>
      <c r="U549" s="175"/>
      <c r="V549" s="175"/>
      <c r="W549" s="174"/>
    </row>
    <row r="550" spans="6:25" s="173" customFormat="1" ht="12" outlineLevel="2" x14ac:dyDescent="0.2">
      <c r="F550" s="190">
        <v>148</v>
      </c>
      <c r="G550" s="187" t="s">
        <v>523</v>
      </c>
      <c r="H550" s="189" t="s">
        <v>735</v>
      </c>
      <c r="I550" s="188" t="s">
        <v>734</v>
      </c>
      <c r="J550" s="187" t="s">
        <v>318</v>
      </c>
      <c r="K550" s="185">
        <v>8.0150000000000006</v>
      </c>
      <c r="L550" s="186">
        <v>0</v>
      </c>
      <c r="M550" s="185">
        <v>8.0150000000000006</v>
      </c>
      <c r="N550" s="184"/>
      <c r="O550" s="183">
        <f>M550*N550</f>
        <v>0</v>
      </c>
      <c r="P550" s="183">
        <v>1.0000000000000001E-5</v>
      </c>
      <c r="Q550" s="183">
        <f>M550*P550</f>
        <v>8.015000000000001E-5</v>
      </c>
      <c r="R550" s="183"/>
      <c r="S550" s="183">
        <f>M550*R550</f>
        <v>0</v>
      </c>
      <c r="T550" s="183">
        <v>21</v>
      </c>
      <c r="U550" s="183">
        <f>O550*T550/100</f>
        <v>0</v>
      </c>
      <c r="V550" s="183">
        <f>U550+O550</f>
        <v>0</v>
      </c>
      <c r="W550" s="183"/>
      <c r="X550" s="183" t="s">
        <v>491</v>
      </c>
      <c r="Y550" s="183">
        <v>1</v>
      </c>
    </row>
    <row r="551" spans="6:25" s="173" customFormat="1" ht="12" outlineLevel="2" x14ac:dyDescent="0.2">
      <c r="F551" s="181"/>
      <c r="G551" s="180"/>
      <c r="H551" s="182" t="s">
        <v>490</v>
      </c>
      <c r="I551" s="357" t="s">
        <v>733</v>
      </c>
      <c r="J551" s="357"/>
      <c r="K551" s="357"/>
      <c r="L551" s="357"/>
      <c r="M551" s="357"/>
      <c r="N551" s="357"/>
      <c r="O551" s="357"/>
      <c r="P551" s="177"/>
      <c r="Q551" s="176"/>
      <c r="R551" s="177"/>
      <c r="S551" s="176"/>
      <c r="T551" s="175"/>
      <c r="U551" s="175"/>
      <c r="V551" s="175"/>
      <c r="W551" s="174"/>
    </row>
    <row r="552" spans="6:25" s="173" customFormat="1" ht="6" customHeight="1" outlineLevel="2" x14ac:dyDescent="0.2">
      <c r="F552" s="181"/>
      <c r="G552" s="180"/>
      <c r="H552" s="179"/>
      <c r="I552" s="178"/>
      <c r="J552" s="178"/>
      <c r="K552" s="178"/>
      <c r="L552" s="178"/>
      <c r="M552" s="178"/>
      <c r="N552" s="178"/>
      <c r="O552" s="178"/>
      <c r="P552" s="177"/>
      <c r="Q552" s="176"/>
      <c r="R552" s="177"/>
      <c r="S552" s="176"/>
      <c r="T552" s="175"/>
      <c r="U552" s="175"/>
      <c r="V552" s="175"/>
      <c r="W552" s="174"/>
    </row>
    <row r="553" spans="6:25" s="211" customFormat="1" ht="11.25" outlineLevel="3" x14ac:dyDescent="0.2">
      <c r="F553" s="224"/>
      <c r="G553" s="223"/>
      <c r="H553" s="222" t="str">
        <f>IF(AND(H552&lt;&gt;"Výkaz výměr:",I552=""),"Výkaz výměr:","")</f>
        <v>Výkaz výměr:</v>
      </c>
      <c r="I553" s="221" t="s">
        <v>732</v>
      </c>
      <c r="J553" s="220"/>
      <c r="K553" s="219"/>
      <c r="L553" s="218"/>
      <c r="M553" s="217">
        <v>8.0150000000000006</v>
      </c>
      <c r="N553" s="213"/>
      <c r="O553" s="216"/>
      <c r="P553" s="215"/>
      <c r="Q553" s="213"/>
      <c r="R553" s="213"/>
      <c r="S553" s="213"/>
      <c r="T553" s="214" t="s">
        <v>488</v>
      </c>
      <c r="U553" s="213"/>
      <c r="V553" s="213"/>
      <c r="W553" s="212"/>
    </row>
    <row r="554" spans="6:25" s="173" customFormat="1" ht="12" outlineLevel="2" x14ac:dyDescent="0.2">
      <c r="F554" s="190">
        <v>149</v>
      </c>
      <c r="G554" s="187" t="s">
        <v>523</v>
      </c>
      <c r="H554" s="189" t="s">
        <v>731</v>
      </c>
      <c r="I554" s="188" t="s">
        <v>730</v>
      </c>
      <c r="J554" s="187" t="s">
        <v>87</v>
      </c>
      <c r="K554" s="185">
        <v>335</v>
      </c>
      <c r="L554" s="186">
        <v>0</v>
      </c>
      <c r="M554" s="185">
        <v>335</v>
      </c>
      <c r="N554" s="184"/>
      <c r="O554" s="183">
        <f>M554*N554</f>
        <v>0</v>
      </c>
      <c r="P554" s="183">
        <v>3.3E-4</v>
      </c>
      <c r="Q554" s="183">
        <f>M554*P554</f>
        <v>0.11055</v>
      </c>
      <c r="R554" s="183"/>
      <c r="S554" s="183">
        <f>M554*R554</f>
        <v>0</v>
      </c>
      <c r="T554" s="183">
        <v>21</v>
      </c>
      <c r="U554" s="183">
        <f>O554*T554/100</f>
        <v>0</v>
      </c>
      <c r="V554" s="183">
        <f>U554+O554</f>
        <v>0</v>
      </c>
      <c r="W554" s="183"/>
      <c r="X554" s="183" t="s">
        <v>491</v>
      </c>
      <c r="Y554" s="183">
        <v>1</v>
      </c>
    </row>
    <row r="555" spans="6:25" s="173" customFormat="1" ht="12" outlineLevel="2" x14ac:dyDescent="0.2">
      <c r="F555" s="181"/>
      <c r="G555" s="180"/>
      <c r="H555" s="182" t="s">
        <v>490</v>
      </c>
      <c r="I555" s="357" t="s">
        <v>729</v>
      </c>
      <c r="J555" s="357"/>
      <c r="K555" s="357"/>
      <c r="L555" s="357"/>
      <c r="M555" s="357"/>
      <c r="N555" s="357"/>
      <c r="O555" s="357"/>
      <c r="P555" s="177"/>
      <c r="Q555" s="176"/>
      <c r="R555" s="177"/>
      <c r="S555" s="176"/>
      <c r="T555" s="175"/>
      <c r="U555" s="175"/>
      <c r="V555" s="175"/>
      <c r="W555" s="174"/>
    </row>
    <row r="556" spans="6:25" s="173" customFormat="1" ht="6" customHeight="1" outlineLevel="2" x14ac:dyDescent="0.2">
      <c r="F556" s="181"/>
      <c r="G556" s="180"/>
      <c r="H556" s="179"/>
      <c r="I556" s="178"/>
      <c r="J556" s="178"/>
      <c r="K556" s="178"/>
      <c r="L556" s="178"/>
      <c r="M556" s="178"/>
      <c r="N556" s="178"/>
      <c r="O556" s="178"/>
      <c r="P556" s="177"/>
      <c r="Q556" s="176"/>
      <c r="R556" s="177"/>
      <c r="S556" s="176"/>
      <c r="T556" s="175"/>
      <c r="U556" s="175"/>
      <c r="V556" s="175"/>
      <c r="W556" s="174"/>
    </row>
    <row r="557" spans="6:25" s="211" customFormat="1" ht="11.25" outlineLevel="3" x14ac:dyDescent="0.2">
      <c r="F557" s="224"/>
      <c r="G557" s="223"/>
      <c r="H557" s="222" t="str">
        <f>IF(AND(H556&lt;&gt;"Výkaz výměr:",I556=""),"Výkaz výměr:","")</f>
        <v>Výkaz výměr:</v>
      </c>
      <c r="I557" s="221" t="s">
        <v>728</v>
      </c>
      <c r="J557" s="220"/>
      <c r="K557" s="219"/>
      <c r="L557" s="218"/>
      <c r="M557" s="217">
        <v>335</v>
      </c>
      <c r="N557" s="213"/>
      <c r="O557" s="216"/>
      <c r="P557" s="215"/>
      <c r="Q557" s="213"/>
      <c r="R557" s="213"/>
      <c r="S557" s="213"/>
      <c r="T557" s="214" t="s">
        <v>488</v>
      </c>
      <c r="U557" s="213"/>
      <c r="V557" s="213"/>
      <c r="W557" s="212"/>
    </row>
    <row r="558" spans="6:25" s="173" customFormat="1" ht="12" outlineLevel="2" x14ac:dyDescent="0.2">
      <c r="F558" s="190">
        <v>150</v>
      </c>
      <c r="G558" s="187" t="s">
        <v>523</v>
      </c>
      <c r="H558" s="189" t="s">
        <v>727</v>
      </c>
      <c r="I558" s="188" t="s">
        <v>726</v>
      </c>
      <c r="J558" s="187" t="s">
        <v>87</v>
      </c>
      <c r="K558" s="185">
        <v>4</v>
      </c>
      <c r="L558" s="186">
        <v>0</v>
      </c>
      <c r="M558" s="185">
        <v>4</v>
      </c>
      <c r="N558" s="184"/>
      <c r="O558" s="183">
        <f>M558*N558</f>
        <v>0</v>
      </c>
      <c r="P558" s="183"/>
      <c r="Q558" s="183">
        <f>M558*P558</f>
        <v>0</v>
      </c>
      <c r="R558" s="183"/>
      <c r="S558" s="183">
        <f>M558*R558</f>
        <v>0</v>
      </c>
      <c r="T558" s="183">
        <v>21</v>
      </c>
      <c r="U558" s="183">
        <f>O558*T558/100</f>
        <v>0</v>
      </c>
      <c r="V558" s="183">
        <f>U558+O558</f>
        <v>0</v>
      </c>
      <c r="W558" s="183"/>
      <c r="X558" s="183" t="s">
        <v>491</v>
      </c>
      <c r="Y558" s="183">
        <v>1</v>
      </c>
    </row>
    <row r="559" spans="6:25" s="173" customFormat="1" ht="12" outlineLevel="2" x14ac:dyDescent="0.2">
      <c r="F559" s="181"/>
      <c r="G559" s="180"/>
      <c r="H559" s="182" t="s">
        <v>490</v>
      </c>
      <c r="I559" s="357" t="s">
        <v>725</v>
      </c>
      <c r="J559" s="357"/>
      <c r="K559" s="357"/>
      <c r="L559" s="357"/>
      <c r="M559" s="357"/>
      <c r="N559" s="357"/>
      <c r="O559" s="357"/>
      <c r="P559" s="177"/>
      <c r="Q559" s="176"/>
      <c r="R559" s="177"/>
      <c r="S559" s="176"/>
      <c r="T559" s="175"/>
      <c r="U559" s="175"/>
      <c r="V559" s="175"/>
      <c r="W559" s="174"/>
    </row>
    <row r="560" spans="6:25" s="173" customFormat="1" ht="6" customHeight="1" outlineLevel="2" x14ac:dyDescent="0.2">
      <c r="F560" s="181"/>
      <c r="G560" s="180"/>
      <c r="H560" s="179"/>
      <c r="I560" s="178"/>
      <c r="J560" s="178"/>
      <c r="K560" s="178"/>
      <c r="L560" s="178"/>
      <c r="M560" s="178"/>
      <c r="N560" s="178"/>
      <c r="O560" s="178"/>
      <c r="P560" s="177"/>
      <c r="Q560" s="176"/>
      <c r="R560" s="177"/>
      <c r="S560" s="176"/>
      <c r="T560" s="175"/>
      <c r="U560" s="175"/>
      <c r="V560" s="175"/>
      <c r="W560" s="174"/>
    </row>
    <row r="561" spans="6:25" s="173" customFormat="1" ht="12" outlineLevel="2" x14ac:dyDescent="0.2">
      <c r="F561" s="190">
        <v>151</v>
      </c>
      <c r="G561" s="187" t="s">
        <v>523</v>
      </c>
      <c r="H561" s="189" t="s">
        <v>724</v>
      </c>
      <c r="I561" s="188" t="s">
        <v>723</v>
      </c>
      <c r="J561" s="187" t="s">
        <v>87</v>
      </c>
      <c r="K561" s="185">
        <v>4</v>
      </c>
      <c r="L561" s="186">
        <v>0</v>
      </c>
      <c r="M561" s="185">
        <v>4</v>
      </c>
      <c r="N561" s="184"/>
      <c r="O561" s="183">
        <f>M561*N561</f>
        <v>0</v>
      </c>
      <c r="P561" s="183"/>
      <c r="Q561" s="183">
        <f>M561*P561</f>
        <v>0</v>
      </c>
      <c r="R561" s="183"/>
      <c r="S561" s="183">
        <f>M561*R561</f>
        <v>0</v>
      </c>
      <c r="T561" s="183">
        <v>21</v>
      </c>
      <c r="U561" s="183">
        <f>O561*T561/100</f>
        <v>0</v>
      </c>
      <c r="V561" s="183">
        <f>U561+O561</f>
        <v>0</v>
      </c>
      <c r="W561" s="183"/>
      <c r="X561" s="183" t="s">
        <v>491</v>
      </c>
      <c r="Y561" s="183">
        <v>1</v>
      </c>
    </row>
    <row r="562" spans="6:25" s="173" customFormat="1" ht="12" outlineLevel="2" x14ac:dyDescent="0.2">
      <c r="F562" s="181"/>
      <c r="G562" s="180"/>
      <c r="H562" s="182" t="s">
        <v>490</v>
      </c>
      <c r="I562" s="357" t="s">
        <v>722</v>
      </c>
      <c r="J562" s="357"/>
      <c r="K562" s="357"/>
      <c r="L562" s="357"/>
      <c r="M562" s="357"/>
      <c r="N562" s="357"/>
      <c r="O562" s="357"/>
      <c r="P562" s="177"/>
      <c r="Q562" s="176"/>
      <c r="R562" s="177"/>
      <c r="S562" s="176"/>
      <c r="T562" s="175"/>
      <c r="U562" s="175"/>
      <c r="V562" s="175"/>
      <c r="W562" s="174"/>
    </row>
    <row r="563" spans="6:25" s="173" customFormat="1" ht="6" customHeight="1" outlineLevel="2" x14ac:dyDescent="0.2">
      <c r="F563" s="181"/>
      <c r="G563" s="180"/>
      <c r="H563" s="179"/>
      <c r="I563" s="178"/>
      <c r="J563" s="178"/>
      <c r="K563" s="178"/>
      <c r="L563" s="178"/>
      <c r="M563" s="178"/>
      <c r="N563" s="178"/>
      <c r="O563" s="178"/>
      <c r="P563" s="177"/>
      <c r="Q563" s="176"/>
      <c r="R563" s="177"/>
      <c r="S563" s="176"/>
      <c r="T563" s="175"/>
      <c r="U563" s="175"/>
      <c r="V563" s="175"/>
      <c r="W563" s="174"/>
    </row>
    <row r="564" spans="6:25" s="173" customFormat="1" ht="24" outlineLevel="2" x14ac:dyDescent="0.2">
      <c r="F564" s="190">
        <v>152</v>
      </c>
      <c r="G564" s="187" t="s">
        <v>523</v>
      </c>
      <c r="H564" s="189" t="s">
        <v>721</v>
      </c>
      <c r="I564" s="188" t="s">
        <v>720</v>
      </c>
      <c r="J564" s="187" t="s">
        <v>318</v>
      </c>
      <c r="K564" s="185">
        <v>549.5</v>
      </c>
      <c r="L564" s="186">
        <v>0</v>
      </c>
      <c r="M564" s="185">
        <v>549.5</v>
      </c>
      <c r="N564" s="184"/>
      <c r="O564" s="183">
        <f>M564*N564</f>
        <v>0</v>
      </c>
      <c r="P564" s="183"/>
      <c r="Q564" s="183">
        <f>M564*P564</f>
        <v>0</v>
      </c>
      <c r="R564" s="183">
        <v>0.02</v>
      </c>
      <c r="S564" s="183">
        <f>M564*R564</f>
        <v>10.99</v>
      </c>
      <c r="T564" s="183">
        <v>21</v>
      </c>
      <c r="U564" s="183">
        <f>O564*T564/100</f>
        <v>0</v>
      </c>
      <c r="V564" s="183">
        <f>U564+O564</f>
        <v>0</v>
      </c>
      <c r="W564" s="183"/>
      <c r="X564" s="183" t="s">
        <v>491</v>
      </c>
      <c r="Y564" s="183">
        <v>1</v>
      </c>
    </row>
    <row r="565" spans="6:25" s="173" customFormat="1" ht="12" outlineLevel="2" x14ac:dyDescent="0.2">
      <c r="F565" s="181"/>
      <c r="G565" s="180"/>
      <c r="H565" s="182" t="s">
        <v>490</v>
      </c>
      <c r="I565" s="357" t="s">
        <v>719</v>
      </c>
      <c r="J565" s="357"/>
      <c r="K565" s="357"/>
      <c r="L565" s="357"/>
      <c r="M565" s="357"/>
      <c r="N565" s="357"/>
      <c r="O565" s="357"/>
      <c r="P565" s="177"/>
      <c r="Q565" s="176"/>
      <c r="R565" s="177"/>
      <c r="S565" s="176"/>
      <c r="T565" s="175"/>
      <c r="U565" s="175"/>
      <c r="V565" s="175"/>
      <c r="W565" s="174"/>
    </row>
    <row r="566" spans="6:25" s="173" customFormat="1" ht="6" customHeight="1" outlineLevel="2" x14ac:dyDescent="0.2">
      <c r="F566" s="181"/>
      <c r="G566" s="180"/>
      <c r="H566" s="179"/>
      <c r="I566" s="178"/>
      <c r="J566" s="178"/>
      <c r="K566" s="178"/>
      <c r="L566" s="178"/>
      <c r="M566" s="178"/>
      <c r="N566" s="178"/>
      <c r="O566" s="178"/>
      <c r="P566" s="177"/>
      <c r="Q566" s="176"/>
      <c r="R566" s="177"/>
      <c r="S566" s="176"/>
      <c r="T566" s="175"/>
      <c r="U566" s="175"/>
      <c r="V566" s="175"/>
      <c r="W566" s="174"/>
    </row>
    <row r="567" spans="6:25" s="164" customFormat="1" ht="12.75" customHeight="1" outlineLevel="2" x14ac:dyDescent="0.2">
      <c r="F567" s="172"/>
      <c r="G567" s="170"/>
      <c r="H567" s="170"/>
      <c r="I567" s="171"/>
      <c r="J567" s="170"/>
      <c r="K567" s="169"/>
      <c r="L567" s="165"/>
      <c r="M567" s="169"/>
      <c r="N567" s="165"/>
      <c r="O567" s="168"/>
      <c r="P567" s="167"/>
      <c r="Q567" s="165"/>
      <c r="R567" s="165"/>
      <c r="S567" s="165"/>
      <c r="T567" s="166" t="s">
        <v>488</v>
      </c>
      <c r="U567" s="165"/>
      <c r="V567" s="165"/>
      <c r="W567" s="165"/>
    </row>
    <row r="568" spans="6:25" s="191" customFormat="1" ht="16.5" customHeight="1" outlineLevel="1" x14ac:dyDescent="0.2">
      <c r="F568" s="200"/>
      <c r="G568" s="198"/>
      <c r="H568" s="199"/>
      <c r="I568" s="199" t="s">
        <v>533</v>
      </c>
      <c r="J568" s="198"/>
      <c r="K568" s="197"/>
      <c r="L568" s="195"/>
      <c r="M568" s="197"/>
      <c r="N568" s="195"/>
      <c r="O568" s="192">
        <f>SUBTOTAL(9,O569:O602)</f>
        <v>0</v>
      </c>
      <c r="P568" s="196"/>
      <c r="Q568" s="192">
        <f>SUBTOTAL(9,Q569:Q602)</f>
        <v>0</v>
      </c>
      <c r="R568" s="195"/>
      <c r="S568" s="192">
        <f>SUBTOTAL(9,S569:S602)</f>
        <v>0</v>
      </c>
      <c r="T568" s="194"/>
      <c r="U568" s="192">
        <f>SUBTOTAL(9,U569:U602)</f>
        <v>0</v>
      </c>
      <c r="V568" s="192">
        <f>SUBTOTAL(9,V569:V602)</f>
        <v>0</v>
      </c>
      <c r="W568" s="193"/>
      <c r="Y568" s="192">
        <f>SUBTOTAL(9,Y569:Y602)</f>
        <v>9</v>
      </c>
    </row>
    <row r="569" spans="6:25" s="173" customFormat="1" ht="12" outlineLevel="2" x14ac:dyDescent="0.2">
      <c r="F569" s="190">
        <v>153</v>
      </c>
      <c r="G569" s="187" t="s">
        <v>523</v>
      </c>
      <c r="H569" s="189" t="s">
        <v>718</v>
      </c>
      <c r="I569" s="188" t="s">
        <v>717</v>
      </c>
      <c r="J569" s="187" t="s">
        <v>234</v>
      </c>
      <c r="K569" s="185">
        <v>422.00200000000007</v>
      </c>
      <c r="L569" s="186">
        <v>0</v>
      </c>
      <c r="M569" s="185">
        <v>422.00200000000007</v>
      </c>
      <c r="N569" s="184"/>
      <c r="O569" s="183">
        <f>M569*N569</f>
        <v>0</v>
      </c>
      <c r="P569" s="183"/>
      <c r="Q569" s="183">
        <f>M569*P569</f>
        <v>0</v>
      </c>
      <c r="R569" s="183"/>
      <c r="S569" s="183">
        <f>M569*R569</f>
        <v>0</v>
      </c>
      <c r="T569" s="183">
        <v>21</v>
      </c>
      <c r="U569" s="183">
        <f>O569*T569/100</f>
        <v>0</v>
      </c>
      <c r="V569" s="183">
        <f>U569+O569</f>
        <v>0</v>
      </c>
      <c r="W569" s="183"/>
      <c r="X569" s="183" t="s">
        <v>491</v>
      </c>
      <c r="Y569" s="183">
        <v>1</v>
      </c>
    </row>
    <row r="570" spans="6:25" s="173" customFormat="1" ht="12" outlineLevel="2" x14ac:dyDescent="0.2">
      <c r="F570" s="181"/>
      <c r="G570" s="180"/>
      <c r="H570" s="182" t="s">
        <v>490</v>
      </c>
      <c r="I570" s="357" t="s">
        <v>716</v>
      </c>
      <c r="J570" s="357"/>
      <c r="K570" s="357"/>
      <c r="L570" s="357"/>
      <c r="M570" s="357"/>
      <c r="N570" s="357"/>
      <c r="O570" s="357"/>
      <c r="P570" s="177"/>
      <c r="Q570" s="176"/>
      <c r="R570" s="177"/>
      <c r="S570" s="176"/>
      <c r="T570" s="175"/>
      <c r="U570" s="175"/>
      <c r="V570" s="175"/>
      <c r="W570" s="174"/>
    </row>
    <row r="571" spans="6:25" s="173" customFormat="1" ht="6" customHeight="1" outlineLevel="2" x14ac:dyDescent="0.2">
      <c r="F571" s="181"/>
      <c r="G571" s="180"/>
      <c r="H571" s="179"/>
      <c r="I571" s="178"/>
      <c r="J571" s="178"/>
      <c r="K571" s="178"/>
      <c r="L571" s="178"/>
      <c r="M571" s="178"/>
      <c r="N571" s="178"/>
      <c r="O571" s="178"/>
      <c r="P571" s="177"/>
      <c r="Q571" s="176"/>
      <c r="R571" s="177"/>
      <c r="S571" s="176"/>
      <c r="T571" s="175"/>
      <c r="U571" s="175"/>
      <c r="V571" s="175"/>
      <c r="W571" s="174"/>
    </row>
    <row r="572" spans="6:25" s="211" customFormat="1" ht="11.25" outlineLevel="3" x14ac:dyDescent="0.2">
      <c r="F572" s="224"/>
      <c r="G572" s="223"/>
      <c r="H572" s="222" t="str">
        <f>IF(AND(H571&lt;&gt;"Výkaz výměr:",I571=""),"Výkaz výměr:","")</f>
        <v>Výkaz výměr:</v>
      </c>
      <c r="I572" s="221" t="s">
        <v>715</v>
      </c>
      <c r="J572" s="220"/>
      <c r="K572" s="219"/>
      <c r="L572" s="218"/>
      <c r="M572" s="217">
        <v>422.00200000000007</v>
      </c>
      <c r="N572" s="213"/>
      <c r="O572" s="216"/>
      <c r="P572" s="215"/>
      <c r="Q572" s="213"/>
      <c r="R572" s="213"/>
      <c r="S572" s="213"/>
      <c r="T572" s="214" t="s">
        <v>488</v>
      </c>
      <c r="U572" s="213"/>
      <c r="V572" s="213"/>
      <c r="W572" s="212"/>
    </row>
    <row r="573" spans="6:25" s="173" customFormat="1" ht="12" outlineLevel="2" x14ac:dyDescent="0.2">
      <c r="F573" s="190">
        <v>154</v>
      </c>
      <c r="G573" s="187" t="s">
        <v>523</v>
      </c>
      <c r="H573" s="189" t="s">
        <v>714</v>
      </c>
      <c r="I573" s="188" t="s">
        <v>713</v>
      </c>
      <c r="J573" s="187" t="s">
        <v>234</v>
      </c>
      <c r="K573" s="185">
        <v>4220.0200000000004</v>
      </c>
      <c r="L573" s="186">
        <v>0</v>
      </c>
      <c r="M573" s="185">
        <v>4220.0200000000004</v>
      </c>
      <c r="N573" s="184"/>
      <c r="O573" s="183">
        <f>M573*N573</f>
        <v>0</v>
      </c>
      <c r="P573" s="183"/>
      <c r="Q573" s="183">
        <f>M573*P573</f>
        <v>0</v>
      </c>
      <c r="R573" s="183"/>
      <c r="S573" s="183">
        <f>M573*R573</f>
        <v>0</v>
      </c>
      <c r="T573" s="183">
        <v>21</v>
      </c>
      <c r="U573" s="183">
        <f>O573*T573/100</f>
        <v>0</v>
      </c>
      <c r="V573" s="183">
        <f>U573+O573</f>
        <v>0</v>
      </c>
      <c r="W573" s="183"/>
      <c r="X573" s="183" t="s">
        <v>491</v>
      </c>
      <c r="Y573" s="183">
        <v>1</v>
      </c>
    </row>
    <row r="574" spans="6:25" s="173" customFormat="1" ht="12" outlineLevel="2" x14ac:dyDescent="0.2">
      <c r="F574" s="181"/>
      <c r="G574" s="180"/>
      <c r="H574" s="182" t="s">
        <v>490</v>
      </c>
      <c r="I574" s="357" t="s">
        <v>527</v>
      </c>
      <c r="J574" s="357"/>
      <c r="K574" s="357"/>
      <c r="L574" s="357"/>
      <c r="M574" s="357"/>
      <c r="N574" s="357"/>
      <c r="O574" s="357"/>
      <c r="P574" s="177"/>
      <c r="Q574" s="176"/>
      <c r="R574" s="177"/>
      <c r="S574" s="176"/>
      <c r="T574" s="175"/>
      <c r="U574" s="175"/>
      <c r="V574" s="175"/>
      <c r="W574" s="174"/>
    </row>
    <row r="575" spans="6:25" s="173" customFormat="1" ht="6" customHeight="1" outlineLevel="2" x14ac:dyDescent="0.2">
      <c r="F575" s="181"/>
      <c r="G575" s="180"/>
      <c r="H575" s="179"/>
      <c r="I575" s="178"/>
      <c r="J575" s="178"/>
      <c r="K575" s="178"/>
      <c r="L575" s="178"/>
      <c r="M575" s="178"/>
      <c r="N575" s="178"/>
      <c r="O575" s="178"/>
      <c r="P575" s="177"/>
      <c r="Q575" s="176"/>
      <c r="R575" s="177"/>
      <c r="S575" s="176"/>
      <c r="T575" s="175"/>
      <c r="U575" s="175"/>
      <c r="V575" s="175"/>
      <c r="W575" s="174"/>
    </row>
    <row r="576" spans="6:25" s="173" customFormat="1" ht="12" outlineLevel="2" x14ac:dyDescent="0.2">
      <c r="F576" s="190">
        <v>155</v>
      </c>
      <c r="G576" s="187" t="s">
        <v>523</v>
      </c>
      <c r="H576" s="189" t="s">
        <v>532</v>
      </c>
      <c r="I576" s="188" t="s">
        <v>531</v>
      </c>
      <c r="J576" s="187" t="s">
        <v>234</v>
      </c>
      <c r="K576" s="185">
        <v>601.9</v>
      </c>
      <c r="L576" s="186">
        <v>0</v>
      </c>
      <c r="M576" s="185">
        <v>601.9</v>
      </c>
      <c r="N576" s="184"/>
      <c r="O576" s="183">
        <f>M576*N576</f>
        <v>0</v>
      </c>
      <c r="P576" s="183"/>
      <c r="Q576" s="183">
        <f>M576*P576</f>
        <v>0</v>
      </c>
      <c r="R576" s="183"/>
      <c r="S576" s="183">
        <f>M576*R576</f>
        <v>0</v>
      </c>
      <c r="T576" s="183">
        <v>21</v>
      </c>
      <c r="U576" s="183">
        <f>O576*T576/100</f>
        <v>0</v>
      </c>
      <c r="V576" s="183">
        <f>U576+O576</f>
        <v>0</v>
      </c>
      <c r="W576" s="183"/>
      <c r="X576" s="183" t="s">
        <v>491</v>
      </c>
      <c r="Y576" s="183">
        <v>1</v>
      </c>
    </row>
    <row r="577" spans="6:25" s="173" customFormat="1" ht="12" outlineLevel="2" x14ac:dyDescent="0.2">
      <c r="F577" s="181"/>
      <c r="G577" s="180"/>
      <c r="H577" s="182" t="s">
        <v>490</v>
      </c>
      <c r="I577" s="357" t="s">
        <v>530</v>
      </c>
      <c r="J577" s="357"/>
      <c r="K577" s="357"/>
      <c r="L577" s="357"/>
      <c r="M577" s="357"/>
      <c r="N577" s="357"/>
      <c r="O577" s="357"/>
      <c r="P577" s="177"/>
      <c r="Q577" s="176"/>
      <c r="R577" s="177"/>
      <c r="S577" s="176"/>
      <c r="T577" s="175"/>
      <c r="U577" s="175"/>
      <c r="V577" s="175"/>
      <c r="W577" s="174"/>
    </row>
    <row r="578" spans="6:25" s="173" customFormat="1" ht="6" customHeight="1" outlineLevel="2" x14ac:dyDescent="0.2">
      <c r="F578" s="181"/>
      <c r="G578" s="180"/>
      <c r="H578" s="179"/>
      <c r="I578" s="178"/>
      <c r="J578" s="178"/>
      <c r="K578" s="178"/>
      <c r="L578" s="178"/>
      <c r="M578" s="178"/>
      <c r="N578" s="178"/>
      <c r="O578" s="178"/>
      <c r="P578" s="177"/>
      <c r="Q578" s="176"/>
      <c r="R578" s="177"/>
      <c r="S578" s="176"/>
      <c r="T578" s="175"/>
      <c r="U578" s="175"/>
      <c r="V578" s="175"/>
      <c r="W578" s="174"/>
    </row>
    <row r="579" spans="6:25" s="211" customFormat="1" ht="11.25" outlineLevel="3" x14ac:dyDescent="0.2">
      <c r="F579" s="224"/>
      <c r="G579" s="223"/>
      <c r="H579" s="222" t="str">
        <f>IF(AND(H578&lt;&gt;"Výkaz výměr:",I578=""),"Výkaz výměr:","")</f>
        <v>Výkaz výměr:</v>
      </c>
      <c r="I579" s="221" t="s">
        <v>712</v>
      </c>
      <c r="J579" s="220"/>
      <c r="K579" s="219"/>
      <c r="L579" s="218"/>
      <c r="M579" s="217">
        <v>601.9</v>
      </c>
      <c r="N579" s="213"/>
      <c r="O579" s="216"/>
      <c r="P579" s="215"/>
      <c r="Q579" s="213"/>
      <c r="R579" s="213"/>
      <c r="S579" s="213"/>
      <c r="T579" s="214" t="s">
        <v>488</v>
      </c>
      <c r="U579" s="213"/>
      <c r="V579" s="213"/>
      <c r="W579" s="212"/>
    </row>
    <row r="580" spans="6:25" s="173" customFormat="1" ht="12" outlineLevel="2" x14ac:dyDescent="0.2">
      <c r="F580" s="190">
        <v>156</v>
      </c>
      <c r="G580" s="187" t="s">
        <v>523</v>
      </c>
      <c r="H580" s="189" t="s">
        <v>529</v>
      </c>
      <c r="I580" s="188" t="s">
        <v>528</v>
      </c>
      <c r="J580" s="187" t="s">
        <v>234</v>
      </c>
      <c r="K580" s="185">
        <v>6019</v>
      </c>
      <c r="L580" s="186">
        <v>0</v>
      </c>
      <c r="M580" s="185">
        <v>6019</v>
      </c>
      <c r="N580" s="184"/>
      <c r="O580" s="183">
        <f>M580*N580</f>
        <v>0</v>
      </c>
      <c r="P580" s="183"/>
      <c r="Q580" s="183">
        <f>M580*P580</f>
        <v>0</v>
      </c>
      <c r="R580" s="183"/>
      <c r="S580" s="183">
        <f>M580*R580</f>
        <v>0</v>
      </c>
      <c r="T580" s="183">
        <v>21</v>
      </c>
      <c r="U580" s="183">
        <f>O580*T580/100</f>
        <v>0</v>
      </c>
      <c r="V580" s="183">
        <f>U580+O580</f>
        <v>0</v>
      </c>
      <c r="W580" s="183"/>
      <c r="X580" s="183" t="s">
        <v>491</v>
      </c>
      <c r="Y580" s="183">
        <v>1</v>
      </c>
    </row>
    <row r="581" spans="6:25" s="173" customFormat="1" ht="12" outlineLevel="2" x14ac:dyDescent="0.2">
      <c r="F581" s="181"/>
      <c r="G581" s="180"/>
      <c r="H581" s="182" t="s">
        <v>490</v>
      </c>
      <c r="I581" s="357" t="s">
        <v>527</v>
      </c>
      <c r="J581" s="357"/>
      <c r="K581" s="357"/>
      <c r="L581" s="357"/>
      <c r="M581" s="357"/>
      <c r="N581" s="357"/>
      <c r="O581" s="357"/>
      <c r="P581" s="177"/>
      <c r="Q581" s="176"/>
      <c r="R581" s="177"/>
      <c r="S581" s="176"/>
      <c r="T581" s="175"/>
      <c r="U581" s="175"/>
      <c r="V581" s="175"/>
      <c r="W581" s="174"/>
    </row>
    <row r="582" spans="6:25" s="173" customFormat="1" ht="6" customHeight="1" outlineLevel="2" x14ac:dyDescent="0.2">
      <c r="F582" s="181"/>
      <c r="G582" s="180"/>
      <c r="H582" s="179"/>
      <c r="I582" s="178"/>
      <c r="J582" s="178"/>
      <c r="K582" s="178"/>
      <c r="L582" s="178"/>
      <c r="M582" s="178"/>
      <c r="N582" s="178"/>
      <c r="O582" s="178"/>
      <c r="P582" s="177"/>
      <c r="Q582" s="176"/>
      <c r="R582" s="177"/>
      <c r="S582" s="176"/>
      <c r="T582" s="175"/>
      <c r="U582" s="175"/>
      <c r="V582" s="175"/>
      <c r="W582" s="174"/>
    </row>
    <row r="583" spans="6:25" s="173" customFormat="1" ht="12" outlineLevel="2" x14ac:dyDescent="0.2">
      <c r="F583" s="190">
        <v>157</v>
      </c>
      <c r="G583" s="187" t="s">
        <v>523</v>
      </c>
      <c r="H583" s="189" t="s">
        <v>711</v>
      </c>
      <c r="I583" s="188" t="s">
        <v>710</v>
      </c>
      <c r="J583" s="187" t="s">
        <v>234</v>
      </c>
      <c r="K583" s="185">
        <v>401.15200000000004</v>
      </c>
      <c r="L583" s="186">
        <v>0</v>
      </c>
      <c r="M583" s="185">
        <v>401.15200000000004</v>
      </c>
      <c r="N583" s="184"/>
      <c r="O583" s="183">
        <f>M583*N583</f>
        <v>0</v>
      </c>
      <c r="P583" s="183"/>
      <c r="Q583" s="183">
        <f>M583*P583</f>
        <v>0</v>
      </c>
      <c r="R583" s="183"/>
      <c r="S583" s="183">
        <f>M583*R583</f>
        <v>0</v>
      </c>
      <c r="T583" s="183">
        <v>21</v>
      </c>
      <c r="U583" s="183">
        <f>O583*T583/100</f>
        <v>0</v>
      </c>
      <c r="V583" s="183">
        <f>U583+O583</f>
        <v>0</v>
      </c>
      <c r="W583" s="183"/>
      <c r="X583" s="183" t="s">
        <v>491</v>
      </c>
      <c r="Y583" s="183">
        <v>1</v>
      </c>
    </row>
    <row r="584" spans="6:25" s="173" customFormat="1" ht="12" outlineLevel="2" x14ac:dyDescent="0.2">
      <c r="F584" s="181"/>
      <c r="G584" s="180"/>
      <c r="H584" s="182" t="s">
        <v>490</v>
      </c>
      <c r="I584" s="357" t="s">
        <v>709</v>
      </c>
      <c r="J584" s="357"/>
      <c r="K584" s="357"/>
      <c r="L584" s="357"/>
      <c r="M584" s="357"/>
      <c r="N584" s="357"/>
      <c r="O584" s="357"/>
      <c r="P584" s="177"/>
      <c r="Q584" s="176"/>
      <c r="R584" s="177"/>
      <c r="S584" s="176"/>
      <c r="T584" s="175"/>
      <c r="U584" s="175"/>
      <c r="V584" s="175"/>
      <c r="W584" s="174"/>
    </row>
    <row r="585" spans="6:25" s="173" customFormat="1" ht="6" customHeight="1" outlineLevel="2" x14ac:dyDescent="0.2">
      <c r="F585" s="181"/>
      <c r="G585" s="180"/>
      <c r="H585" s="179"/>
      <c r="I585" s="178"/>
      <c r="J585" s="178"/>
      <c r="K585" s="178"/>
      <c r="L585" s="178"/>
      <c r="M585" s="178"/>
      <c r="N585" s="178"/>
      <c r="O585" s="178"/>
      <c r="P585" s="177"/>
      <c r="Q585" s="176"/>
      <c r="R585" s="177"/>
      <c r="S585" s="176"/>
      <c r="T585" s="175"/>
      <c r="U585" s="175"/>
      <c r="V585" s="175"/>
      <c r="W585" s="174"/>
    </row>
    <row r="586" spans="6:25" s="211" customFormat="1" ht="11.25" outlineLevel="3" x14ac:dyDescent="0.2">
      <c r="F586" s="224"/>
      <c r="G586" s="223"/>
      <c r="H586" s="222" t="str">
        <f>IF(AND(H585&lt;&gt;"Výkaz výměr:",I585=""),"Výkaz výměr:","")</f>
        <v>Výkaz výměr:</v>
      </c>
      <c r="I586" s="221" t="s">
        <v>708</v>
      </c>
      <c r="J586" s="220"/>
      <c r="K586" s="219"/>
      <c r="L586" s="218"/>
      <c r="M586" s="217">
        <v>401.15200000000004</v>
      </c>
      <c r="N586" s="213"/>
      <c r="O586" s="216"/>
      <c r="P586" s="215"/>
      <c r="Q586" s="213"/>
      <c r="R586" s="213"/>
      <c r="S586" s="213"/>
      <c r="T586" s="214" t="s">
        <v>488</v>
      </c>
      <c r="U586" s="213"/>
      <c r="V586" s="213"/>
      <c r="W586" s="212"/>
    </row>
    <row r="587" spans="6:25" s="173" customFormat="1" ht="12" outlineLevel="2" x14ac:dyDescent="0.2">
      <c r="F587" s="190">
        <v>158</v>
      </c>
      <c r="G587" s="187" t="s">
        <v>523</v>
      </c>
      <c r="H587" s="189" t="s">
        <v>526</v>
      </c>
      <c r="I587" s="188" t="s">
        <v>525</v>
      </c>
      <c r="J587" s="187" t="s">
        <v>234</v>
      </c>
      <c r="K587" s="185">
        <v>601.9</v>
      </c>
      <c r="L587" s="186">
        <v>0</v>
      </c>
      <c r="M587" s="185">
        <v>601.9</v>
      </c>
      <c r="N587" s="184"/>
      <c r="O587" s="183">
        <f>M587*N587</f>
        <v>0</v>
      </c>
      <c r="P587" s="183"/>
      <c r="Q587" s="183">
        <f>M587*P587</f>
        <v>0</v>
      </c>
      <c r="R587" s="183"/>
      <c r="S587" s="183">
        <f>M587*R587</f>
        <v>0</v>
      </c>
      <c r="T587" s="183">
        <v>21</v>
      </c>
      <c r="U587" s="183">
        <f>O587*T587/100</f>
        <v>0</v>
      </c>
      <c r="V587" s="183">
        <f>U587+O587</f>
        <v>0</v>
      </c>
      <c r="W587" s="183"/>
      <c r="X587" s="183" t="s">
        <v>491</v>
      </c>
      <c r="Y587" s="183">
        <v>1</v>
      </c>
    </row>
    <row r="588" spans="6:25" s="173" customFormat="1" ht="12" outlineLevel="2" x14ac:dyDescent="0.2">
      <c r="F588" s="181"/>
      <c r="G588" s="180"/>
      <c r="H588" s="182" t="s">
        <v>490</v>
      </c>
      <c r="I588" s="357" t="s">
        <v>524</v>
      </c>
      <c r="J588" s="357"/>
      <c r="K588" s="357"/>
      <c r="L588" s="357"/>
      <c r="M588" s="357"/>
      <c r="N588" s="357"/>
      <c r="O588" s="357"/>
      <c r="P588" s="177"/>
      <c r="Q588" s="176"/>
      <c r="R588" s="177"/>
      <c r="S588" s="176"/>
      <c r="T588" s="175"/>
      <c r="U588" s="175"/>
      <c r="V588" s="175"/>
      <c r="W588" s="174"/>
    </row>
    <row r="589" spans="6:25" s="173" customFormat="1" ht="6" customHeight="1" outlineLevel="2" x14ac:dyDescent="0.2">
      <c r="F589" s="181"/>
      <c r="G589" s="180"/>
      <c r="H589" s="179"/>
      <c r="I589" s="178"/>
      <c r="J589" s="178"/>
      <c r="K589" s="178"/>
      <c r="L589" s="178"/>
      <c r="M589" s="178"/>
      <c r="N589" s="178"/>
      <c r="O589" s="178"/>
      <c r="P589" s="177"/>
      <c r="Q589" s="176"/>
      <c r="R589" s="177"/>
      <c r="S589" s="176"/>
      <c r="T589" s="175"/>
      <c r="U589" s="175"/>
      <c r="V589" s="175"/>
      <c r="W589" s="174"/>
    </row>
    <row r="590" spans="6:25" s="211" customFormat="1" ht="11.25" outlineLevel="3" x14ac:dyDescent="0.2">
      <c r="F590" s="224"/>
      <c r="G590" s="223"/>
      <c r="H590" s="222" t="str">
        <f>IF(AND(H589&lt;&gt;"Výkaz výměr:",I589=""),"Výkaz výměr:","")</f>
        <v>Výkaz výměr:</v>
      </c>
      <c r="I590" s="221" t="s">
        <v>707</v>
      </c>
      <c r="J590" s="220"/>
      <c r="K590" s="219"/>
      <c r="L590" s="218"/>
      <c r="M590" s="217">
        <v>601.9</v>
      </c>
      <c r="N590" s="213"/>
      <c r="O590" s="216"/>
      <c r="P590" s="215"/>
      <c r="Q590" s="213"/>
      <c r="R590" s="213"/>
      <c r="S590" s="213"/>
      <c r="T590" s="214" t="s">
        <v>488</v>
      </c>
      <c r="U590" s="213"/>
      <c r="V590" s="213"/>
      <c r="W590" s="212"/>
    </row>
    <row r="591" spans="6:25" s="173" customFormat="1" ht="12" outlineLevel="2" x14ac:dyDescent="0.2">
      <c r="F591" s="190">
        <v>159</v>
      </c>
      <c r="G591" s="187" t="s">
        <v>523</v>
      </c>
      <c r="H591" s="189" t="s">
        <v>706</v>
      </c>
      <c r="I591" s="188" t="s">
        <v>705</v>
      </c>
      <c r="J591" s="187" t="s">
        <v>234</v>
      </c>
      <c r="K591" s="185">
        <v>20.85</v>
      </c>
      <c r="L591" s="186">
        <v>0</v>
      </c>
      <c r="M591" s="185">
        <v>20.85</v>
      </c>
      <c r="N591" s="184"/>
      <c r="O591" s="183">
        <f>M591*N591</f>
        <v>0</v>
      </c>
      <c r="P591" s="183"/>
      <c r="Q591" s="183">
        <f>M591*P591</f>
        <v>0</v>
      </c>
      <c r="R591" s="183"/>
      <c r="S591" s="183">
        <f>M591*R591</f>
        <v>0</v>
      </c>
      <c r="T591" s="183">
        <v>21</v>
      </c>
      <c r="U591" s="183">
        <f>O591*T591/100</f>
        <v>0</v>
      </c>
      <c r="V591" s="183">
        <f>U591+O591</f>
        <v>0</v>
      </c>
      <c r="W591" s="183"/>
      <c r="X591" s="183" t="s">
        <v>491</v>
      </c>
      <c r="Y591" s="183">
        <v>1</v>
      </c>
    </row>
    <row r="592" spans="6:25" s="173" customFormat="1" ht="12" outlineLevel="2" x14ac:dyDescent="0.2">
      <c r="F592" s="181"/>
      <c r="G592" s="180"/>
      <c r="H592" s="182" t="s">
        <v>490</v>
      </c>
      <c r="I592" s="357" t="s">
        <v>638</v>
      </c>
      <c r="J592" s="357"/>
      <c r="K592" s="357"/>
      <c r="L592" s="357"/>
      <c r="M592" s="357"/>
      <c r="N592" s="357"/>
      <c r="O592" s="357"/>
      <c r="P592" s="177"/>
      <c r="Q592" s="176"/>
      <c r="R592" s="177"/>
      <c r="S592" s="176"/>
      <c r="T592" s="175"/>
      <c r="U592" s="175"/>
      <c r="V592" s="175"/>
      <c r="W592" s="174"/>
    </row>
    <row r="593" spans="6:25" s="173" customFormat="1" ht="6" customHeight="1" outlineLevel="2" x14ac:dyDescent="0.2">
      <c r="F593" s="181"/>
      <c r="G593" s="180"/>
      <c r="H593" s="179"/>
      <c r="I593" s="178"/>
      <c r="J593" s="178"/>
      <c r="K593" s="178"/>
      <c r="L593" s="178"/>
      <c r="M593" s="178"/>
      <c r="N593" s="178"/>
      <c r="O593" s="178"/>
      <c r="P593" s="177"/>
      <c r="Q593" s="176"/>
      <c r="R593" s="177"/>
      <c r="S593" s="176"/>
      <c r="T593" s="175"/>
      <c r="U593" s="175"/>
      <c r="V593" s="175"/>
      <c r="W593" s="174"/>
    </row>
    <row r="594" spans="6:25" s="211" customFormat="1" ht="11.25" outlineLevel="3" x14ac:dyDescent="0.2">
      <c r="F594" s="224"/>
      <c r="G594" s="223"/>
      <c r="H594" s="222" t="str">
        <f>IF(AND(H593&lt;&gt;"Výkaz výměr:",I593=""),"Výkaz výměr:","")</f>
        <v>Výkaz výměr:</v>
      </c>
      <c r="I594" s="221" t="s">
        <v>704</v>
      </c>
      <c r="J594" s="220"/>
      <c r="K594" s="219"/>
      <c r="L594" s="218"/>
      <c r="M594" s="217">
        <v>20.85</v>
      </c>
      <c r="N594" s="213"/>
      <c r="O594" s="216"/>
      <c r="P594" s="215"/>
      <c r="Q594" s="213"/>
      <c r="R594" s="213"/>
      <c r="S594" s="213"/>
      <c r="T594" s="214" t="s">
        <v>488</v>
      </c>
      <c r="U594" s="213"/>
      <c r="V594" s="213"/>
      <c r="W594" s="212"/>
    </row>
    <row r="595" spans="6:25" s="173" customFormat="1" ht="12" outlineLevel="2" x14ac:dyDescent="0.2">
      <c r="F595" s="190">
        <v>160</v>
      </c>
      <c r="G595" s="187" t="s">
        <v>523</v>
      </c>
      <c r="H595" s="189" t="s">
        <v>703</v>
      </c>
      <c r="I595" s="188" t="s">
        <v>702</v>
      </c>
      <c r="J595" s="187" t="s">
        <v>234</v>
      </c>
      <c r="K595" s="185">
        <v>9.4500000000000011</v>
      </c>
      <c r="L595" s="186">
        <v>0</v>
      </c>
      <c r="M595" s="185">
        <v>9.4500000000000011</v>
      </c>
      <c r="N595" s="184"/>
      <c r="O595" s="183">
        <f>M595*N595</f>
        <v>0</v>
      </c>
      <c r="P595" s="183"/>
      <c r="Q595" s="183">
        <f>M595*P595</f>
        <v>0</v>
      </c>
      <c r="R595" s="183"/>
      <c r="S595" s="183">
        <f>M595*R595</f>
        <v>0</v>
      </c>
      <c r="T595" s="183">
        <v>21</v>
      </c>
      <c r="U595" s="183">
        <f>O595*T595/100</f>
        <v>0</v>
      </c>
      <c r="V595" s="183">
        <f>U595+O595</f>
        <v>0</v>
      </c>
      <c r="W595" s="183"/>
      <c r="X595" s="183" t="s">
        <v>491</v>
      </c>
      <c r="Y595" s="183">
        <v>1</v>
      </c>
    </row>
    <row r="596" spans="6:25" s="173" customFormat="1" ht="12" outlineLevel="2" x14ac:dyDescent="0.2">
      <c r="F596" s="181"/>
      <c r="G596" s="180"/>
      <c r="H596" s="182" t="s">
        <v>490</v>
      </c>
      <c r="I596" s="357" t="s">
        <v>701</v>
      </c>
      <c r="J596" s="357"/>
      <c r="K596" s="357"/>
      <c r="L596" s="357"/>
      <c r="M596" s="357"/>
      <c r="N596" s="357"/>
      <c r="O596" s="357"/>
      <c r="P596" s="177"/>
      <c r="Q596" s="176"/>
      <c r="R596" s="177"/>
      <c r="S596" s="176"/>
      <c r="T596" s="175"/>
      <c r="U596" s="175"/>
      <c r="V596" s="175"/>
      <c r="W596" s="174"/>
    </row>
    <row r="597" spans="6:25" s="173" customFormat="1" ht="6" customHeight="1" outlineLevel="2" x14ac:dyDescent="0.2">
      <c r="F597" s="181"/>
      <c r="G597" s="180"/>
      <c r="H597" s="179"/>
      <c r="I597" s="178"/>
      <c r="J597" s="178"/>
      <c r="K597" s="178"/>
      <c r="L597" s="178"/>
      <c r="M597" s="178"/>
      <c r="N597" s="178"/>
      <c r="O597" s="178"/>
      <c r="P597" s="177"/>
      <c r="Q597" s="176"/>
      <c r="R597" s="177"/>
      <c r="S597" s="176"/>
      <c r="T597" s="175"/>
      <c r="U597" s="175"/>
      <c r="V597" s="175"/>
      <c r="W597" s="174"/>
    </row>
    <row r="598" spans="6:25" s="211" customFormat="1" ht="11.25" outlineLevel="3" x14ac:dyDescent="0.2">
      <c r="F598" s="224"/>
      <c r="G598" s="223"/>
      <c r="H598" s="222" t="str">
        <f>IF(AND(H597&lt;&gt;"Výkaz výměr:",I597=""),"Výkaz výměr:","")</f>
        <v>Výkaz výměr:</v>
      </c>
      <c r="I598" s="221" t="s">
        <v>700</v>
      </c>
      <c r="J598" s="220"/>
      <c r="K598" s="219"/>
      <c r="L598" s="218"/>
      <c r="M598" s="217">
        <v>9.4500000000000011</v>
      </c>
      <c r="N598" s="213"/>
      <c r="O598" s="216"/>
      <c r="P598" s="215"/>
      <c r="Q598" s="213"/>
      <c r="R598" s="213"/>
      <c r="S598" s="213"/>
      <c r="T598" s="214" t="s">
        <v>488</v>
      </c>
      <c r="U598" s="213"/>
      <c r="V598" s="213"/>
      <c r="W598" s="212"/>
    </row>
    <row r="599" spans="6:25" s="173" customFormat="1" ht="12" outlineLevel="2" x14ac:dyDescent="0.2">
      <c r="F599" s="190">
        <v>161</v>
      </c>
      <c r="G599" s="187" t="s">
        <v>523</v>
      </c>
      <c r="H599" s="189" t="s">
        <v>699</v>
      </c>
      <c r="I599" s="188" t="s">
        <v>698</v>
      </c>
      <c r="J599" s="187" t="s">
        <v>234</v>
      </c>
      <c r="K599" s="185">
        <v>988.26651314999992</v>
      </c>
      <c r="L599" s="186">
        <v>0</v>
      </c>
      <c r="M599" s="185">
        <v>988.26651314999992</v>
      </c>
      <c r="N599" s="184"/>
      <c r="O599" s="183">
        <f>M599*N599</f>
        <v>0</v>
      </c>
      <c r="P599" s="183"/>
      <c r="Q599" s="183">
        <f>M599*P599</f>
        <v>0</v>
      </c>
      <c r="R599" s="183"/>
      <c r="S599" s="183">
        <f>M599*R599</f>
        <v>0</v>
      </c>
      <c r="T599" s="183">
        <v>21</v>
      </c>
      <c r="U599" s="183">
        <f>O599*T599/100</f>
        <v>0</v>
      </c>
      <c r="V599" s="183">
        <f>U599+O599</f>
        <v>0</v>
      </c>
      <c r="W599" s="183"/>
      <c r="X599" s="183" t="s">
        <v>491</v>
      </c>
      <c r="Y599" s="183">
        <v>1</v>
      </c>
    </row>
    <row r="600" spans="6:25" s="173" customFormat="1" ht="12" outlineLevel="2" x14ac:dyDescent="0.2">
      <c r="F600" s="181"/>
      <c r="G600" s="180"/>
      <c r="H600" s="182" t="s">
        <v>490</v>
      </c>
      <c r="I600" s="357" t="s">
        <v>697</v>
      </c>
      <c r="J600" s="357"/>
      <c r="K600" s="357"/>
      <c r="L600" s="357"/>
      <c r="M600" s="357"/>
      <c r="N600" s="357"/>
      <c r="O600" s="357"/>
      <c r="P600" s="177"/>
      <c r="Q600" s="176"/>
      <c r="R600" s="177"/>
      <c r="S600" s="176"/>
      <c r="T600" s="175"/>
      <c r="U600" s="175"/>
      <c r="V600" s="175"/>
      <c r="W600" s="174"/>
    </row>
    <row r="601" spans="6:25" s="173" customFormat="1" ht="6" customHeight="1" outlineLevel="2" x14ac:dyDescent="0.2">
      <c r="F601" s="181"/>
      <c r="G601" s="180"/>
      <c r="H601" s="179"/>
      <c r="I601" s="178"/>
      <c r="J601" s="178"/>
      <c r="K601" s="178"/>
      <c r="L601" s="178"/>
      <c r="M601" s="178"/>
      <c r="N601" s="178"/>
      <c r="O601" s="178"/>
      <c r="P601" s="177"/>
      <c r="Q601" s="176"/>
      <c r="R601" s="177"/>
      <c r="S601" s="176"/>
      <c r="T601" s="175"/>
      <c r="U601" s="175"/>
      <c r="V601" s="175"/>
      <c r="W601" s="174"/>
    </row>
    <row r="602" spans="6:25" s="164" customFormat="1" ht="12.75" customHeight="1" outlineLevel="2" x14ac:dyDescent="0.2">
      <c r="F602" s="172"/>
      <c r="G602" s="170"/>
      <c r="H602" s="170"/>
      <c r="I602" s="171"/>
      <c r="J602" s="170"/>
      <c r="K602" s="169"/>
      <c r="L602" s="165"/>
      <c r="M602" s="169"/>
      <c r="N602" s="165"/>
      <c r="O602" s="168"/>
      <c r="P602" s="167"/>
      <c r="Q602" s="165"/>
      <c r="R602" s="165"/>
      <c r="S602" s="165"/>
      <c r="T602" s="166" t="s">
        <v>488</v>
      </c>
      <c r="U602" s="165"/>
      <c r="V602" s="165"/>
      <c r="W602" s="165"/>
    </row>
    <row r="603" spans="6:25" s="164" customFormat="1" ht="12.75" customHeight="1" outlineLevel="1" x14ac:dyDescent="0.2">
      <c r="F603" s="172"/>
      <c r="G603" s="170"/>
      <c r="H603" s="170"/>
      <c r="I603" s="171"/>
      <c r="J603" s="170"/>
      <c r="K603" s="169"/>
      <c r="L603" s="165"/>
      <c r="M603" s="169"/>
      <c r="N603" s="165"/>
      <c r="O603" s="168"/>
      <c r="P603" s="167"/>
      <c r="Q603" s="165"/>
      <c r="R603" s="165"/>
      <c r="S603" s="165"/>
      <c r="T603" s="166" t="s">
        <v>488</v>
      </c>
      <c r="U603" s="165"/>
      <c r="V603" s="165"/>
      <c r="W603" s="165"/>
    </row>
    <row r="604" spans="6:25" s="201" customFormat="1" ht="18.75" customHeight="1" x14ac:dyDescent="0.2">
      <c r="F604" s="210"/>
      <c r="G604" s="208"/>
      <c r="H604" s="209"/>
      <c r="I604" s="209" t="s">
        <v>696</v>
      </c>
      <c r="J604" s="208"/>
      <c r="K604" s="207"/>
      <c r="L604" s="205"/>
      <c r="M604" s="207"/>
      <c r="N604" s="205"/>
      <c r="O604" s="202">
        <f>SUBTOTAL(9,O605:O795)</f>
        <v>0</v>
      </c>
      <c r="P604" s="206"/>
      <c r="Q604" s="202">
        <f>SUBTOTAL(9,Q605:Q795)</f>
        <v>146.58506220000001</v>
      </c>
      <c r="R604" s="205"/>
      <c r="S604" s="202">
        <f>SUBTOTAL(9,S605:S795)</f>
        <v>8.8601613500000003</v>
      </c>
      <c r="T604" s="204"/>
      <c r="U604" s="202">
        <f>SUBTOTAL(9,U605:U795)</f>
        <v>0</v>
      </c>
      <c r="V604" s="202">
        <f>SUBTOTAL(9,V605:V795)</f>
        <v>0</v>
      </c>
      <c r="W604" s="203"/>
      <c r="Y604" s="202">
        <f>SUBTOTAL(9,Y605:Y795)</f>
        <v>51</v>
      </c>
    </row>
    <row r="605" spans="6:25" s="191" customFormat="1" ht="16.5" customHeight="1" outlineLevel="1" x14ac:dyDescent="0.2">
      <c r="F605" s="200"/>
      <c r="G605" s="198"/>
      <c r="H605" s="199"/>
      <c r="I605" s="199" t="s">
        <v>695</v>
      </c>
      <c r="J605" s="198"/>
      <c r="K605" s="197"/>
      <c r="L605" s="195"/>
      <c r="M605" s="197"/>
      <c r="N605" s="195"/>
      <c r="O605" s="192">
        <f>SUBTOTAL(9,O606:O676)</f>
        <v>0</v>
      </c>
      <c r="P605" s="196"/>
      <c r="Q605" s="192">
        <f>SUBTOTAL(9,Q606:Q676)</f>
        <v>9.2034839999999996</v>
      </c>
      <c r="R605" s="195"/>
      <c r="S605" s="192">
        <f>SUBTOTAL(9,S606:S676)</f>
        <v>0</v>
      </c>
      <c r="T605" s="194"/>
      <c r="U605" s="192">
        <f>SUBTOTAL(9,U606:U676)</f>
        <v>0</v>
      </c>
      <c r="V605" s="192">
        <f>SUBTOTAL(9,V606:V676)</f>
        <v>0</v>
      </c>
      <c r="W605" s="193"/>
      <c r="Y605" s="192">
        <f>SUBTOTAL(9,Y606:Y676)</f>
        <v>19</v>
      </c>
    </row>
    <row r="606" spans="6:25" s="173" customFormat="1" ht="24" outlineLevel="2" x14ac:dyDescent="0.2">
      <c r="F606" s="190">
        <v>162</v>
      </c>
      <c r="G606" s="187" t="s">
        <v>523</v>
      </c>
      <c r="H606" s="189" t="s">
        <v>694</v>
      </c>
      <c r="I606" s="188" t="s">
        <v>693</v>
      </c>
      <c r="J606" s="187" t="s">
        <v>357</v>
      </c>
      <c r="K606" s="185">
        <v>3.24</v>
      </c>
      <c r="L606" s="186">
        <v>0</v>
      </c>
      <c r="M606" s="185">
        <v>3.24</v>
      </c>
      <c r="N606" s="184"/>
      <c r="O606" s="183">
        <f>M606*N606</f>
        <v>0</v>
      </c>
      <c r="P606" s="183"/>
      <c r="Q606" s="183">
        <f>M606*P606</f>
        <v>0</v>
      </c>
      <c r="R606" s="183"/>
      <c r="S606" s="183">
        <f>M606*R606</f>
        <v>0</v>
      </c>
      <c r="T606" s="183">
        <v>21</v>
      </c>
      <c r="U606" s="183">
        <f>O606*T606/100</f>
        <v>0</v>
      </c>
      <c r="V606" s="183">
        <f>U606+O606</f>
        <v>0</v>
      </c>
      <c r="W606" s="183"/>
      <c r="X606" s="183" t="s">
        <v>491</v>
      </c>
      <c r="Y606" s="183">
        <v>1</v>
      </c>
    </row>
    <row r="607" spans="6:25" s="173" customFormat="1" ht="12" outlineLevel="2" x14ac:dyDescent="0.2">
      <c r="F607" s="181"/>
      <c r="G607" s="180"/>
      <c r="H607" s="182" t="s">
        <v>490</v>
      </c>
      <c r="I607" s="357" t="s">
        <v>692</v>
      </c>
      <c r="J607" s="357"/>
      <c r="K607" s="357"/>
      <c r="L607" s="357"/>
      <c r="M607" s="357"/>
      <c r="N607" s="357"/>
      <c r="O607" s="357"/>
      <c r="P607" s="177"/>
      <c r="Q607" s="176"/>
      <c r="R607" s="177"/>
      <c r="S607" s="176"/>
      <c r="T607" s="175"/>
      <c r="U607" s="175"/>
      <c r="V607" s="175"/>
      <c r="W607" s="174"/>
    </row>
    <row r="608" spans="6:25" s="173" customFormat="1" ht="6" customHeight="1" outlineLevel="2" x14ac:dyDescent="0.2">
      <c r="F608" s="181"/>
      <c r="G608" s="180"/>
      <c r="H608" s="179"/>
      <c r="I608" s="178"/>
      <c r="J608" s="178"/>
      <c r="K608" s="178"/>
      <c r="L608" s="178"/>
      <c r="M608" s="178"/>
      <c r="N608" s="178"/>
      <c r="O608" s="178"/>
      <c r="P608" s="177"/>
      <c r="Q608" s="176"/>
      <c r="R608" s="177"/>
      <c r="S608" s="176"/>
      <c r="T608" s="175"/>
      <c r="U608" s="175"/>
      <c r="V608" s="175"/>
      <c r="W608" s="174"/>
    </row>
    <row r="609" spans="6:25" s="211" customFormat="1" ht="11.25" outlineLevel="3" x14ac:dyDescent="0.2">
      <c r="F609" s="224"/>
      <c r="G609" s="223"/>
      <c r="H609" s="222" t="str">
        <f>IF(AND(H608&lt;&gt;"Výkaz výměr:",I608=""),"Výkaz výměr:","")</f>
        <v>Výkaz výměr:</v>
      </c>
      <c r="I609" s="221" t="s">
        <v>691</v>
      </c>
      <c r="J609" s="220"/>
      <c r="K609" s="219"/>
      <c r="L609" s="218"/>
      <c r="M609" s="217">
        <v>3.24</v>
      </c>
      <c r="N609" s="213"/>
      <c r="O609" s="216"/>
      <c r="P609" s="215"/>
      <c r="Q609" s="213"/>
      <c r="R609" s="213"/>
      <c r="S609" s="213"/>
      <c r="T609" s="214" t="s">
        <v>488</v>
      </c>
      <c r="U609" s="213"/>
      <c r="V609" s="213"/>
      <c r="W609" s="212"/>
    </row>
    <row r="610" spans="6:25" s="173" customFormat="1" ht="12" outlineLevel="2" x14ac:dyDescent="0.2">
      <c r="F610" s="190">
        <v>163</v>
      </c>
      <c r="G610" s="187" t="s">
        <v>523</v>
      </c>
      <c r="H610" s="189" t="s">
        <v>690</v>
      </c>
      <c r="I610" s="188" t="s">
        <v>689</v>
      </c>
      <c r="J610" s="187" t="s">
        <v>357</v>
      </c>
      <c r="K610" s="185">
        <v>11.520000000000001</v>
      </c>
      <c r="L610" s="186">
        <v>0</v>
      </c>
      <c r="M610" s="185">
        <v>11.520000000000001</v>
      </c>
      <c r="N610" s="184"/>
      <c r="O610" s="183">
        <f>M610*N610</f>
        <v>0</v>
      </c>
      <c r="P610" s="183"/>
      <c r="Q610" s="183">
        <f>M610*P610</f>
        <v>0</v>
      </c>
      <c r="R610" s="183"/>
      <c r="S610" s="183">
        <f>M610*R610</f>
        <v>0</v>
      </c>
      <c r="T610" s="183">
        <v>21</v>
      </c>
      <c r="U610" s="183">
        <f>O610*T610/100</f>
        <v>0</v>
      </c>
      <c r="V610" s="183">
        <f>U610+O610</f>
        <v>0</v>
      </c>
      <c r="W610" s="183"/>
      <c r="X610" s="183" t="s">
        <v>491</v>
      </c>
      <c r="Y610" s="183">
        <v>1</v>
      </c>
    </row>
    <row r="611" spans="6:25" s="173" customFormat="1" ht="12" outlineLevel="2" x14ac:dyDescent="0.2">
      <c r="F611" s="181"/>
      <c r="G611" s="180"/>
      <c r="H611" s="182" t="s">
        <v>490</v>
      </c>
      <c r="I611" s="357" t="s">
        <v>688</v>
      </c>
      <c r="J611" s="357"/>
      <c r="K611" s="357"/>
      <c r="L611" s="357"/>
      <c r="M611" s="357"/>
      <c r="N611" s="357"/>
      <c r="O611" s="357"/>
      <c r="P611" s="177"/>
      <c r="Q611" s="176"/>
      <c r="R611" s="177"/>
      <c r="S611" s="176"/>
      <c r="T611" s="175"/>
      <c r="U611" s="175"/>
      <c r="V611" s="175"/>
      <c r="W611" s="174"/>
    </row>
    <row r="612" spans="6:25" s="173" customFormat="1" ht="6" customHeight="1" outlineLevel="2" x14ac:dyDescent="0.2">
      <c r="F612" s="181"/>
      <c r="G612" s="180"/>
      <c r="H612" s="179"/>
      <c r="I612" s="178"/>
      <c r="J612" s="178"/>
      <c r="K612" s="178"/>
      <c r="L612" s="178"/>
      <c r="M612" s="178"/>
      <c r="N612" s="178"/>
      <c r="O612" s="178"/>
      <c r="P612" s="177"/>
      <c r="Q612" s="176"/>
      <c r="R612" s="177"/>
      <c r="S612" s="176"/>
      <c r="T612" s="175"/>
      <c r="U612" s="175"/>
      <c r="V612" s="175"/>
      <c r="W612" s="174"/>
    </row>
    <row r="613" spans="6:25" s="211" customFormat="1" ht="11.25" outlineLevel="3" x14ac:dyDescent="0.2">
      <c r="F613" s="224"/>
      <c r="G613" s="223"/>
      <c r="H613" s="222" t="str">
        <f>IF(AND(H612&lt;&gt;"Výkaz výměr:",I612=""),"Výkaz výměr:","")</f>
        <v>Výkaz výměr:</v>
      </c>
      <c r="I613" s="221" t="s">
        <v>687</v>
      </c>
      <c r="J613" s="220"/>
      <c r="K613" s="219"/>
      <c r="L613" s="218"/>
      <c r="M613" s="217">
        <v>11.520000000000001</v>
      </c>
      <c r="N613" s="213"/>
      <c r="O613" s="216"/>
      <c r="P613" s="215"/>
      <c r="Q613" s="213"/>
      <c r="R613" s="213"/>
      <c r="S613" s="213"/>
      <c r="T613" s="214" t="s">
        <v>488</v>
      </c>
      <c r="U613" s="213"/>
      <c r="V613" s="213"/>
      <c r="W613" s="212"/>
    </row>
    <row r="614" spans="6:25" s="173" customFormat="1" ht="12" outlineLevel="2" x14ac:dyDescent="0.2">
      <c r="F614" s="190">
        <v>164</v>
      </c>
      <c r="G614" s="187" t="s">
        <v>523</v>
      </c>
      <c r="H614" s="189" t="s">
        <v>686</v>
      </c>
      <c r="I614" s="188" t="s">
        <v>685</v>
      </c>
      <c r="J614" s="187" t="s">
        <v>357</v>
      </c>
      <c r="K614" s="185">
        <v>5.76</v>
      </c>
      <c r="L614" s="186">
        <v>0</v>
      </c>
      <c r="M614" s="185">
        <v>5.76</v>
      </c>
      <c r="N614" s="184"/>
      <c r="O614" s="183">
        <f>M614*N614</f>
        <v>0</v>
      </c>
      <c r="P614" s="183"/>
      <c r="Q614" s="183">
        <f>M614*P614</f>
        <v>0</v>
      </c>
      <c r="R614" s="183"/>
      <c r="S614" s="183">
        <f>M614*R614</f>
        <v>0</v>
      </c>
      <c r="T614" s="183">
        <v>21</v>
      </c>
      <c r="U614" s="183">
        <f>O614*T614/100</f>
        <v>0</v>
      </c>
      <c r="V614" s="183">
        <f>U614+O614</f>
        <v>0</v>
      </c>
      <c r="W614" s="183"/>
      <c r="X614" s="183" t="s">
        <v>491</v>
      </c>
      <c r="Y614" s="183">
        <v>1</v>
      </c>
    </row>
    <row r="615" spans="6:25" s="173" customFormat="1" ht="12" outlineLevel="2" x14ac:dyDescent="0.2">
      <c r="F615" s="181"/>
      <c r="G615" s="180"/>
      <c r="H615" s="182" t="s">
        <v>490</v>
      </c>
      <c r="I615" s="357" t="s">
        <v>684</v>
      </c>
      <c r="J615" s="357"/>
      <c r="K615" s="357"/>
      <c r="L615" s="357"/>
      <c r="M615" s="357"/>
      <c r="N615" s="357"/>
      <c r="O615" s="357"/>
      <c r="P615" s="177"/>
      <c r="Q615" s="176"/>
      <c r="R615" s="177"/>
      <c r="S615" s="176"/>
      <c r="T615" s="175"/>
      <c r="U615" s="175"/>
      <c r="V615" s="175"/>
      <c r="W615" s="174"/>
    </row>
    <row r="616" spans="6:25" s="173" customFormat="1" ht="6" customHeight="1" outlineLevel="2" x14ac:dyDescent="0.2">
      <c r="F616" s="181"/>
      <c r="G616" s="180"/>
      <c r="H616" s="179"/>
      <c r="I616" s="178"/>
      <c r="J616" s="178"/>
      <c r="K616" s="178"/>
      <c r="L616" s="178"/>
      <c r="M616" s="178"/>
      <c r="N616" s="178"/>
      <c r="O616" s="178"/>
      <c r="P616" s="177"/>
      <c r="Q616" s="176"/>
      <c r="R616" s="177"/>
      <c r="S616" s="176"/>
      <c r="T616" s="175"/>
      <c r="U616" s="175"/>
      <c r="V616" s="175"/>
      <c r="W616" s="174"/>
    </row>
    <row r="617" spans="6:25" s="211" customFormat="1" ht="11.25" outlineLevel="3" x14ac:dyDescent="0.2">
      <c r="F617" s="224"/>
      <c r="G617" s="223"/>
      <c r="H617" s="222" t="str">
        <f>IF(AND(H616&lt;&gt;"Výkaz výměr:",I616=""),"Výkaz výměr:","")</f>
        <v>Výkaz výměr:</v>
      </c>
      <c r="I617" s="221" t="s">
        <v>683</v>
      </c>
      <c r="J617" s="220"/>
      <c r="K617" s="219"/>
      <c r="L617" s="218"/>
      <c r="M617" s="217">
        <v>5.76</v>
      </c>
      <c r="N617" s="213"/>
      <c r="O617" s="216"/>
      <c r="P617" s="215"/>
      <c r="Q617" s="213"/>
      <c r="R617" s="213"/>
      <c r="S617" s="213"/>
      <c r="T617" s="214" t="s">
        <v>488</v>
      </c>
      <c r="U617" s="213"/>
      <c r="V617" s="213"/>
      <c r="W617" s="212"/>
    </row>
    <row r="618" spans="6:25" s="173" customFormat="1" ht="12" outlineLevel="2" x14ac:dyDescent="0.2">
      <c r="F618" s="190">
        <v>165</v>
      </c>
      <c r="G618" s="187" t="s">
        <v>523</v>
      </c>
      <c r="H618" s="189" t="s">
        <v>682</v>
      </c>
      <c r="I618" s="188" t="s">
        <v>681</v>
      </c>
      <c r="J618" s="187" t="s">
        <v>357</v>
      </c>
      <c r="K618" s="185">
        <v>4</v>
      </c>
      <c r="L618" s="186">
        <v>0</v>
      </c>
      <c r="M618" s="185">
        <v>4</v>
      </c>
      <c r="N618" s="184"/>
      <c r="O618" s="183">
        <f>M618*N618</f>
        <v>0</v>
      </c>
      <c r="P618" s="183"/>
      <c r="Q618" s="183">
        <f>M618*P618</f>
        <v>0</v>
      </c>
      <c r="R618" s="183"/>
      <c r="S618" s="183">
        <f>M618*R618</f>
        <v>0</v>
      </c>
      <c r="T618" s="183">
        <v>21</v>
      </c>
      <c r="U618" s="183">
        <f>O618*T618/100</f>
        <v>0</v>
      </c>
      <c r="V618" s="183">
        <f>U618+O618</f>
        <v>0</v>
      </c>
      <c r="W618" s="183"/>
      <c r="X618" s="183" t="s">
        <v>491</v>
      </c>
      <c r="Y618" s="183">
        <v>1</v>
      </c>
    </row>
    <row r="619" spans="6:25" s="173" customFormat="1" ht="12" outlineLevel="2" x14ac:dyDescent="0.2">
      <c r="F619" s="181"/>
      <c r="G619" s="180"/>
      <c r="H619" s="182" t="s">
        <v>490</v>
      </c>
      <c r="I619" s="357" t="s">
        <v>680</v>
      </c>
      <c r="J619" s="357"/>
      <c r="K619" s="357"/>
      <c r="L619" s="357"/>
      <c r="M619" s="357"/>
      <c r="N619" s="357"/>
      <c r="O619" s="357"/>
      <c r="P619" s="177"/>
      <c r="Q619" s="176"/>
      <c r="R619" s="177"/>
      <c r="S619" s="176"/>
      <c r="T619" s="175"/>
      <c r="U619" s="175"/>
      <c r="V619" s="175"/>
      <c r="W619" s="174"/>
    </row>
    <row r="620" spans="6:25" s="173" customFormat="1" ht="6" customHeight="1" outlineLevel="2" x14ac:dyDescent="0.2">
      <c r="F620" s="181"/>
      <c r="G620" s="180"/>
      <c r="H620" s="179"/>
      <c r="I620" s="178"/>
      <c r="J620" s="178"/>
      <c r="K620" s="178"/>
      <c r="L620" s="178"/>
      <c r="M620" s="178"/>
      <c r="N620" s="178"/>
      <c r="O620" s="178"/>
      <c r="P620" s="177"/>
      <c r="Q620" s="176"/>
      <c r="R620" s="177"/>
      <c r="S620" s="176"/>
      <c r="T620" s="175"/>
      <c r="U620" s="175"/>
      <c r="V620" s="175"/>
      <c r="W620" s="174"/>
    </row>
    <row r="621" spans="6:25" s="173" customFormat="1" ht="12" outlineLevel="2" x14ac:dyDescent="0.2">
      <c r="F621" s="190">
        <v>166</v>
      </c>
      <c r="G621" s="187" t="s">
        <v>523</v>
      </c>
      <c r="H621" s="189" t="s">
        <v>679</v>
      </c>
      <c r="I621" s="188" t="s">
        <v>678</v>
      </c>
      <c r="J621" s="187" t="s">
        <v>87</v>
      </c>
      <c r="K621" s="185">
        <v>1.2</v>
      </c>
      <c r="L621" s="186">
        <v>0</v>
      </c>
      <c r="M621" s="185">
        <v>1.2</v>
      </c>
      <c r="N621" s="184"/>
      <c r="O621" s="183">
        <f>M621*N621</f>
        <v>0</v>
      </c>
      <c r="P621" s="183">
        <v>6.053E-2</v>
      </c>
      <c r="Q621" s="183">
        <f>M621*P621</f>
        <v>7.2635999999999992E-2</v>
      </c>
      <c r="R621" s="183"/>
      <c r="S621" s="183">
        <f>M621*R621</f>
        <v>0</v>
      </c>
      <c r="T621" s="183">
        <v>21</v>
      </c>
      <c r="U621" s="183">
        <f>O621*T621/100</f>
        <v>0</v>
      </c>
      <c r="V621" s="183">
        <f>U621+O621</f>
        <v>0</v>
      </c>
      <c r="W621" s="183"/>
      <c r="X621" s="183" t="s">
        <v>491</v>
      </c>
      <c r="Y621" s="183">
        <v>1</v>
      </c>
    </row>
    <row r="622" spans="6:25" s="173" customFormat="1" ht="12" outlineLevel="2" x14ac:dyDescent="0.2">
      <c r="F622" s="181"/>
      <c r="G622" s="180"/>
      <c r="H622" s="182" t="s">
        <v>490</v>
      </c>
      <c r="I622" s="357" t="s">
        <v>677</v>
      </c>
      <c r="J622" s="357"/>
      <c r="K622" s="357"/>
      <c r="L622" s="357"/>
      <c r="M622" s="357"/>
      <c r="N622" s="357"/>
      <c r="O622" s="357"/>
      <c r="P622" s="177"/>
      <c r="Q622" s="176"/>
      <c r="R622" s="177"/>
      <c r="S622" s="176"/>
      <c r="T622" s="175"/>
      <c r="U622" s="175"/>
      <c r="V622" s="175"/>
      <c r="W622" s="174"/>
    </row>
    <row r="623" spans="6:25" s="173" customFormat="1" ht="6" customHeight="1" outlineLevel="2" x14ac:dyDescent="0.2">
      <c r="F623" s="181"/>
      <c r="G623" s="180"/>
      <c r="H623" s="179"/>
      <c r="I623" s="178"/>
      <c r="J623" s="178"/>
      <c r="K623" s="178"/>
      <c r="L623" s="178"/>
      <c r="M623" s="178"/>
      <c r="N623" s="178"/>
      <c r="O623" s="178"/>
      <c r="P623" s="177"/>
      <c r="Q623" s="176"/>
      <c r="R623" s="177"/>
      <c r="S623" s="176"/>
      <c r="T623" s="175"/>
      <c r="U623" s="175"/>
      <c r="V623" s="175"/>
      <c r="W623" s="174"/>
    </row>
    <row r="624" spans="6:25" s="173" customFormat="1" ht="12" outlineLevel="2" x14ac:dyDescent="0.2">
      <c r="F624" s="190">
        <v>167</v>
      </c>
      <c r="G624" s="187" t="s">
        <v>523</v>
      </c>
      <c r="H624" s="189" t="s">
        <v>676</v>
      </c>
      <c r="I624" s="188" t="s">
        <v>675</v>
      </c>
      <c r="J624" s="187" t="s">
        <v>87</v>
      </c>
      <c r="K624" s="185">
        <v>1.2</v>
      </c>
      <c r="L624" s="186">
        <v>0</v>
      </c>
      <c r="M624" s="185">
        <v>1.2</v>
      </c>
      <c r="N624" s="184"/>
      <c r="O624" s="183">
        <f>M624*N624</f>
        <v>0</v>
      </c>
      <c r="P624" s="183">
        <v>8.6800000000000002E-3</v>
      </c>
      <c r="Q624" s="183">
        <f>M624*P624</f>
        <v>1.0416E-2</v>
      </c>
      <c r="R624" s="183"/>
      <c r="S624" s="183">
        <f>M624*R624</f>
        <v>0</v>
      </c>
      <c r="T624" s="183">
        <v>21</v>
      </c>
      <c r="U624" s="183">
        <f>O624*T624/100</f>
        <v>0</v>
      </c>
      <c r="V624" s="183">
        <f>U624+O624</f>
        <v>0</v>
      </c>
      <c r="W624" s="183"/>
      <c r="X624" s="183" t="s">
        <v>491</v>
      </c>
      <c r="Y624" s="183">
        <v>1</v>
      </c>
    </row>
    <row r="625" spans="6:25" s="173" customFormat="1" ht="12" outlineLevel="2" x14ac:dyDescent="0.2">
      <c r="F625" s="181"/>
      <c r="G625" s="180"/>
      <c r="H625" s="182" t="s">
        <v>490</v>
      </c>
      <c r="I625" s="357" t="s">
        <v>674</v>
      </c>
      <c r="J625" s="357"/>
      <c r="K625" s="357"/>
      <c r="L625" s="357"/>
      <c r="M625" s="357"/>
      <c r="N625" s="357"/>
      <c r="O625" s="357"/>
      <c r="P625" s="177"/>
      <c r="Q625" s="176"/>
      <c r="R625" s="177"/>
      <c r="S625" s="176"/>
      <c r="T625" s="175"/>
      <c r="U625" s="175"/>
      <c r="V625" s="175"/>
      <c r="W625" s="174"/>
    </row>
    <row r="626" spans="6:25" s="173" customFormat="1" ht="6" customHeight="1" outlineLevel="2" x14ac:dyDescent="0.2">
      <c r="F626" s="181"/>
      <c r="G626" s="180"/>
      <c r="H626" s="179"/>
      <c r="I626" s="178"/>
      <c r="J626" s="178"/>
      <c r="K626" s="178"/>
      <c r="L626" s="178"/>
      <c r="M626" s="178"/>
      <c r="N626" s="178"/>
      <c r="O626" s="178"/>
      <c r="P626" s="177"/>
      <c r="Q626" s="176"/>
      <c r="R626" s="177"/>
      <c r="S626" s="176"/>
      <c r="T626" s="175"/>
      <c r="U626" s="175"/>
      <c r="V626" s="175"/>
      <c r="W626" s="174"/>
    </row>
    <row r="627" spans="6:25" s="173" customFormat="1" ht="12" outlineLevel="2" x14ac:dyDescent="0.2">
      <c r="F627" s="190">
        <v>168</v>
      </c>
      <c r="G627" s="187" t="s">
        <v>523</v>
      </c>
      <c r="H627" s="189" t="s">
        <v>673</v>
      </c>
      <c r="I627" s="188" t="s">
        <v>672</v>
      </c>
      <c r="J627" s="187" t="s">
        <v>357</v>
      </c>
      <c r="K627" s="185">
        <v>3.5</v>
      </c>
      <c r="L627" s="186">
        <v>0</v>
      </c>
      <c r="M627" s="185">
        <v>3.5</v>
      </c>
      <c r="N627" s="184"/>
      <c r="O627" s="183">
        <f>M627*N627</f>
        <v>0</v>
      </c>
      <c r="P627" s="183"/>
      <c r="Q627" s="183">
        <f>M627*P627</f>
        <v>0</v>
      </c>
      <c r="R627" s="183"/>
      <c r="S627" s="183">
        <f>M627*R627</f>
        <v>0</v>
      </c>
      <c r="T627" s="183">
        <v>21</v>
      </c>
      <c r="U627" s="183">
        <f>O627*T627/100</f>
        <v>0</v>
      </c>
      <c r="V627" s="183">
        <f>U627+O627</f>
        <v>0</v>
      </c>
      <c r="W627" s="183"/>
      <c r="X627" s="183" t="s">
        <v>491</v>
      </c>
      <c r="Y627" s="183">
        <v>1</v>
      </c>
    </row>
    <row r="628" spans="6:25" s="173" customFormat="1" ht="12" outlineLevel="2" x14ac:dyDescent="0.2">
      <c r="F628" s="181"/>
      <c r="G628" s="180"/>
      <c r="H628" s="182" t="s">
        <v>490</v>
      </c>
      <c r="I628" s="357" t="s">
        <v>671</v>
      </c>
      <c r="J628" s="357"/>
      <c r="K628" s="357"/>
      <c r="L628" s="357"/>
      <c r="M628" s="357"/>
      <c r="N628" s="357"/>
      <c r="O628" s="357"/>
      <c r="P628" s="177"/>
      <c r="Q628" s="176"/>
      <c r="R628" s="177"/>
      <c r="S628" s="176"/>
      <c r="T628" s="175"/>
      <c r="U628" s="175"/>
      <c r="V628" s="175"/>
      <c r="W628" s="174"/>
    </row>
    <row r="629" spans="6:25" s="173" customFormat="1" ht="6" customHeight="1" outlineLevel="2" x14ac:dyDescent="0.2">
      <c r="F629" s="181"/>
      <c r="G629" s="180"/>
      <c r="H629" s="179"/>
      <c r="I629" s="178"/>
      <c r="J629" s="178"/>
      <c r="K629" s="178"/>
      <c r="L629" s="178"/>
      <c r="M629" s="178"/>
      <c r="N629" s="178"/>
      <c r="O629" s="178"/>
      <c r="P629" s="177"/>
      <c r="Q629" s="176"/>
      <c r="R629" s="177"/>
      <c r="S629" s="176"/>
      <c r="T629" s="175"/>
      <c r="U629" s="175"/>
      <c r="V629" s="175"/>
      <c r="W629" s="174"/>
    </row>
    <row r="630" spans="6:25" s="173" customFormat="1" ht="12" outlineLevel="2" x14ac:dyDescent="0.2">
      <c r="F630" s="190">
        <v>169</v>
      </c>
      <c r="G630" s="187" t="s">
        <v>523</v>
      </c>
      <c r="H630" s="189" t="s">
        <v>670</v>
      </c>
      <c r="I630" s="188" t="s">
        <v>669</v>
      </c>
      <c r="J630" s="187" t="s">
        <v>357</v>
      </c>
      <c r="K630" s="185">
        <v>1.75</v>
      </c>
      <c r="L630" s="186">
        <v>0</v>
      </c>
      <c r="M630" s="185">
        <v>1.75</v>
      </c>
      <c r="N630" s="184"/>
      <c r="O630" s="183">
        <f>M630*N630</f>
        <v>0</v>
      </c>
      <c r="P630" s="183"/>
      <c r="Q630" s="183">
        <f>M630*P630</f>
        <v>0</v>
      </c>
      <c r="R630" s="183"/>
      <c r="S630" s="183">
        <f>M630*R630</f>
        <v>0</v>
      </c>
      <c r="T630" s="183">
        <v>21</v>
      </c>
      <c r="U630" s="183">
        <f>O630*T630/100</f>
        <v>0</v>
      </c>
      <c r="V630" s="183">
        <f>U630+O630</f>
        <v>0</v>
      </c>
      <c r="W630" s="183"/>
      <c r="X630" s="183" t="s">
        <v>491</v>
      </c>
      <c r="Y630" s="183">
        <v>1</v>
      </c>
    </row>
    <row r="631" spans="6:25" s="173" customFormat="1" ht="12" outlineLevel="2" x14ac:dyDescent="0.2">
      <c r="F631" s="181"/>
      <c r="G631" s="180"/>
      <c r="H631" s="182" t="s">
        <v>490</v>
      </c>
      <c r="I631" s="357" t="s">
        <v>668</v>
      </c>
      <c r="J631" s="357"/>
      <c r="K631" s="357"/>
      <c r="L631" s="357"/>
      <c r="M631" s="357"/>
      <c r="N631" s="357"/>
      <c r="O631" s="357"/>
      <c r="P631" s="177"/>
      <c r="Q631" s="176"/>
      <c r="R631" s="177"/>
      <c r="S631" s="176"/>
      <c r="T631" s="175"/>
      <c r="U631" s="175"/>
      <c r="V631" s="175"/>
      <c r="W631" s="174"/>
    </row>
    <row r="632" spans="6:25" s="173" customFormat="1" ht="6" customHeight="1" outlineLevel="2" x14ac:dyDescent="0.2">
      <c r="F632" s="181"/>
      <c r="G632" s="180"/>
      <c r="H632" s="179"/>
      <c r="I632" s="178"/>
      <c r="J632" s="178"/>
      <c r="K632" s="178"/>
      <c r="L632" s="178"/>
      <c r="M632" s="178"/>
      <c r="N632" s="178"/>
      <c r="O632" s="178"/>
      <c r="P632" s="177"/>
      <c r="Q632" s="176"/>
      <c r="R632" s="177"/>
      <c r="S632" s="176"/>
      <c r="T632" s="175"/>
      <c r="U632" s="175"/>
      <c r="V632" s="175"/>
      <c r="W632" s="174"/>
    </row>
    <row r="633" spans="6:25" s="211" customFormat="1" ht="11.25" outlineLevel="3" x14ac:dyDescent="0.2">
      <c r="F633" s="224"/>
      <c r="G633" s="223"/>
      <c r="H633" s="222" t="str">
        <f>IF(AND(H632&lt;&gt;"Výkaz výměr:",I632=""),"Výkaz výměr:","")</f>
        <v>Výkaz výměr:</v>
      </c>
      <c r="I633" s="221" t="s">
        <v>667</v>
      </c>
      <c r="J633" s="220"/>
      <c r="K633" s="219"/>
      <c r="L633" s="218"/>
      <c r="M633" s="217">
        <v>1.75</v>
      </c>
      <c r="N633" s="213"/>
      <c r="O633" s="216"/>
      <c r="P633" s="215"/>
      <c r="Q633" s="213"/>
      <c r="R633" s="213"/>
      <c r="S633" s="213"/>
      <c r="T633" s="214" t="s">
        <v>488</v>
      </c>
      <c r="U633" s="213"/>
      <c r="V633" s="213"/>
      <c r="W633" s="212"/>
    </row>
    <row r="634" spans="6:25" s="173" customFormat="1" ht="12" outlineLevel="2" x14ac:dyDescent="0.2">
      <c r="F634" s="190">
        <v>170</v>
      </c>
      <c r="G634" s="187" t="s">
        <v>523</v>
      </c>
      <c r="H634" s="189" t="s">
        <v>666</v>
      </c>
      <c r="I634" s="188" t="s">
        <v>665</v>
      </c>
      <c r="J634" s="187" t="s">
        <v>357</v>
      </c>
      <c r="K634" s="185">
        <v>83.52</v>
      </c>
      <c r="L634" s="186">
        <v>0</v>
      </c>
      <c r="M634" s="185">
        <v>83.52</v>
      </c>
      <c r="N634" s="184"/>
      <c r="O634" s="183">
        <f>M634*N634</f>
        <v>0</v>
      </c>
      <c r="P634" s="183"/>
      <c r="Q634" s="183">
        <f>M634*P634</f>
        <v>0</v>
      </c>
      <c r="R634" s="183"/>
      <c r="S634" s="183">
        <f>M634*R634</f>
        <v>0</v>
      </c>
      <c r="T634" s="183">
        <v>21</v>
      </c>
      <c r="U634" s="183">
        <f>O634*T634/100</f>
        <v>0</v>
      </c>
      <c r="V634" s="183">
        <f>U634+O634</f>
        <v>0</v>
      </c>
      <c r="W634" s="183"/>
      <c r="X634" s="183" t="s">
        <v>491</v>
      </c>
      <c r="Y634" s="183">
        <v>1</v>
      </c>
    </row>
    <row r="635" spans="6:25" s="173" customFormat="1" ht="12" outlineLevel="2" x14ac:dyDescent="0.2">
      <c r="F635" s="181"/>
      <c r="G635" s="180"/>
      <c r="H635" s="182" t="s">
        <v>490</v>
      </c>
      <c r="I635" s="357" t="s">
        <v>664</v>
      </c>
      <c r="J635" s="357"/>
      <c r="K635" s="357"/>
      <c r="L635" s="357"/>
      <c r="M635" s="357"/>
      <c r="N635" s="357"/>
      <c r="O635" s="357"/>
      <c r="P635" s="177"/>
      <c r="Q635" s="176"/>
      <c r="R635" s="177"/>
      <c r="S635" s="176"/>
      <c r="T635" s="175"/>
      <c r="U635" s="175"/>
      <c r="V635" s="175"/>
      <c r="W635" s="174"/>
    </row>
    <row r="636" spans="6:25" s="173" customFormat="1" ht="6" customHeight="1" outlineLevel="2" x14ac:dyDescent="0.2">
      <c r="F636" s="181"/>
      <c r="G636" s="180"/>
      <c r="H636" s="179"/>
      <c r="I636" s="178"/>
      <c r="J636" s="178"/>
      <c r="K636" s="178"/>
      <c r="L636" s="178"/>
      <c r="M636" s="178"/>
      <c r="N636" s="178"/>
      <c r="O636" s="178"/>
      <c r="P636" s="177"/>
      <c r="Q636" s="176"/>
      <c r="R636" s="177"/>
      <c r="S636" s="176"/>
      <c r="T636" s="175"/>
      <c r="U636" s="175"/>
      <c r="V636" s="175"/>
      <c r="W636" s="174"/>
    </row>
    <row r="637" spans="6:25" s="211" customFormat="1" ht="11.25" outlineLevel="3" x14ac:dyDescent="0.2">
      <c r="F637" s="224"/>
      <c r="G637" s="223"/>
      <c r="H637" s="222" t="str">
        <f>IF(AND(H636&lt;&gt;"Výkaz výměr:",I636=""),"Výkaz výměr:","")</f>
        <v>Výkaz výměr:</v>
      </c>
      <c r="I637" s="221" t="s">
        <v>663</v>
      </c>
      <c r="J637" s="220"/>
      <c r="K637" s="219"/>
      <c r="L637" s="218"/>
      <c r="M637" s="217">
        <v>83.52</v>
      </c>
      <c r="N637" s="213"/>
      <c r="O637" s="216"/>
      <c r="P637" s="215"/>
      <c r="Q637" s="213"/>
      <c r="R637" s="213"/>
      <c r="S637" s="213"/>
      <c r="T637" s="214" t="s">
        <v>488</v>
      </c>
      <c r="U637" s="213"/>
      <c r="V637" s="213"/>
      <c r="W637" s="212"/>
    </row>
    <row r="638" spans="6:25" s="173" customFormat="1" ht="12" outlineLevel="2" x14ac:dyDescent="0.2">
      <c r="F638" s="190">
        <v>171</v>
      </c>
      <c r="G638" s="187" t="s">
        <v>523</v>
      </c>
      <c r="H638" s="189" t="s">
        <v>662</v>
      </c>
      <c r="I638" s="188" t="s">
        <v>661</v>
      </c>
      <c r="J638" s="187" t="s">
        <v>357</v>
      </c>
      <c r="K638" s="185">
        <v>41.76</v>
      </c>
      <c r="L638" s="186">
        <v>0</v>
      </c>
      <c r="M638" s="185">
        <v>41.76</v>
      </c>
      <c r="N638" s="184"/>
      <c r="O638" s="183">
        <f>M638*N638</f>
        <v>0</v>
      </c>
      <c r="P638" s="183"/>
      <c r="Q638" s="183">
        <f>M638*P638</f>
        <v>0</v>
      </c>
      <c r="R638" s="183"/>
      <c r="S638" s="183">
        <f>M638*R638</f>
        <v>0</v>
      </c>
      <c r="T638" s="183">
        <v>21</v>
      </c>
      <c r="U638" s="183">
        <f>O638*T638/100</f>
        <v>0</v>
      </c>
      <c r="V638" s="183">
        <f>U638+O638</f>
        <v>0</v>
      </c>
      <c r="W638" s="183"/>
      <c r="X638" s="183" t="s">
        <v>491</v>
      </c>
      <c r="Y638" s="183">
        <v>1</v>
      </c>
    </row>
    <row r="639" spans="6:25" s="173" customFormat="1" ht="12" outlineLevel="2" x14ac:dyDescent="0.2">
      <c r="F639" s="181"/>
      <c r="G639" s="180"/>
      <c r="H639" s="182" t="s">
        <v>490</v>
      </c>
      <c r="I639" s="357" t="s">
        <v>660</v>
      </c>
      <c r="J639" s="357"/>
      <c r="K639" s="357"/>
      <c r="L639" s="357"/>
      <c r="M639" s="357"/>
      <c r="N639" s="357"/>
      <c r="O639" s="357"/>
      <c r="P639" s="177"/>
      <c r="Q639" s="176"/>
      <c r="R639" s="177"/>
      <c r="S639" s="176"/>
      <c r="T639" s="175"/>
      <c r="U639" s="175"/>
      <c r="V639" s="175"/>
      <c r="W639" s="174"/>
    </row>
    <row r="640" spans="6:25" s="173" customFormat="1" ht="6" customHeight="1" outlineLevel="2" x14ac:dyDescent="0.2">
      <c r="F640" s="181"/>
      <c r="G640" s="180"/>
      <c r="H640" s="179"/>
      <c r="I640" s="178"/>
      <c r="J640" s="178"/>
      <c r="K640" s="178"/>
      <c r="L640" s="178"/>
      <c r="M640" s="178"/>
      <c r="N640" s="178"/>
      <c r="O640" s="178"/>
      <c r="P640" s="177"/>
      <c r="Q640" s="176"/>
      <c r="R640" s="177"/>
      <c r="S640" s="176"/>
      <c r="T640" s="175"/>
      <c r="U640" s="175"/>
      <c r="V640" s="175"/>
      <c r="W640" s="174"/>
    </row>
    <row r="641" spans="6:25" s="211" customFormat="1" ht="11.25" outlineLevel="3" x14ac:dyDescent="0.2">
      <c r="F641" s="224"/>
      <c r="G641" s="223"/>
      <c r="H641" s="222" t="str">
        <f>IF(AND(H640&lt;&gt;"Výkaz výměr:",I640=""),"Výkaz výměr:","")</f>
        <v>Výkaz výměr:</v>
      </c>
      <c r="I641" s="221" t="s">
        <v>659</v>
      </c>
      <c r="J641" s="220"/>
      <c r="K641" s="219"/>
      <c r="L641" s="218"/>
      <c r="M641" s="217">
        <v>41.76</v>
      </c>
      <c r="N641" s="213"/>
      <c r="O641" s="216"/>
      <c r="P641" s="215"/>
      <c r="Q641" s="213"/>
      <c r="R641" s="213"/>
      <c r="S641" s="213"/>
      <c r="T641" s="214" t="s">
        <v>488</v>
      </c>
      <c r="U641" s="213"/>
      <c r="V641" s="213"/>
      <c r="W641" s="212"/>
    </row>
    <row r="642" spans="6:25" s="173" customFormat="1" ht="12" outlineLevel="2" x14ac:dyDescent="0.2">
      <c r="F642" s="190">
        <v>172</v>
      </c>
      <c r="G642" s="187" t="s">
        <v>523</v>
      </c>
      <c r="H642" s="189" t="s">
        <v>658</v>
      </c>
      <c r="I642" s="188" t="s">
        <v>657</v>
      </c>
      <c r="J642" s="187" t="s">
        <v>357</v>
      </c>
      <c r="K642" s="185">
        <v>68.279999999999987</v>
      </c>
      <c r="L642" s="186">
        <v>0</v>
      </c>
      <c r="M642" s="185">
        <v>68.279999999999987</v>
      </c>
      <c r="N642" s="184"/>
      <c r="O642" s="183">
        <f>M642*N642</f>
        <v>0</v>
      </c>
      <c r="P642" s="183"/>
      <c r="Q642" s="183">
        <f>M642*P642</f>
        <v>0</v>
      </c>
      <c r="R642" s="183"/>
      <c r="S642" s="183">
        <f>M642*R642</f>
        <v>0</v>
      </c>
      <c r="T642" s="183">
        <v>21</v>
      </c>
      <c r="U642" s="183">
        <f>O642*T642/100</f>
        <v>0</v>
      </c>
      <c r="V642" s="183">
        <f>U642+O642</f>
        <v>0</v>
      </c>
      <c r="W642" s="183"/>
      <c r="X642" s="183" t="s">
        <v>491</v>
      </c>
      <c r="Y642" s="183">
        <v>1</v>
      </c>
    </row>
    <row r="643" spans="6:25" s="173" customFormat="1" ht="12" outlineLevel="2" x14ac:dyDescent="0.2">
      <c r="F643" s="181"/>
      <c r="G643" s="180"/>
      <c r="H643" s="182" t="s">
        <v>490</v>
      </c>
      <c r="I643" s="357" t="s">
        <v>656</v>
      </c>
      <c r="J643" s="357"/>
      <c r="K643" s="357"/>
      <c r="L643" s="357"/>
      <c r="M643" s="357"/>
      <c r="N643" s="357"/>
      <c r="O643" s="357"/>
      <c r="P643" s="177"/>
      <c r="Q643" s="176"/>
      <c r="R643" s="177"/>
      <c r="S643" s="176"/>
      <c r="T643" s="175"/>
      <c r="U643" s="175"/>
      <c r="V643" s="175"/>
      <c r="W643" s="174"/>
    </row>
    <row r="644" spans="6:25" s="173" customFormat="1" ht="6" customHeight="1" outlineLevel="2" x14ac:dyDescent="0.2">
      <c r="F644" s="181"/>
      <c r="G644" s="180"/>
      <c r="H644" s="179"/>
      <c r="I644" s="178"/>
      <c r="J644" s="178"/>
      <c r="K644" s="178"/>
      <c r="L644" s="178"/>
      <c r="M644" s="178"/>
      <c r="N644" s="178"/>
      <c r="O644" s="178"/>
      <c r="P644" s="177"/>
      <c r="Q644" s="176"/>
      <c r="R644" s="177"/>
      <c r="S644" s="176"/>
      <c r="T644" s="175"/>
      <c r="U644" s="175"/>
      <c r="V644" s="175"/>
      <c r="W644" s="174"/>
    </row>
    <row r="645" spans="6:25" s="211" customFormat="1" ht="11.25" outlineLevel="3" x14ac:dyDescent="0.2">
      <c r="F645" s="224"/>
      <c r="G645" s="223"/>
      <c r="H645" s="222" t="str">
        <f>IF(AND(H644&lt;&gt;"Výkaz výměr:",I644=""),"Výkaz výměr:","")</f>
        <v>Výkaz výměr:</v>
      </c>
      <c r="I645" s="221" t="s">
        <v>655</v>
      </c>
      <c r="J645" s="220"/>
      <c r="K645" s="219"/>
      <c r="L645" s="218"/>
      <c r="M645" s="217">
        <v>68.279999999999987</v>
      </c>
      <c r="N645" s="213"/>
      <c r="O645" s="216"/>
      <c r="P645" s="215"/>
      <c r="Q645" s="213"/>
      <c r="R645" s="213"/>
      <c r="S645" s="213"/>
      <c r="T645" s="214" t="s">
        <v>488</v>
      </c>
      <c r="U645" s="213"/>
      <c r="V645" s="213"/>
      <c r="W645" s="212"/>
    </row>
    <row r="646" spans="6:25" s="173" customFormat="1" ht="12" outlineLevel="2" x14ac:dyDescent="0.2">
      <c r="F646" s="190">
        <v>173</v>
      </c>
      <c r="G646" s="187" t="s">
        <v>523</v>
      </c>
      <c r="H646" s="189" t="s">
        <v>654</v>
      </c>
      <c r="I646" s="188" t="s">
        <v>653</v>
      </c>
      <c r="J646" s="187" t="s">
        <v>357</v>
      </c>
      <c r="K646" s="185">
        <v>4.8000000000000007</v>
      </c>
      <c r="L646" s="186">
        <v>0</v>
      </c>
      <c r="M646" s="185">
        <v>4.8000000000000007</v>
      </c>
      <c r="N646" s="184"/>
      <c r="O646" s="183">
        <f>M646*N646</f>
        <v>0</v>
      </c>
      <c r="P646" s="183"/>
      <c r="Q646" s="183">
        <f>M646*P646</f>
        <v>0</v>
      </c>
      <c r="R646" s="183"/>
      <c r="S646" s="183">
        <f>M646*R646</f>
        <v>0</v>
      </c>
      <c r="T646" s="183">
        <v>21</v>
      </c>
      <c r="U646" s="183">
        <f>O646*T646/100</f>
        <v>0</v>
      </c>
      <c r="V646" s="183">
        <f>U646+O646</f>
        <v>0</v>
      </c>
      <c r="W646" s="183"/>
      <c r="X646" s="183" t="s">
        <v>491</v>
      </c>
      <c r="Y646" s="183">
        <v>1</v>
      </c>
    </row>
    <row r="647" spans="6:25" s="173" customFormat="1" ht="12" outlineLevel="2" x14ac:dyDescent="0.2">
      <c r="F647" s="181"/>
      <c r="G647" s="180"/>
      <c r="H647" s="182" t="s">
        <v>490</v>
      </c>
      <c r="I647" s="357" t="s">
        <v>652</v>
      </c>
      <c r="J647" s="357"/>
      <c r="K647" s="357"/>
      <c r="L647" s="357"/>
      <c r="M647" s="357"/>
      <c r="N647" s="357"/>
      <c r="O647" s="357"/>
      <c r="P647" s="177"/>
      <c r="Q647" s="176"/>
      <c r="R647" s="177"/>
      <c r="S647" s="176"/>
      <c r="T647" s="175"/>
      <c r="U647" s="175"/>
      <c r="V647" s="175"/>
      <c r="W647" s="174"/>
    </row>
    <row r="648" spans="6:25" s="173" customFormat="1" ht="6" customHeight="1" outlineLevel="2" x14ac:dyDescent="0.2">
      <c r="F648" s="181"/>
      <c r="G648" s="180"/>
      <c r="H648" s="179"/>
      <c r="I648" s="178"/>
      <c r="J648" s="178"/>
      <c r="K648" s="178"/>
      <c r="L648" s="178"/>
      <c r="M648" s="178"/>
      <c r="N648" s="178"/>
      <c r="O648" s="178"/>
      <c r="P648" s="177"/>
      <c r="Q648" s="176"/>
      <c r="R648" s="177"/>
      <c r="S648" s="176"/>
      <c r="T648" s="175"/>
      <c r="U648" s="175"/>
      <c r="V648" s="175"/>
      <c r="W648" s="174"/>
    </row>
    <row r="649" spans="6:25" s="211" customFormat="1" ht="11.25" outlineLevel="3" x14ac:dyDescent="0.2">
      <c r="F649" s="224"/>
      <c r="G649" s="223"/>
      <c r="H649" s="222" t="str">
        <f>IF(AND(H648&lt;&gt;"Výkaz výměr:",I648=""),"Výkaz výměr:","")</f>
        <v>Výkaz výměr:</v>
      </c>
      <c r="I649" s="221" t="s">
        <v>651</v>
      </c>
      <c r="J649" s="220"/>
      <c r="K649" s="219"/>
      <c r="L649" s="218"/>
      <c r="M649" s="217">
        <v>4.8000000000000007</v>
      </c>
      <c r="N649" s="213"/>
      <c r="O649" s="216"/>
      <c r="P649" s="215"/>
      <c r="Q649" s="213"/>
      <c r="R649" s="213"/>
      <c r="S649" s="213"/>
      <c r="T649" s="214" t="s">
        <v>488</v>
      </c>
      <c r="U649" s="213"/>
      <c r="V649" s="213"/>
      <c r="W649" s="212"/>
    </row>
    <row r="650" spans="6:25" s="173" customFormat="1" ht="12" outlineLevel="2" x14ac:dyDescent="0.2">
      <c r="F650" s="190">
        <v>174</v>
      </c>
      <c r="G650" s="187" t="s">
        <v>550</v>
      </c>
      <c r="H650" s="189" t="s">
        <v>650</v>
      </c>
      <c r="I650" s="188" t="s">
        <v>649</v>
      </c>
      <c r="J650" s="187" t="s">
        <v>234</v>
      </c>
      <c r="K650" s="185">
        <v>9.1199999999999992</v>
      </c>
      <c r="L650" s="186">
        <v>0</v>
      </c>
      <c r="M650" s="185">
        <v>9.1199999999999992</v>
      </c>
      <c r="N650" s="184"/>
      <c r="O650" s="183">
        <f>M650*N650</f>
        <v>0</v>
      </c>
      <c r="P650" s="183">
        <v>1</v>
      </c>
      <c r="Q650" s="183">
        <f>M650*P650</f>
        <v>9.1199999999999992</v>
      </c>
      <c r="R650" s="183"/>
      <c r="S650" s="183">
        <f>M650*R650</f>
        <v>0</v>
      </c>
      <c r="T650" s="183">
        <v>21</v>
      </c>
      <c r="U650" s="183">
        <f>O650*T650/100</f>
        <v>0</v>
      </c>
      <c r="V650" s="183">
        <f>U650+O650</f>
        <v>0</v>
      </c>
      <c r="W650" s="183"/>
      <c r="X650" s="183" t="s">
        <v>491</v>
      </c>
      <c r="Y650" s="183">
        <v>1</v>
      </c>
    </row>
    <row r="651" spans="6:25" s="173" customFormat="1" ht="12" outlineLevel="2" x14ac:dyDescent="0.2">
      <c r="F651" s="181"/>
      <c r="G651" s="180"/>
      <c r="H651" s="182" t="s">
        <v>490</v>
      </c>
      <c r="I651" s="357" t="s">
        <v>649</v>
      </c>
      <c r="J651" s="357"/>
      <c r="K651" s="357"/>
      <c r="L651" s="357"/>
      <c r="M651" s="357"/>
      <c r="N651" s="357"/>
      <c r="O651" s="357"/>
      <c r="P651" s="177"/>
      <c r="Q651" s="176"/>
      <c r="R651" s="177"/>
      <c r="S651" s="176"/>
      <c r="T651" s="175"/>
      <c r="U651" s="175"/>
      <c r="V651" s="175"/>
      <c r="W651" s="174"/>
    </row>
    <row r="652" spans="6:25" s="173" customFormat="1" ht="6" customHeight="1" outlineLevel="2" x14ac:dyDescent="0.2">
      <c r="F652" s="181"/>
      <c r="G652" s="180"/>
      <c r="H652" s="179"/>
      <c r="I652" s="178"/>
      <c r="J652" s="178"/>
      <c r="K652" s="178"/>
      <c r="L652" s="178"/>
      <c r="M652" s="178"/>
      <c r="N652" s="178"/>
      <c r="O652" s="178"/>
      <c r="P652" s="177"/>
      <c r="Q652" s="176"/>
      <c r="R652" s="177"/>
      <c r="S652" s="176"/>
      <c r="T652" s="175"/>
      <c r="U652" s="175"/>
      <c r="V652" s="175"/>
      <c r="W652" s="174"/>
    </row>
    <row r="653" spans="6:25" s="211" customFormat="1" ht="11.25" outlineLevel="3" x14ac:dyDescent="0.2">
      <c r="F653" s="224"/>
      <c r="G653" s="223"/>
      <c r="H653" s="222" t="str">
        <f>IF(AND(H652&lt;&gt;"Výkaz výměr:",I652=""),"Výkaz výměr:","")</f>
        <v>Výkaz výměr:</v>
      </c>
      <c r="I653" s="221" t="s">
        <v>648</v>
      </c>
      <c r="J653" s="220"/>
      <c r="K653" s="219"/>
      <c r="L653" s="218"/>
      <c r="M653" s="217">
        <v>9.1199999999999992</v>
      </c>
      <c r="N653" s="213"/>
      <c r="O653" s="216"/>
      <c r="P653" s="215"/>
      <c r="Q653" s="213"/>
      <c r="R653" s="213"/>
      <c r="S653" s="213"/>
      <c r="T653" s="214" t="s">
        <v>488</v>
      </c>
      <c r="U653" s="213"/>
      <c r="V653" s="213"/>
      <c r="W653" s="212"/>
    </row>
    <row r="654" spans="6:25" s="173" customFormat="1" ht="12" outlineLevel="2" x14ac:dyDescent="0.2">
      <c r="F654" s="190">
        <v>175</v>
      </c>
      <c r="G654" s="187" t="s">
        <v>523</v>
      </c>
      <c r="H654" s="189" t="s">
        <v>647</v>
      </c>
      <c r="I654" s="188" t="s">
        <v>646</v>
      </c>
      <c r="J654" s="187" t="s">
        <v>357</v>
      </c>
      <c r="K654" s="185">
        <v>30.260000000000005</v>
      </c>
      <c r="L654" s="186">
        <v>0</v>
      </c>
      <c r="M654" s="185">
        <v>30.260000000000005</v>
      </c>
      <c r="N654" s="184"/>
      <c r="O654" s="183">
        <f>M654*N654</f>
        <v>0</v>
      </c>
      <c r="P654" s="183"/>
      <c r="Q654" s="183">
        <f>M654*P654</f>
        <v>0</v>
      </c>
      <c r="R654" s="183"/>
      <c r="S654" s="183">
        <f>M654*R654</f>
        <v>0</v>
      </c>
      <c r="T654" s="183">
        <v>21</v>
      </c>
      <c r="U654" s="183">
        <f>O654*T654/100</f>
        <v>0</v>
      </c>
      <c r="V654" s="183">
        <f>U654+O654</f>
        <v>0</v>
      </c>
      <c r="W654" s="183"/>
      <c r="X654" s="183" t="s">
        <v>491</v>
      </c>
      <c r="Y654" s="183">
        <v>1</v>
      </c>
    </row>
    <row r="655" spans="6:25" s="173" customFormat="1" ht="12" outlineLevel="2" x14ac:dyDescent="0.2">
      <c r="F655" s="181"/>
      <c r="G655" s="180"/>
      <c r="H655" s="182" t="s">
        <v>490</v>
      </c>
      <c r="I655" s="357" t="s">
        <v>645</v>
      </c>
      <c r="J655" s="357"/>
      <c r="K655" s="357"/>
      <c r="L655" s="357"/>
      <c r="M655" s="357"/>
      <c r="N655" s="357"/>
      <c r="O655" s="357"/>
      <c r="P655" s="177"/>
      <c r="Q655" s="176"/>
      <c r="R655" s="177"/>
      <c r="S655" s="176"/>
      <c r="T655" s="175"/>
      <c r="U655" s="175"/>
      <c r="V655" s="175"/>
      <c r="W655" s="174"/>
    </row>
    <row r="656" spans="6:25" s="173" customFormat="1" ht="6" customHeight="1" outlineLevel="2" x14ac:dyDescent="0.2">
      <c r="F656" s="181"/>
      <c r="G656" s="180"/>
      <c r="H656" s="179"/>
      <c r="I656" s="178"/>
      <c r="J656" s="178"/>
      <c r="K656" s="178"/>
      <c r="L656" s="178"/>
      <c r="M656" s="178"/>
      <c r="N656" s="178"/>
      <c r="O656" s="178"/>
      <c r="P656" s="177"/>
      <c r="Q656" s="176"/>
      <c r="R656" s="177"/>
      <c r="S656" s="176"/>
      <c r="T656" s="175"/>
      <c r="U656" s="175"/>
      <c r="V656" s="175"/>
      <c r="W656" s="174"/>
    </row>
    <row r="657" spans="6:25" s="211" customFormat="1" ht="11.25" outlineLevel="3" x14ac:dyDescent="0.2">
      <c r="F657" s="224"/>
      <c r="G657" s="223"/>
      <c r="H657" s="222" t="str">
        <f>IF(AND(H656&lt;&gt;"Výkaz výměr:",I656=""),"Výkaz výměr:","")</f>
        <v>Výkaz výměr:</v>
      </c>
      <c r="I657" s="221" t="s">
        <v>644</v>
      </c>
      <c r="J657" s="220"/>
      <c r="K657" s="219"/>
      <c r="L657" s="218"/>
      <c r="M657" s="217">
        <v>30.260000000000005</v>
      </c>
      <c r="N657" s="213"/>
      <c r="O657" s="216"/>
      <c r="P657" s="215"/>
      <c r="Q657" s="213"/>
      <c r="R657" s="213"/>
      <c r="S657" s="213"/>
      <c r="T657" s="214" t="s">
        <v>488</v>
      </c>
      <c r="U657" s="213"/>
      <c r="V657" s="213"/>
      <c r="W657" s="212"/>
    </row>
    <row r="658" spans="6:25" s="173" customFormat="1" ht="12" outlineLevel="2" x14ac:dyDescent="0.2">
      <c r="F658" s="190">
        <v>176</v>
      </c>
      <c r="G658" s="187" t="s">
        <v>523</v>
      </c>
      <c r="H658" s="189" t="s">
        <v>643</v>
      </c>
      <c r="I658" s="188" t="s">
        <v>642</v>
      </c>
      <c r="J658" s="187" t="s">
        <v>357</v>
      </c>
      <c r="K658" s="185">
        <v>30.26</v>
      </c>
      <c r="L658" s="186">
        <v>0</v>
      </c>
      <c r="M658" s="185">
        <v>30.26</v>
      </c>
      <c r="N658" s="184"/>
      <c r="O658" s="183">
        <f>M658*N658</f>
        <v>0</v>
      </c>
      <c r="P658" s="183"/>
      <c r="Q658" s="183">
        <f>M658*P658</f>
        <v>0</v>
      </c>
      <c r="R658" s="183"/>
      <c r="S658" s="183">
        <f>M658*R658</f>
        <v>0</v>
      </c>
      <c r="T658" s="183">
        <v>21</v>
      </c>
      <c r="U658" s="183">
        <f>O658*T658/100</f>
        <v>0</v>
      </c>
      <c r="V658" s="183">
        <f>U658+O658</f>
        <v>0</v>
      </c>
      <c r="W658" s="183"/>
      <c r="X658" s="183" t="s">
        <v>491</v>
      </c>
      <c r="Y658" s="183">
        <v>1</v>
      </c>
    </row>
    <row r="659" spans="6:25" s="173" customFormat="1" ht="12" outlineLevel="2" x14ac:dyDescent="0.2">
      <c r="F659" s="181"/>
      <c r="G659" s="180"/>
      <c r="H659" s="182" t="s">
        <v>490</v>
      </c>
      <c r="I659" s="357" t="s">
        <v>641</v>
      </c>
      <c r="J659" s="357"/>
      <c r="K659" s="357"/>
      <c r="L659" s="357"/>
      <c r="M659" s="357"/>
      <c r="N659" s="357"/>
      <c r="O659" s="357"/>
      <c r="P659" s="177"/>
      <c r="Q659" s="176"/>
      <c r="R659" s="177"/>
      <c r="S659" s="176"/>
      <c r="T659" s="175"/>
      <c r="U659" s="175"/>
      <c r="V659" s="175"/>
      <c r="W659" s="174"/>
    </row>
    <row r="660" spans="6:25" s="173" customFormat="1" ht="6" customHeight="1" outlineLevel="2" x14ac:dyDescent="0.2">
      <c r="F660" s="181"/>
      <c r="G660" s="180"/>
      <c r="H660" s="179"/>
      <c r="I660" s="178"/>
      <c r="J660" s="178"/>
      <c r="K660" s="178"/>
      <c r="L660" s="178"/>
      <c r="M660" s="178"/>
      <c r="N660" s="178"/>
      <c r="O660" s="178"/>
      <c r="P660" s="177"/>
      <c r="Q660" s="176"/>
      <c r="R660" s="177"/>
      <c r="S660" s="176"/>
      <c r="T660" s="175"/>
      <c r="U660" s="175"/>
      <c r="V660" s="175"/>
      <c r="W660" s="174"/>
    </row>
    <row r="661" spans="6:25" s="173" customFormat="1" ht="12" outlineLevel="2" x14ac:dyDescent="0.2">
      <c r="F661" s="190">
        <v>177</v>
      </c>
      <c r="G661" s="187" t="s">
        <v>523</v>
      </c>
      <c r="H661" s="189" t="s">
        <v>640</v>
      </c>
      <c r="I661" s="188" t="s">
        <v>639</v>
      </c>
      <c r="J661" s="187" t="s">
        <v>234</v>
      </c>
      <c r="K661" s="185">
        <v>54.468000000000004</v>
      </c>
      <c r="L661" s="186">
        <v>0</v>
      </c>
      <c r="M661" s="185">
        <v>54.468000000000004</v>
      </c>
      <c r="N661" s="184"/>
      <c r="O661" s="183">
        <f>M661*N661</f>
        <v>0</v>
      </c>
      <c r="P661" s="183"/>
      <c r="Q661" s="183">
        <f>M661*P661</f>
        <v>0</v>
      </c>
      <c r="R661" s="183"/>
      <c r="S661" s="183">
        <f>M661*R661</f>
        <v>0</v>
      </c>
      <c r="T661" s="183">
        <v>21</v>
      </c>
      <c r="U661" s="183">
        <f>O661*T661/100</f>
        <v>0</v>
      </c>
      <c r="V661" s="183">
        <f>U661+O661</f>
        <v>0</v>
      </c>
      <c r="W661" s="183"/>
      <c r="X661" s="183" t="s">
        <v>491</v>
      </c>
      <c r="Y661" s="183">
        <v>1</v>
      </c>
    </row>
    <row r="662" spans="6:25" s="173" customFormat="1" ht="12" outlineLevel="2" x14ac:dyDescent="0.2">
      <c r="F662" s="181"/>
      <c r="G662" s="180"/>
      <c r="H662" s="182" t="s">
        <v>490</v>
      </c>
      <c r="I662" s="357" t="s">
        <v>638</v>
      </c>
      <c r="J662" s="357"/>
      <c r="K662" s="357"/>
      <c r="L662" s="357"/>
      <c r="M662" s="357"/>
      <c r="N662" s="357"/>
      <c r="O662" s="357"/>
      <c r="P662" s="177"/>
      <c r="Q662" s="176"/>
      <c r="R662" s="177"/>
      <c r="S662" s="176"/>
      <c r="T662" s="175"/>
      <c r="U662" s="175"/>
      <c r="V662" s="175"/>
      <c r="W662" s="174"/>
    </row>
    <row r="663" spans="6:25" s="173" customFormat="1" ht="6" customHeight="1" outlineLevel="2" x14ac:dyDescent="0.2">
      <c r="F663" s="181"/>
      <c r="G663" s="180"/>
      <c r="H663" s="179"/>
      <c r="I663" s="178"/>
      <c r="J663" s="178"/>
      <c r="K663" s="178"/>
      <c r="L663" s="178"/>
      <c r="M663" s="178"/>
      <c r="N663" s="178"/>
      <c r="O663" s="178"/>
      <c r="P663" s="177"/>
      <c r="Q663" s="176"/>
      <c r="R663" s="177"/>
      <c r="S663" s="176"/>
      <c r="T663" s="175"/>
      <c r="U663" s="175"/>
      <c r="V663" s="175"/>
      <c r="W663" s="174"/>
    </row>
    <row r="664" spans="6:25" s="211" customFormat="1" ht="11.25" outlineLevel="3" x14ac:dyDescent="0.2">
      <c r="F664" s="224"/>
      <c r="G664" s="223"/>
      <c r="H664" s="222" t="str">
        <f>IF(AND(H663&lt;&gt;"Výkaz výměr:",I663=""),"Výkaz výměr:","")</f>
        <v>Výkaz výměr:</v>
      </c>
      <c r="I664" s="221" t="s">
        <v>637</v>
      </c>
      <c r="J664" s="220"/>
      <c r="K664" s="219"/>
      <c r="L664" s="218"/>
      <c r="M664" s="217">
        <v>54.468000000000004</v>
      </c>
      <c r="N664" s="213"/>
      <c r="O664" s="216"/>
      <c r="P664" s="215"/>
      <c r="Q664" s="213"/>
      <c r="R664" s="213"/>
      <c r="S664" s="213"/>
      <c r="T664" s="214" t="s">
        <v>488</v>
      </c>
      <c r="U664" s="213"/>
      <c r="V664" s="213"/>
      <c r="W664" s="212"/>
    </row>
    <row r="665" spans="6:25" s="173" customFormat="1" ht="12" outlineLevel="2" x14ac:dyDescent="0.2">
      <c r="F665" s="190">
        <v>178</v>
      </c>
      <c r="G665" s="187" t="s">
        <v>523</v>
      </c>
      <c r="H665" s="189" t="s">
        <v>636</v>
      </c>
      <c r="I665" s="188" t="s">
        <v>635</v>
      </c>
      <c r="J665" s="187" t="s">
        <v>318</v>
      </c>
      <c r="K665" s="185">
        <v>21.6</v>
      </c>
      <c r="L665" s="186">
        <v>0</v>
      </c>
      <c r="M665" s="185">
        <v>21.6</v>
      </c>
      <c r="N665" s="184"/>
      <c r="O665" s="183">
        <f>M665*N665</f>
        <v>0</v>
      </c>
      <c r="P665" s="183"/>
      <c r="Q665" s="183">
        <f>M665*P665</f>
        <v>0</v>
      </c>
      <c r="R665" s="183"/>
      <c r="S665" s="183">
        <f>M665*R665</f>
        <v>0</v>
      </c>
      <c r="T665" s="183">
        <v>21</v>
      </c>
      <c r="U665" s="183">
        <f>O665*T665/100</f>
        <v>0</v>
      </c>
      <c r="V665" s="183">
        <f>U665+O665</f>
        <v>0</v>
      </c>
      <c r="W665" s="183"/>
      <c r="X665" s="183" t="s">
        <v>491</v>
      </c>
      <c r="Y665" s="183">
        <v>1</v>
      </c>
    </row>
    <row r="666" spans="6:25" s="173" customFormat="1" ht="12" outlineLevel="2" x14ac:dyDescent="0.2">
      <c r="F666" s="181"/>
      <c r="G666" s="180"/>
      <c r="H666" s="182" t="s">
        <v>490</v>
      </c>
      <c r="I666" s="357" t="s">
        <v>634</v>
      </c>
      <c r="J666" s="357"/>
      <c r="K666" s="357"/>
      <c r="L666" s="357"/>
      <c r="M666" s="357"/>
      <c r="N666" s="357"/>
      <c r="O666" s="357"/>
      <c r="P666" s="177"/>
      <c r="Q666" s="176"/>
      <c r="R666" s="177"/>
      <c r="S666" s="176"/>
      <c r="T666" s="175"/>
      <c r="U666" s="175"/>
      <c r="V666" s="175"/>
      <c r="W666" s="174"/>
    </row>
    <row r="667" spans="6:25" s="173" customFormat="1" ht="6" customHeight="1" outlineLevel="2" x14ac:dyDescent="0.2">
      <c r="F667" s="181"/>
      <c r="G667" s="180"/>
      <c r="H667" s="179"/>
      <c r="I667" s="178"/>
      <c r="J667" s="178"/>
      <c r="K667" s="178"/>
      <c r="L667" s="178"/>
      <c r="M667" s="178"/>
      <c r="N667" s="178"/>
      <c r="O667" s="178"/>
      <c r="P667" s="177"/>
      <c r="Q667" s="176"/>
      <c r="R667" s="177"/>
      <c r="S667" s="176"/>
      <c r="T667" s="175"/>
      <c r="U667" s="175"/>
      <c r="V667" s="175"/>
      <c r="W667" s="174"/>
    </row>
    <row r="668" spans="6:25" s="211" customFormat="1" ht="11.25" outlineLevel="3" x14ac:dyDescent="0.2">
      <c r="F668" s="224"/>
      <c r="G668" s="223"/>
      <c r="H668" s="222" t="str">
        <f>IF(AND(H667&lt;&gt;"Výkaz výměr:",I667=""),"Výkaz výměr:","")</f>
        <v>Výkaz výměr:</v>
      </c>
      <c r="I668" s="221" t="s">
        <v>633</v>
      </c>
      <c r="J668" s="220"/>
      <c r="K668" s="219"/>
      <c r="L668" s="218"/>
      <c r="M668" s="217">
        <v>21.6</v>
      </c>
      <c r="N668" s="213"/>
      <c r="O668" s="216"/>
      <c r="P668" s="215"/>
      <c r="Q668" s="213"/>
      <c r="R668" s="213"/>
      <c r="S668" s="213"/>
      <c r="T668" s="214" t="s">
        <v>488</v>
      </c>
      <c r="U668" s="213"/>
      <c r="V668" s="213"/>
      <c r="W668" s="212"/>
    </row>
    <row r="669" spans="6:25" s="173" customFormat="1" ht="12" outlineLevel="2" x14ac:dyDescent="0.2">
      <c r="F669" s="190">
        <v>179</v>
      </c>
      <c r="G669" s="187" t="s">
        <v>523</v>
      </c>
      <c r="H669" s="189" t="s">
        <v>632</v>
      </c>
      <c r="I669" s="188" t="s">
        <v>631</v>
      </c>
      <c r="J669" s="187" t="s">
        <v>318</v>
      </c>
      <c r="K669" s="185">
        <v>21.6</v>
      </c>
      <c r="L669" s="186">
        <v>0</v>
      </c>
      <c r="M669" s="185">
        <v>21.6</v>
      </c>
      <c r="N669" s="184"/>
      <c r="O669" s="183">
        <f>M669*N669</f>
        <v>0</v>
      </c>
      <c r="P669" s="183"/>
      <c r="Q669" s="183">
        <f>M669*P669</f>
        <v>0</v>
      </c>
      <c r="R669" s="183"/>
      <c r="S669" s="183">
        <f>M669*R669</f>
        <v>0</v>
      </c>
      <c r="T669" s="183">
        <v>21</v>
      </c>
      <c r="U669" s="183">
        <f>O669*T669/100</f>
        <v>0</v>
      </c>
      <c r="V669" s="183">
        <f>U669+O669</f>
        <v>0</v>
      </c>
      <c r="W669" s="183"/>
      <c r="X669" s="183" t="s">
        <v>491</v>
      </c>
      <c r="Y669" s="183">
        <v>1</v>
      </c>
    </row>
    <row r="670" spans="6:25" s="173" customFormat="1" ht="12" outlineLevel="2" x14ac:dyDescent="0.2">
      <c r="F670" s="181"/>
      <c r="G670" s="180"/>
      <c r="H670" s="182" t="s">
        <v>490</v>
      </c>
      <c r="I670" s="357" t="s">
        <v>630</v>
      </c>
      <c r="J670" s="357"/>
      <c r="K670" s="357"/>
      <c r="L670" s="357"/>
      <c r="M670" s="357"/>
      <c r="N670" s="357"/>
      <c r="O670" s="357"/>
      <c r="P670" s="177"/>
      <c r="Q670" s="176"/>
      <c r="R670" s="177"/>
      <c r="S670" s="176"/>
      <c r="T670" s="175"/>
      <c r="U670" s="175"/>
      <c r="V670" s="175"/>
      <c r="W670" s="174"/>
    </row>
    <row r="671" spans="6:25" s="173" customFormat="1" ht="6" customHeight="1" outlineLevel="2" x14ac:dyDescent="0.2">
      <c r="F671" s="181"/>
      <c r="G671" s="180"/>
      <c r="H671" s="179"/>
      <c r="I671" s="178"/>
      <c r="J671" s="178"/>
      <c r="K671" s="178"/>
      <c r="L671" s="178"/>
      <c r="M671" s="178"/>
      <c r="N671" s="178"/>
      <c r="O671" s="178"/>
      <c r="P671" s="177"/>
      <c r="Q671" s="176"/>
      <c r="R671" s="177"/>
      <c r="S671" s="176"/>
      <c r="T671" s="175"/>
      <c r="U671" s="175"/>
      <c r="V671" s="175"/>
      <c r="W671" s="174"/>
    </row>
    <row r="672" spans="6:25" s="173" customFormat="1" ht="12" outlineLevel="2" x14ac:dyDescent="0.2">
      <c r="F672" s="190">
        <v>180</v>
      </c>
      <c r="G672" s="187" t="s">
        <v>550</v>
      </c>
      <c r="H672" s="189" t="s">
        <v>629</v>
      </c>
      <c r="I672" s="188" t="s">
        <v>628</v>
      </c>
      <c r="J672" s="187" t="s">
        <v>170</v>
      </c>
      <c r="K672" s="185">
        <v>0.43200000000000005</v>
      </c>
      <c r="L672" s="186">
        <v>0</v>
      </c>
      <c r="M672" s="185">
        <v>0.43200000000000005</v>
      </c>
      <c r="N672" s="184"/>
      <c r="O672" s="183">
        <f>M672*N672</f>
        <v>0</v>
      </c>
      <c r="P672" s="183">
        <v>1E-3</v>
      </c>
      <c r="Q672" s="183">
        <f>M672*P672</f>
        <v>4.3200000000000004E-4</v>
      </c>
      <c r="R672" s="183"/>
      <c r="S672" s="183">
        <f>M672*R672</f>
        <v>0</v>
      </c>
      <c r="T672" s="183">
        <v>21</v>
      </c>
      <c r="U672" s="183">
        <f>O672*T672/100</f>
        <v>0</v>
      </c>
      <c r="V672" s="183">
        <f>U672+O672</f>
        <v>0</v>
      </c>
      <c r="W672" s="183"/>
      <c r="X672" s="183" t="s">
        <v>491</v>
      </c>
      <c r="Y672" s="183">
        <v>1</v>
      </c>
    </row>
    <row r="673" spans="6:25" s="173" customFormat="1" ht="12" outlineLevel="2" x14ac:dyDescent="0.2">
      <c r="F673" s="181"/>
      <c r="G673" s="180"/>
      <c r="H673" s="182" t="s">
        <v>490</v>
      </c>
      <c r="I673" s="357" t="s">
        <v>628</v>
      </c>
      <c r="J673" s="357"/>
      <c r="K673" s="357"/>
      <c r="L673" s="357"/>
      <c r="M673" s="357"/>
      <c r="N673" s="357"/>
      <c r="O673" s="357"/>
      <c r="P673" s="177"/>
      <c r="Q673" s="176"/>
      <c r="R673" s="177"/>
      <c r="S673" s="176"/>
      <c r="T673" s="175"/>
      <c r="U673" s="175"/>
      <c r="V673" s="175"/>
      <c r="W673" s="174"/>
    </row>
    <row r="674" spans="6:25" s="173" customFormat="1" ht="6" customHeight="1" outlineLevel="2" x14ac:dyDescent="0.2">
      <c r="F674" s="181"/>
      <c r="G674" s="180"/>
      <c r="H674" s="179"/>
      <c r="I674" s="178"/>
      <c r="J674" s="178"/>
      <c r="K674" s="178"/>
      <c r="L674" s="178"/>
      <c r="M674" s="178"/>
      <c r="N674" s="178"/>
      <c r="O674" s="178"/>
      <c r="P674" s="177"/>
      <c r="Q674" s="176"/>
      <c r="R674" s="177"/>
      <c r="S674" s="176"/>
      <c r="T674" s="175"/>
      <c r="U674" s="175"/>
      <c r="V674" s="175"/>
      <c r="W674" s="174"/>
    </row>
    <row r="675" spans="6:25" s="211" customFormat="1" ht="11.25" outlineLevel="3" x14ac:dyDescent="0.2">
      <c r="F675" s="224"/>
      <c r="G675" s="223"/>
      <c r="H675" s="222" t="str">
        <f>IF(AND(H674&lt;&gt;"Výkaz výměr:",I674=""),"Výkaz výměr:","")</f>
        <v>Výkaz výměr:</v>
      </c>
      <c r="I675" s="221" t="s">
        <v>627</v>
      </c>
      <c r="J675" s="220"/>
      <c r="K675" s="219"/>
      <c r="L675" s="218"/>
      <c r="M675" s="217">
        <v>0.43200000000000005</v>
      </c>
      <c r="N675" s="213"/>
      <c r="O675" s="216"/>
      <c r="P675" s="215"/>
      <c r="Q675" s="213"/>
      <c r="R675" s="213"/>
      <c r="S675" s="213"/>
      <c r="T675" s="214" t="s">
        <v>488</v>
      </c>
      <c r="U675" s="213"/>
      <c r="V675" s="213"/>
      <c r="W675" s="212"/>
    </row>
    <row r="676" spans="6:25" s="164" customFormat="1" ht="12.75" customHeight="1" outlineLevel="2" x14ac:dyDescent="0.2">
      <c r="F676" s="172"/>
      <c r="G676" s="170"/>
      <c r="H676" s="170"/>
      <c r="I676" s="171"/>
      <c r="J676" s="170"/>
      <c r="K676" s="169"/>
      <c r="L676" s="165"/>
      <c r="M676" s="169"/>
      <c r="N676" s="165"/>
      <c r="O676" s="168"/>
      <c r="P676" s="167"/>
      <c r="Q676" s="165"/>
      <c r="R676" s="165"/>
      <c r="S676" s="165"/>
      <c r="T676" s="166" t="s">
        <v>488</v>
      </c>
      <c r="U676" s="165"/>
      <c r="V676" s="165"/>
      <c r="W676" s="165"/>
    </row>
    <row r="677" spans="6:25" s="191" customFormat="1" ht="16.5" customHeight="1" outlineLevel="1" x14ac:dyDescent="0.2">
      <c r="F677" s="200"/>
      <c r="G677" s="198"/>
      <c r="H677" s="199"/>
      <c r="I677" s="199" t="s">
        <v>626</v>
      </c>
      <c r="J677" s="198"/>
      <c r="K677" s="197"/>
      <c r="L677" s="195"/>
      <c r="M677" s="197"/>
      <c r="N677" s="195"/>
      <c r="O677" s="192">
        <f>SUBTOTAL(9,O678:O682)</f>
        <v>0</v>
      </c>
      <c r="P677" s="196"/>
      <c r="Q677" s="192">
        <f>SUBTOTAL(9,Q678:Q682)</f>
        <v>0</v>
      </c>
      <c r="R677" s="195"/>
      <c r="S677" s="192">
        <f>SUBTOTAL(9,S678:S682)</f>
        <v>0</v>
      </c>
      <c r="T677" s="194"/>
      <c r="U677" s="192">
        <f>SUBTOTAL(9,U678:U682)</f>
        <v>0</v>
      </c>
      <c r="V677" s="192">
        <f>SUBTOTAL(9,V678:V682)</f>
        <v>0</v>
      </c>
      <c r="W677" s="193"/>
      <c r="Y677" s="192">
        <f>SUBTOTAL(9,Y678:Y682)</f>
        <v>1</v>
      </c>
    </row>
    <row r="678" spans="6:25" s="173" customFormat="1" ht="12" outlineLevel="2" x14ac:dyDescent="0.2">
      <c r="F678" s="190">
        <v>181</v>
      </c>
      <c r="G678" s="187" t="s">
        <v>523</v>
      </c>
      <c r="H678" s="189" t="s">
        <v>625</v>
      </c>
      <c r="I678" s="188" t="s">
        <v>624</v>
      </c>
      <c r="J678" s="187" t="s">
        <v>318</v>
      </c>
      <c r="K678" s="185">
        <v>171.6</v>
      </c>
      <c r="L678" s="186">
        <v>0</v>
      </c>
      <c r="M678" s="185">
        <v>171.6</v>
      </c>
      <c r="N678" s="184"/>
      <c r="O678" s="183">
        <f>M678*N678</f>
        <v>0</v>
      </c>
      <c r="P678" s="183"/>
      <c r="Q678" s="183">
        <f>M678*P678</f>
        <v>0</v>
      </c>
      <c r="R678" s="183"/>
      <c r="S678" s="183">
        <f>M678*R678</f>
        <v>0</v>
      </c>
      <c r="T678" s="183">
        <v>21</v>
      </c>
      <c r="U678" s="183">
        <f>O678*T678/100</f>
        <v>0</v>
      </c>
      <c r="V678" s="183">
        <f>U678+O678</f>
        <v>0</v>
      </c>
      <c r="W678" s="183"/>
      <c r="X678" s="183" t="s">
        <v>491</v>
      </c>
      <c r="Y678" s="183">
        <v>1</v>
      </c>
    </row>
    <row r="679" spans="6:25" s="173" customFormat="1" ht="12" outlineLevel="2" x14ac:dyDescent="0.2">
      <c r="F679" s="181"/>
      <c r="G679" s="180"/>
      <c r="H679" s="182" t="s">
        <v>490</v>
      </c>
      <c r="I679" s="357" t="s">
        <v>623</v>
      </c>
      <c r="J679" s="357"/>
      <c r="K679" s="357"/>
      <c r="L679" s="357"/>
      <c r="M679" s="357"/>
      <c r="N679" s="357"/>
      <c r="O679" s="357"/>
      <c r="P679" s="177"/>
      <c r="Q679" s="176"/>
      <c r="R679" s="177"/>
      <c r="S679" s="176"/>
      <c r="T679" s="175"/>
      <c r="U679" s="175"/>
      <c r="V679" s="175"/>
      <c r="W679" s="174"/>
    </row>
    <row r="680" spans="6:25" s="173" customFormat="1" ht="6" customHeight="1" outlineLevel="2" x14ac:dyDescent="0.2">
      <c r="F680" s="181"/>
      <c r="G680" s="180"/>
      <c r="H680" s="179"/>
      <c r="I680" s="178"/>
      <c r="J680" s="178"/>
      <c r="K680" s="178"/>
      <c r="L680" s="178"/>
      <c r="M680" s="178"/>
      <c r="N680" s="178"/>
      <c r="O680" s="178"/>
      <c r="P680" s="177"/>
      <c r="Q680" s="176"/>
      <c r="R680" s="177"/>
      <c r="S680" s="176"/>
      <c r="T680" s="175"/>
      <c r="U680" s="175"/>
      <c r="V680" s="175"/>
      <c r="W680" s="174"/>
    </row>
    <row r="681" spans="6:25" s="211" customFormat="1" ht="11.25" outlineLevel="3" x14ac:dyDescent="0.2">
      <c r="F681" s="224"/>
      <c r="G681" s="223"/>
      <c r="H681" s="222" t="str">
        <f>IF(AND(H680&lt;&gt;"Výkaz výměr:",I680=""),"Výkaz výměr:","")</f>
        <v>Výkaz výměr:</v>
      </c>
      <c r="I681" s="221" t="s">
        <v>622</v>
      </c>
      <c r="J681" s="220"/>
      <c r="K681" s="219"/>
      <c r="L681" s="218"/>
      <c r="M681" s="217">
        <v>171.6</v>
      </c>
      <c r="N681" s="213"/>
      <c r="O681" s="216"/>
      <c r="P681" s="215"/>
      <c r="Q681" s="213"/>
      <c r="R681" s="213"/>
      <c r="S681" s="213"/>
      <c r="T681" s="214" t="s">
        <v>488</v>
      </c>
      <c r="U681" s="213"/>
      <c r="V681" s="213"/>
      <c r="W681" s="212"/>
    </row>
    <row r="682" spans="6:25" s="164" customFormat="1" ht="12.75" customHeight="1" outlineLevel="2" x14ac:dyDescent="0.2">
      <c r="F682" s="172"/>
      <c r="G682" s="170"/>
      <c r="H682" s="170"/>
      <c r="I682" s="171"/>
      <c r="J682" s="170"/>
      <c r="K682" s="169"/>
      <c r="L682" s="165"/>
      <c r="M682" s="169"/>
      <c r="N682" s="165"/>
      <c r="O682" s="168"/>
      <c r="P682" s="167"/>
      <c r="Q682" s="165"/>
      <c r="R682" s="165"/>
      <c r="S682" s="165"/>
      <c r="T682" s="166" t="s">
        <v>488</v>
      </c>
      <c r="U682" s="165"/>
      <c r="V682" s="165"/>
      <c r="W682" s="165"/>
    </row>
    <row r="683" spans="6:25" s="191" customFormat="1" ht="16.5" customHeight="1" outlineLevel="1" x14ac:dyDescent="0.2">
      <c r="F683" s="200"/>
      <c r="G683" s="198"/>
      <c r="H683" s="199"/>
      <c r="I683" s="199" t="s">
        <v>621</v>
      </c>
      <c r="J683" s="198"/>
      <c r="K683" s="197"/>
      <c r="L683" s="195"/>
      <c r="M683" s="197"/>
      <c r="N683" s="195"/>
      <c r="O683" s="192">
        <f>SUBTOTAL(9,O684:O688)</f>
        <v>0</v>
      </c>
      <c r="P683" s="196"/>
      <c r="Q683" s="192">
        <f>SUBTOTAL(9,Q684:Q688)</f>
        <v>7.8656032000000007</v>
      </c>
      <c r="R683" s="195"/>
      <c r="S683" s="192">
        <f>SUBTOTAL(9,S684:S688)</f>
        <v>0</v>
      </c>
      <c r="T683" s="194"/>
      <c r="U683" s="192">
        <f>SUBTOTAL(9,U684:U688)</f>
        <v>0</v>
      </c>
      <c r="V683" s="192">
        <f>SUBTOTAL(9,V684:V688)</f>
        <v>0</v>
      </c>
      <c r="W683" s="193"/>
      <c r="Y683" s="192">
        <f>SUBTOTAL(9,Y684:Y688)</f>
        <v>1</v>
      </c>
    </row>
    <row r="684" spans="6:25" s="173" customFormat="1" ht="12" outlineLevel="2" x14ac:dyDescent="0.2">
      <c r="F684" s="190">
        <v>182</v>
      </c>
      <c r="G684" s="187" t="s">
        <v>523</v>
      </c>
      <c r="H684" s="189" t="s">
        <v>620</v>
      </c>
      <c r="I684" s="188" t="s">
        <v>619</v>
      </c>
      <c r="J684" s="187" t="s">
        <v>357</v>
      </c>
      <c r="K684" s="185">
        <v>4.16</v>
      </c>
      <c r="L684" s="186">
        <v>0</v>
      </c>
      <c r="M684" s="185">
        <v>4.16</v>
      </c>
      <c r="N684" s="184"/>
      <c r="O684" s="183">
        <f>M684*N684</f>
        <v>0</v>
      </c>
      <c r="P684" s="183">
        <v>1.8907700000000001</v>
      </c>
      <c r="Q684" s="183">
        <f>M684*P684</f>
        <v>7.8656032000000007</v>
      </c>
      <c r="R684" s="183"/>
      <c r="S684" s="183">
        <f>M684*R684</f>
        <v>0</v>
      </c>
      <c r="T684" s="183">
        <v>21</v>
      </c>
      <c r="U684" s="183">
        <f>O684*T684/100</f>
        <v>0</v>
      </c>
      <c r="V684" s="183">
        <f>U684+O684</f>
        <v>0</v>
      </c>
      <c r="W684" s="183"/>
      <c r="X684" s="183" t="s">
        <v>491</v>
      </c>
      <c r="Y684" s="183">
        <v>1</v>
      </c>
    </row>
    <row r="685" spans="6:25" s="173" customFormat="1" ht="12" outlineLevel="2" x14ac:dyDescent="0.2">
      <c r="F685" s="181"/>
      <c r="G685" s="180"/>
      <c r="H685" s="182" t="s">
        <v>490</v>
      </c>
      <c r="I685" s="357" t="s">
        <v>618</v>
      </c>
      <c r="J685" s="357"/>
      <c r="K685" s="357"/>
      <c r="L685" s="357"/>
      <c r="M685" s="357"/>
      <c r="N685" s="357"/>
      <c r="O685" s="357"/>
      <c r="P685" s="177"/>
      <c r="Q685" s="176"/>
      <c r="R685" s="177"/>
      <c r="S685" s="176"/>
      <c r="T685" s="175"/>
      <c r="U685" s="175"/>
      <c r="V685" s="175"/>
      <c r="W685" s="174"/>
    </row>
    <row r="686" spans="6:25" s="173" customFormat="1" ht="6" customHeight="1" outlineLevel="2" x14ac:dyDescent="0.2">
      <c r="F686" s="181"/>
      <c r="G686" s="180"/>
      <c r="H686" s="179"/>
      <c r="I686" s="178"/>
      <c r="J686" s="178"/>
      <c r="K686" s="178"/>
      <c r="L686" s="178"/>
      <c r="M686" s="178"/>
      <c r="N686" s="178"/>
      <c r="O686" s="178"/>
      <c r="P686" s="177"/>
      <c r="Q686" s="176"/>
      <c r="R686" s="177"/>
      <c r="S686" s="176"/>
      <c r="T686" s="175"/>
      <c r="U686" s="175"/>
      <c r="V686" s="175"/>
      <c r="W686" s="174"/>
    </row>
    <row r="687" spans="6:25" s="211" customFormat="1" ht="11.25" outlineLevel="3" x14ac:dyDescent="0.2">
      <c r="F687" s="224"/>
      <c r="G687" s="223"/>
      <c r="H687" s="222" t="str">
        <f>IF(AND(H686&lt;&gt;"Výkaz výměr:",I686=""),"Výkaz výměr:","")</f>
        <v>Výkaz výměr:</v>
      </c>
      <c r="I687" s="221" t="s">
        <v>617</v>
      </c>
      <c r="J687" s="220"/>
      <c r="K687" s="219"/>
      <c r="L687" s="218"/>
      <c r="M687" s="217">
        <v>4.16</v>
      </c>
      <c r="N687" s="213"/>
      <c r="O687" s="216"/>
      <c r="P687" s="215"/>
      <c r="Q687" s="213"/>
      <c r="R687" s="213"/>
      <c r="S687" s="213"/>
      <c r="T687" s="214" t="s">
        <v>488</v>
      </c>
      <c r="U687" s="213"/>
      <c r="V687" s="213"/>
      <c r="W687" s="212"/>
    </row>
    <row r="688" spans="6:25" s="164" customFormat="1" ht="12.75" customHeight="1" outlineLevel="2" x14ac:dyDescent="0.2">
      <c r="F688" s="172"/>
      <c r="G688" s="170"/>
      <c r="H688" s="170"/>
      <c r="I688" s="171"/>
      <c r="J688" s="170"/>
      <c r="K688" s="169"/>
      <c r="L688" s="165"/>
      <c r="M688" s="169"/>
      <c r="N688" s="165"/>
      <c r="O688" s="168"/>
      <c r="P688" s="167"/>
      <c r="Q688" s="165"/>
      <c r="R688" s="165"/>
      <c r="S688" s="165"/>
      <c r="T688" s="166" t="s">
        <v>488</v>
      </c>
      <c r="U688" s="165"/>
      <c r="V688" s="165"/>
      <c r="W688" s="165"/>
    </row>
    <row r="689" spans="6:25" s="191" customFormat="1" ht="16.5" customHeight="1" outlineLevel="1" x14ac:dyDescent="0.2">
      <c r="F689" s="200"/>
      <c r="G689" s="198"/>
      <c r="H689" s="199"/>
      <c r="I689" s="199" t="s">
        <v>616</v>
      </c>
      <c r="J689" s="198"/>
      <c r="K689" s="197"/>
      <c r="L689" s="195"/>
      <c r="M689" s="197"/>
      <c r="N689" s="195"/>
      <c r="O689" s="192">
        <f>SUBTOTAL(9,O690:O774)</f>
        <v>0</v>
      </c>
      <c r="P689" s="196"/>
      <c r="Q689" s="192">
        <f>SUBTOTAL(9,Q690:Q774)</f>
        <v>37.817720000000001</v>
      </c>
      <c r="R689" s="195"/>
      <c r="S689" s="192">
        <f>SUBTOTAL(9,S690:S774)</f>
        <v>8.8601613500000003</v>
      </c>
      <c r="T689" s="194"/>
      <c r="U689" s="192">
        <f>SUBTOTAL(9,U690:U774)</f>
        <v>0</v>
      </c>
      <c r="V689" s="192">
        <f>SUBTOTAL(9,V690:V774)</f>
        <v>0</v>
      </c>
      <c r="W689" s="193"/>
      <c r="Y689" s="192">
        <f>SUBTOTAL(9,Y690:Y774)</f>
        <v>25</v>
      </c>
    </row>
    <row r="690" spans="6:25" s="173" customFormat="1" ht="12" outlineLevel="2" x14ac:dyDescent="0.2">
      <c r="F690" s="190">
        <v>183</v>
      </c>
      <c r="G690" s="187" t="s">
        <v>523</v>
      </c>
      <c r="H690" s="189" t="s">
        <v>615</v>
      </c>
      <c r="I690" s="188" t="s">
        <v>614</v>
      </c>
      <c r="J690" s="187" t="s">
        <v>116</v>
      </c>
      <c r="K690" s="185">
        <v>14</v>
      </c>
      <c r="L690" s="186">
        <v>0</v>
      </c>
      <c r="M690" s="185">
        <v>14</v>
      </c>
      <c r="N690" s="184"/>
      <c r="O690" s="183">
        <f>M690*N690</f>
        <v>0</v>
      </c>
      <c r="P690" s="183"/>
      <c r="Q690" s="183">
        <f>M690*P690</f>
        <v>0</v>
      </c>
      <c r="R690" s="183">
        <v>0.05</v>
      </c>
      <c r="S690" s="183">
        <f>M690*R690</f>
        <v>0.70000000000000007</v>
      </c>
      <c r="T690" s="183">
        <v>21</v>
      </c>
      <c r="U690" s="183">
        <f>O690*T690/100</f>
        <v>0</v>
      </c>
      <c r="V690" s="183">
        <f>U690+O690</f>
        <v>0</v>
      </c>
      <c r="W690" s="183"/>
      <c r="X690" s="183" t="s">
        <v>491</v>
      </c>
      <c r="Y690" s="183">
        <v>1</v>
      </c>
    </row>
    <row r="691" spans="6:25" s="173" customFormat="1" ht="12" outlineLevel="2" x14ac:dyDescent="0.2">
      <c r="F691" s="181"/>
      <c r="G691" s="180"/>
      <c r="H691" s="182" t="s">
        <v>490</v>
      </c>
      <c r="I691" s="357" t="s">
        <v>613</v>
      </c>
      <c r="J691" s="357"/>
      <c r="K691" s="357"/>
      <c r="L691" s="357"/>
      <c r="M691" s="357"/>
      <c r="N691" s="357"/>
      <c r="O691" s="357"/>
      <c r="P691" s="177"/>
      <c r="Q691" s="176"/>
      <c r="R691" s="177"/>
      <c r="S691" s="176"/>
      <c r="T691" s="175"/>
      <c r="U691" s="175"/>
      <c r="V691" s="175"/>
      <c r="W691" s="174"/>
    </row>
    <row r="692" spans="6:25" s="173" customFormat="1" ht="6" customHeight="1" outlineLevel="2" x14ac:dyDescent="0.2">
      <c r="F692" s="181"/>
      <c r="G692" s="180"/>
      <c r="H692" s="179"/>
      <c r="I692" s="178"/>
      <c r="J692" s="178"/>
      <c r="K692" s="178"/>
      <c r="L692" s="178"/>
      <c r="M692" s="178"/>
      <c r="N692" s="178"/>
      <c r="O692" s="178"/>
      <c r="P692" s="177"/>
      <c r="Q692" s="176"/>
      <c r="R692" s="177"/>
      <c r="S692" s="176"/>
      <c r="T692" s="175"/>
      <c r="U692" s="175"/>
      <c r="V692" s="175"/>
      <c r="W692" s="174"/>
    </row>
    <row r="693" spans="6:25" s="211" customFormat="1" ht="11.25" outlineLevel="3" x14ac:dyDescent="0.2">
      <c r="F693" s="224"/>
      <c r="G693" s="223"/>
      <c r="H693" s="222" t="str">
        <f>IF(AND(H692&lt;&gt;"Výkaz výměr:",I692=""),"Výkaz výměr:","")</f>
        <v>Výkaz výměr:</v>
      </c>
      <c r="I693" s="221" t="s">
        <v>612</v>
      </c>
      <c r="J693" s="220"/>
      <c r="K693" s="219"/>
      <c r="L693" s="218"/>
      <c r="M693" s="217">
        <v>14</v>
      </c>
      <c r="N693" s="213"/>
      <c r="O693" s="216"/>
      <c r="P693" s="215"/>
      <c r="Q693" s="213"/>
      <c r="R693" s="213"/>
      <c r="S693" s="213"/>
      <c r="T693" s="214" t="s">
        <v>488</v>
      </c>
      <c r="U693" s="213"/>
      <c r="V693" s="213"/>
      <c r="W693" s="212"/>
    </row>
    <row r="694" spans="6:25" s="173" customFormat="1" ht="24" outlineLevel="2" x14ac:dyDescent="0.2">
      <c r="F694" s="190">
        <v>184</v>
      </c>
      <c r="G694" s="187" t="s">
        <v>523</v>
      </c>
      <c r="H694" s="189" t="s">
        <v>611</v>
      </c>
      <c r="I694" s="188" t="s">
        <v>610</v>
      </c>
      <c r="J694" s="187" t="s">
        <v>357</v>
      </c>
      <c r="K694" s="185">
        <v>3.7091642500000002</v>
      </c>
      <c r="L694" s="186">
        <v>0</v>
      </c>
      <c r="M694" s="185">
        <v>3.7091642500000002</v>
      </c>
      <c r="N694" s="184"/>
      <c r="O694" s="183">
        <f>M694*N694</f>
        <v>0</v>
      </c>
      <c r="P694" s="183"/>
      <c r="Q694" s="183">
        <f>M694*P694</f>
        <v>0</v>
      </c>
      <c r="R694" s="183">
        <v>2.2000000000000002</v>
      </c>
      <c r="S694" s="183">
        <f>M694*R694</f>
        <v>8.160161350000001</v>
      </c>
      <c r="T694" s="183">
        <v>21</v>
      </c>
      <c r="U694" s="183">
        <f>O694*T694/100</f>
        <v>0</v>
      </c>
      <c r="V694" s="183">
        <f>U694+O694</f>
        <v>0</v>
      </c>
      <c r="W694" s="183"/>
      <c r="X694" s="183" t="s">
        <v>491</v>
      </c>
      <c r="Y694" s="183">
        <v>1</v>
      </c>
    </row>
    <row r="695" spans="6:25" s="173" customFormat="1" ht="12" outlineLevel="2" x14ac:dyDescent="0.2">
      <c r="F695" s="181"/>
      <c r="G695" s="180"/>
      <c r="H695" s="182" t="s">
        <v>490</v>
      </c>
      <c r="I695" s="357" t="s">
        <v>609</v>
      </c>
      <c r="J695" s="357"/>
      <c r="K695" s="357"/>
      <c r="L695" s="357"/>
      <c r="M695" s="357"/>
      <c r="N695" s="357"/>
      <c r="O695" s="357"/>
      <c r="P695" s="177"/>
      <c r="Q695" s="176"/>
      <c r="R695" s="177"/>
      <c r="S695" s="176"/>
      <c r="T695" s="175"/>
      <c r="U695" s="175"/>
      <c r="V695" s="175"/>
      <c r="W695" s="174"/>
    </row>
    <row r="696" spans="6:25" s="173" customFormat="1" ht="6" customHeight="1" outlineLevel="2" x14ac:dyDescent="0.2">
      <c r="F696" s="181"/>
      <c r="G696" s="180"/>
      <c r="H696" s="179"/>
      <c r="I696" s="178"/>
      <c r="J696" s="178"/>
      <c r="K696" s="178"/>
      <c r="L696" s="178"/>
      <c r="M696" s="178"/>
      <c r="N696" s="178"/>
      <c r="O696" s="178"/>
      <c r="P696" s="177"/>
      <c r="Q696" s="176"/>
      <c r="R696" s="177"/>
      <c r="S696" s="176"/>
      <c r="T696" s="175"/>
      <c r="U696" s="175"/>
      <c r="V696" s="175"/>
      <c r="W696" s="174"/>
    </row>
    <row r="697" spans="6:25" s="211" customFormat="1" ht="11.25" outlineLevel="3" x14ac:dyDescent="0.2">
      <c r="F697" s="224"/>
      <c r="G697" s="223"/>
      <c r="H697" s="222" t="str">
        <f>IF(AND(H696&lt;&gt;"Výkaz výměr:",I696=""),"Výkaz výměr:","")</f>
        <v>Výkaz výměr:</v>
      </c>
      <c r="I697" s="221" t="s">
        <v>608</v>
      </c>
      <c r="J697" s="220"/>
      <c r="K697" s="219"/>
      <c r="L697" s="218"/>
      <c r="M697" s="217">
        <v>3.7091642500000002</v>
      </c>
      <c r="N697" s="213"/>
      <c r="O697" s="216"/>
      <c r="P697" s="215"/>
      <c r="Q697" s="213"/>
      <c r="R697" s="213"/>
      <c r="S697" s="213"/>
      <c r="T697" s="214" t="s">
        <v>488</v>
      </c>
      <c r="U697" s="213"/>
      <c r="V697" s="213"/>
      <c r="W697" s="212"/>
    </row>
    <row r="698" spans="6:25" s="173" customFormat="1" ht="12" outlineLevel="2" x14ac:dyDescent="0.2">
      <c r="F698" s="190">
        <v>185</v>
      </c>
      <c r="G698" s="187" t="s">
        <v>523</v>
      </c>
      <c r="H698" s="189" t="s">
        <v>607</v>
      </c>
      <c r="I698" s="188" t="s">
        <v>606</v>
      </c>
      <c r="J698" s="187" t="s">
        <v>116</v>
      </c>
      <c r="K698" s="185">
        <v>3</v>
      </c>
      <c r="L698" s="186">
        <v>0</v>
      </c>
      <c r="M698" s="185">
        <v>3</v>
      </c>
      <c r="N698" s="184"/>
      <c r="O698" s="183">
        <f>M698*N698</f>
        <v>0</v>
      </c>
      <c r="P698" s="183">
        <v>0.42368</v>
      </c>
      <c r="Q698" s="183">
        <f>M698*P698</f>
        <v>1.2710399999999999</v>
      </c>
      <c r="R698" s="183"/>
      <c r="S698" s="183">
        <f>M698*R698</f>
        <v>0</v>
      </c>
      <c r="T698" s="183">
        <v>21</v>
      </c>
      <c r="U698" s="183">
        <f>O698*T698/100</f>
        <v>0</v>
      </c>
      <c r="V698" s="183">
        <f>U698+O698</f>
        <v>0</v>
      </c>
      <c r="W698" s="183"/>
      <c r="X698" s="183" t="s">
        <v>491</v>
      </c>
      <c r="Y698" s="183">
        <v>1</v>
      </c>
    </row>
    <row r="699" spans="6:25" s="173" customFormat="1" ht="12" outlineLevel="2" x14ac:dyDescent="0.2">
      <c r="F699" s="181"/>
      <c r="G699" s="180"/>
      <c r="H699" s="182" t="s">
        <v>490</v>
      </c>
      <c r="I699" s="357" t="s">
        <v>605</v>
      </c>
      <c r="J699" s="357"/>
      <c r="K699" s="357"/>
      <c r="L699" s="357"/>
      <c r="M699" s="357"/>
      <c r="N699" s="357"/>
      <c r="O699" s="357"/>
      <c r="P699" s="177"/>
      <c r="Q699" s="176"/>
      <c r="R699" s="177"/>
      <c r="S699" s="176"/>
      <c r="T699" s="175"/>
      <c r="U699" s="175"/>
      <c r="V699" s="175"/>
      <c r="W699" s="174"/>
    </row>
    <row r="700" spans="6:25" s="173" customFormat="1" ht="6" customHeight="1" outlineLevel="2" x14ac:dyDescent="0.2">
      <c r="F700" s="181"/>
      <c r="G700" s="180"/>
      <c r="H700" s="179"/>
      <c r="I700" s="178"/>
      <c r="J700" s="178"/>
      <c r="K700" s="178"/>
      <c r="L700" s="178"/>
      <c r="M700" s="178"/>
      <c r="N700" s="178"/>
      <c r="O700" s="178"/>
      <c r="P700" s="177"/>
      <c r="Q700" s="176"/>
      <c r="R700" s="177"/>
      <c r="S700" s="176"/>
      <c r="T700" s="175"/>
      <c r="U700" s="175"/>
      <c r="V700" s="175"/>
      <c r="W700" s="174"/>
    </row>
    <row r="701" spans="6:25" s="211" customFormat="1" ht="11.25" outlineLevel="3" x14ac:dyDescent="0.2">
      <c r="F701" s="224"/>
      <c r="G701" s="223"/>
      <c r="H701" s="222" t="str">
        <f>IF(AND(H700&lt;&gt;"Výkaz výměr:",I700=""),"Výkaz výměr:","")</f>
        <v>Výkaz výměr:</v>
      </c>
      <c r="I701" s="221" t="s">
        <v>604</v>
      </c>
      <c r="J701" s="220"/>
      <c r="K701" s="219"/>
      <c r="L701" s="218"/>
      <c r="M701" s="217">
        <v>3</v>
      </c>
      <c r="N701" s="213"/>
      <c r="O701" s="216"/>
      <c r="P701" s="215"/>
      <c r="Q701" s="213"/>
      <c r="R701" s="213"/>
      <c r="S701" s="213"/>
      <c r="T701" s="214" t="s">
        <v>488</v>
      </c>
      <c r="U701" s="213"/>
      <c r="V701" s="213"/>
      <c r="W701" s="212"/>
    </row>
    <row r="702" spans="6:25" s="173" customFormat="1" ht="12" outlineLevel="2" x14ac:dyDescent="0.2">
      <c r="F702" s="190">
        <v>186</v>
      </c>
      <c r="G702" s="187" t="s">
        <v>523</v>
      </c>
      <c r="H702" s="189" t="s">
        <v>603</v>
      </c>
      <c r="I702" s="188" t="s">
        <v>602</v>
      </c>
      <c r="J702" s="187" t="s">
        <v>87</v>
      </c>
      <c r="K702" s="185">
        <v>12</v>
      </c>
      <c r="L702" s="186">
        <v>0</v>
      </c>
      <c r="M702" s="185">
        <v>12</v>
      </c>
      <c r="N702" s="184"/>
      <c r="O702" s="183">
        <f>M702*N702</f>
        <v>0</v>
      </c>
      <c r="P702" s="183">
        <v>2.6800000000000001E-3</v>
      </c>
      <c r="Q702" s="183">
        <f>M702*P702</f>
        <v>3.2160000000000001E-2</v>
      </c>
      <c r="R702" s="183"/>
      <c r="S702" s="183">
        <f>M702*R702</f>
        <v>0</v>
      </c>
      <c r="T702" s="183">
        <v>21</v>
      </c>
      <c r="U702" s="183">
        <f>O702*T702/100</f>
        <v>0</v>
      </c>
      <c r="V702" s="183">
        <f>U702+O702</f>
        <v>0</v>
      </c>
      <c r="W702" s="183"/>
      <c r="X702" s="183" t="s">
        <v>491</v>
      </c>
      <c r="Y702" s="183">
        <v>1</v>
      </c>
    </row>
    <row r="703" spans="6:25" s="173" customFormat="1" ht="12" outlineLevel="2" x14ac:dyDescent="0.2">
      <c r="F703" s="181"/>
      <c r="G703" s="180"/>
      <c r="H703" s="182" t="s">
        <v>490</v>
      </c>
      <c r="I703" s="357" t="s">
        <v>601</v>
      </c>
      <c r="J703" s="357"/>
      <c r="K703" s="357"/>
      <c r="L703" s="357"/>
      <c r="M703" s="357"/>
      <c r="N703" s="357"/>
      <c r="O703" s="357"/>
      <c r="P703" s="177"/>
      <c r="Q703" s="176"/>
      <c r="R703" s="177"/>
      <c r="S703" s="176"/>
      <c r="T703" s="175"/>
      <c r="U703" s="175"/>
      <c r="V703" s="175"/>
      <c r="W703" s="174"/>
    </row>
    <row r="704" spans="6:25" s="173" customFormat="1" ht="6" customHeight="1" outlineLevel="2" x14ac:dyDescent="0.2">
      <c r="F704" s="181"/>
      <c r="G704" s="180"/>
      <c r="H704" s="179"/>
      <c r="I704" s="178"/>
      <c r="J704" s="178"/>
      <c r="K704" s="178"/>
      <c r="L704" s="178"/>
      <c r="M704" s="178"/>
      <c r="N704" s="178"/>
      <c r="O704" s="178"/>
      <c r="P704" s="177"/>
      <c r="Q704" s="176"/>
      <c r="R704" s="177"/>
      <c r="S704" s="176"/>
      <c r="T704" s="175"/>
      <c r="U704" s="175"/>
      <c r="V704" s="175"/>
      <c r="W704" s="174"/>
    </row>
    <row r="705" spans="6:25" s="211" customFormat="1" ht="11.25" outlineLevel="3" x14ac:dyDescent="0.2">
      <c r="F705" s="224"/>
      <c r="G705" s="223"/>
      <c r="H705" s="222" t="str">
        <f>IF(AND(H704&lt;&gt;"Výkaz výměr:",I704=""),"Výkaz výměr:","")</f>
        <v>Výkaz výměr:</v>
      </c>
      <c r="I705" s="221" t="s">
        <v>600</v>
      </c>
      <c r="J705" s="220"/>
      <c r="K705" s="219"/>
      <c r="L705" s="218"/>
      <c r="M705" s="217">
        <v>12</v>
      </c>
      <c r="N705" s="213"/>
      <c r="O705" s="216"/>
      <c r="P705" s="215"/>
      <c r="Q705" s="213"/>
      <c r="R705" s="213"/>
      <c r="S705" s="213"/>
      <c r="T705" s="214" t="s">
        <v>488</v>
      </c>
      <c r="U705" s="213"/>
      <c r="V705" s="213"/>
      <c r="W705" s="212"/>
    </row>
    <row r="706" spans="6:25" s="173" customFormat="1" ht="12" outlineLevel="2" x14ac:dyDescent="0.2">
      <c r="F706" s="190">
        <v>187</v>
      </c>
      <c r="G706" s="187" t="s">
        <v>523</v>
      </c>
      <c r="H706" s="189" t="s">
        <v>599</v>
      </c>
      <c r="I706" s="188" t="s">
        <v>598</v>
      </c>
      <c r="J706" s="187" t="s">
        <v>116</v>
      </c>
      <c r="K706" s="185">
        <v>20</v>
      </c>
      <c r="L706" s="186">
        <v>0</v>
      </c>
      <c r="M706" s="185">
        <v>20</v>
      </c>
      <c r="N706" s="184"/>
      <c r="O706" s="183">
        <f>M706*N706</f>
        <v>0</v>
      </c>
      <c r="P706" s="183"/>
      <c r="Q706" s="183">
        <f>M706*P706</f>
        <v>0</v>
      </c>
      <c r="R706" s="183"/>
      <c r="S706" s="183">
        <f>M706*R706</f>
        <v>0</v>
      </c>
      <c r="T706" s="183">
        <v>21</v>
      </c>
      <c r="U706" s="183">
        <f>O706*T706/100</f>
        <v>0</v>
      </c>
      <c r="V706" s="183">
        <f>U706+O706</f>
        <v>0</v>
      </c>
      <c r="W706" s="183"/>
      <c r="X706" s="183" t="s">
        <v>491</v>
      </c>
      <c r="Y706" s="183">
        <v>1</v>
      </c>
    </row>
    <row r="707" spans="6:25" s="173" customFormat="1" ht="12" outlineLevel="2" x14ac:dyDescent="0.2">
      <c r="F707" s="181"/>
      <c r="G707" s="180"/>
      <c r="H707" s="182" t="s">
        <v>490</v>
      </c>
      <c r="I707" s="357" t="s">
        <v>597</v>
      </c>
      <c r="J707" s="357"/>
      <c r="K707" s="357"/>
      <c r="L707" s="357"/>
      <c r="M707" s="357"/>
      <c r="N707" s="357"/>
      <c r="O707" s="357"/>
      <c r="P707" s="177"/>
      <c r="Q707" s="176"/>
      <c r="R707" s="177"/>
      <c r="S707" s="176"/>
      <c r="T707" s="175"/>
      <c r="U707" s="175"/>
      <c r="V707" s="175"/>
      <c r="W707" s="174"/>
    </row>
    <row r="708" spans="6:25" s="173" customFormat="1" ht="6" customHeight="1" outlineLevel="2" x14ac:dyDescent="0.2">
      <c r="F708" s="181"/>
      <c r="G708" s="180"/>
      <c r="H708" s="179"/>
      <c r="I708" s="178"/>
      <c r="J708" s="178"/>
      <c r="K708" s="178"/>
      <c r="L708" s="178"/>
      <c r="M708" s="178"/>
      <c r="N708" s="178"/>
      <c r="O708" s="178"/>
      <c r="P708" s="177"/>
      <c r="Q708" s="176"/>
      <c r="R708" s="177"/>
      <c r="S708" s="176"/>
      <c r="T708" s="175"/>
      <c r="U708" s="175"/>
      <c r="V708" s="175"/>
      <c r="W708" s="174"/>
    </row>
    <row r="709" spans="6:25" s="173" customFormat="1" ht="12" outlineLevel="2" x14ac:dyDescent="0.2">
      <c r="F709" s="190">
        <v>188</v>
      </c>
      <c r="G709" s="187" t="s">
        <v>550</v>
      </c>
      <c r="H709" s="189" t="s">
        <v>596</v>
      </c>
      <c r="I709" s="188" t="s">
        <v>595</v>
      </c>
      <c r="J709" s="187" t="s">
        <v>116</v>
      </c>
      <c r="K709" s="185">
        <v>12</v>
      </c>
      <c r="L709" s="186">
        <v>0</v>
      </c>
      <c r="M709" s="185">
        <v>12</v>
      </c>
      <c r="N709" s="184"/>
      <c r="O709" s="183">
        <f>M709*N709</f>
        <v>0</v>
      </c>
      <c r="P709" s="183">
        <v>1.08E-3</v>
      </c>
      <c r="Q709" s="183">
        <f>M709*P709</f>
        <v>1.2959999999999999E-2</v>
      </c>
      <c r="R709" s="183"/>
      <c r="S709" s="183">
        <f>M709*R709</f>
        <v>0</v>
      </c>
      <c r="T709" s="183">
        <v>21</v>
      </c>
      <c r="U709" s="183">
        <f>O709*T709/100</f>
        <v>0</v>
      </c>
      <c r="V709" s="183">
        <f>U709+O709</f>
        <v>0</v>
      </c>
      <c r="W709" s="183"/>
      <c r="X709" s="183" t="s">
        <v>491</v>
      </c>
      <c r="Y709" s="183">
        <v>1</v>
      </c>
    </row>
    <row r="710" spans="6:25" s="173" customFormat="1" ht="12" outlineLevel="2" x14ac:dyDescent="0.2">
      <c r="F710" s="181"/>
      <c r="G710" s="180"/>
      <c r="H710" s="182" t="s">
        <v>490</v>
      </c>
      <c r="I710" s="357" t="s">
        <v>595</v>
      </c>
      <c r="J710" s="357"/>
      <c r="K710" s="357"/>
      <c r="L710" s="357"/>
      <c r="M710" s="357"/>
      <c r="N710" s="357"/>
      <c r="O710" s="357"/>
      <c r="P710" s="177"/>
      <c r="Q710" s="176"/>
      <c r="R710" s="177"/>
      <c r="S710" s="176"/>
      <c r="T710" s="175"/>
      <c r="U710" s="175"/>
      <c r="V710" s="175"/>
      <c r="W710" s="174"/>
    </row>
    <row r="711" spans="6:25" s="173" customFormat="1" ht="6" customHeight="1" outlineLevel="2" x14ac:dyDescent="0.2">
      <c r="F711" s="181"/>
      <c r="G711" s="180"/>
      <c r="H711" s="179"/>
      <c r="I711" s="178"/>
      <c r="J711" s="178"/>
      <c r="K711" s="178"/>
      <c r="L711" s="178"/>
      <c r="M711" s="178"/>
      <c r="N711" s="178"/>
      <c r="O711" s="178"/>
      <c r="P711" s="177"/>
      <c r="Q711" s="176"/>
      <c r="R711" s="177"/>
      <c r="S711" s="176"/>
      <c r="T711" s="175"/>
      <c r="U711" s="175"/>
      <c r="V711" s="175"/>
      <c r="W711" s="174"/>
    </row>
    <row r="712" spans="6:25" s="173" customFormat="1" ht="12" outlineLevel="2" x14ac:dyDescent="0.2">
      <c r="F712" s="190">
        <v>189</v>
      </c>
      <c r="G712" s="187" t="s">
        <v>550</v>
      </c>
      <c r="H712" s="189" t="s">
        <v>594</v>
      </c>
      <c r="I712" s="188" t="s">
        <v>593</v>
      </c>
      <c r="J712" s="187" t="s">
        <v>116</v>
      </c>
      <c r="K712" s="185">
        <v>2</v>
      </c>
      <c r="L712" s="186">
        <v>0</v>
      </c>
      <c r="M712" s="185">
        <v>2</v>
      </c>
      <c r="N712" s="184"/>
      <c r="O712" s="183">
        <f>M712*N712</f>
        <v>0</v>
      </c>
      <c r="P712" s="183">
        <v>1.32E-3</v>
      </c>
      <c r="Q712" s="183">
        <f>M712*P712</f>
        <v>2.64E-3</v>
      </c>
      <c r="R712" s="183"/>
      <c r="S712" s="183">
        <f>M712*R712</f>
        <v>0</v>
      </c>
      <c r="T712" s="183">
        <v>21</v>
      </c>
      <c r="U712" s="183">
        <f>O712*T712/100</f>
        <v>0</v>
      </c>
      <c r="V712" s="183">
        <f>U712+O712</f>
        <v>0</v>
      </c>
      <c r="W712" s="183"/>
      <c r="X712" s="183" t="s">
        <v>491</v>
      </c>
      <c r="Y712" s="183">
        <v>1</v>
      </c>
    </row>
    <row r="713" spans="6:25" s="173" customFormat="1" ht="12" outlineLevel="2" x14ac:dyDescent="0.2">
      <c r="F713" s="181"/>
      <c r="G713" s="180"/>
      <c r="H713" s="182" t="s">
        <v>490</v>
      </c>
      <c r="I713" s="357" t="s">
        <v>593</v>
      </c>
      <c r="J713" s="357"/>
      <c r="K713" s="357"/>
      <c r="L713" s="357"/>
      <c r="M713" s="357"/>
      <c r="N713" s="357"/>
      <c r="O713" s="357"/>
      <c r="P713" s="177"/>
      <c r="Q713" s="176"/>
      <c r="R713" s="177"/>
      <c r="S713" s="176"/>
      <c r="T713" s="175"/>
      <c r="U713" s="175"/>
      <c r="V713" s="175"/>
      <c r="W713" s="174"/>
    </row>
    <row r="714" spans="6:25" s="173" customFormat="1" ht="6" customHeight="1" outlineLevel="2" x14ac:dyDescent="0.2">
      <c r="F714" s="181"/>
      <c r="G714" s="180"/>
      <c r="H714" s="179"/>
      <c r="I714" s="178"/>
      <c r="J714" s="178"/>
      <c r="K714" s="178"/>
      <c r="L714" s="178"/>
      <c r="M714" s="178"/>
      <c r="N714" s="178"/>
      <c r="O714" s="178"/>
      <c r="P714" s="177"/>
      <c r="Q714" s="176"/>
      <c r="R714" s="177"/>
      <c r="S714" s="176"/>
      <c r="T714" s="175"/>
      <c r="U714" s="175"/>
      <c r="V714" s="175"/>
      <c r="W714" s="174"/>
    </row>
    <row r="715" spans="6:25" s="173" customFormat="1" ht="12" outlineLevel="2" x14ac:dyDescent="0.2">
      <c r="F715" s="190">
        <v>190</v>
      </c>
      <c r="G715" s="187" t="s">
        <v>550</v>
      </c>
      <c r="H715" s="189" t="s">
        <v>592</v>
      </c>
      <c r="I715" s="188" t="s">
        <v>591</v>
      </c>
      <c r="J715" s="187" t="s">
        <v>116</v>
      </c>
      <c r="K715" s="185">
        <v>6</v>
      </c>
      <c r="L715" s="186">
        <v>0</v>
      </c>
      <c r="M715" s="185">
        <v>6</v>
      </c>
      <c r="N715" s="184"/>
      <c r="O715" s="183">
        <f>M715*N715</f>
        <v>0</v>
      </c>
      <c r="P715" s="183">
        <v>4.0000000000000002E-4</v>
      </c>
      <c r="Q715" s="183">
        <f>M715*P715</f>
        <v>2.4000000000000002E-3</v>
      </c>
      <c r="R715" s="183"/>
      <c r="S715" s="183">
        <f>M715*R715</f>
        <v>0</v>
      </c>
      <c r="T715" s="183">
        <v>21</v>
      </c>
      <c r="U715" s="183">
        <f>O715*T715/100</f>
        <v>0</v>
      </c>
      <c r="V715" s="183">
        <f>U715+O715</f>
        <v>0</v>
      </c>
      <c r="W715" s="183"/>
      <c r="X715" s="183" t="s">
        <v>491</v>
      </c>
      <c r="Y715" s="183">
        <v>1</v>
      </c>
    </row>
    <row r="716" spans="6:25" s="173" customFormat="1" ht="12" outlineLevel="2" x14ac:dyDescent="0.2">
      <c r="F716" s="181"/>
      <c r="G716" s="180"/>
      <c r="H716" s="182" t="s">
        <v>490</v>
      </c>
      <c r="I716" s="357" t="s">
        <v>591</v>
      </c>
      <c r="J716" s="357"/>
      <c r="K716" s="357"/>
      <c r="L716" s="357"/>
      <c r="M716" s="357"/>
      <c r="N716" s="357"/>
      <c r="O716" s="357"/>
      <c r="P716" s="177"/>
      <c r="Q716" s="176"/>
      <c r="R716" s="177"/>
      <c r="S716" s="176"/>
      <c r="T716" s="175"/>
      <c r="U716" s="175"/>
      <c r="V716" s="175"/>
      <c r="W716" s="174"/>
    </row>
    <row r="717" spans="6:25" s="173" customFormat="1" ht="6" customHeight="1" outlineLevel="2" x14ac:dyDescent="0.2">
      <c r="F717" s="181"/>
      <c r="G717" s="180"/>
      <c r="H717" s="179"/>
      <c r="I717" s="178"/>
      <c r="J717" s="178"/>
      <c r="K717" s="178"/>
      <c r="L717" s="178"/>
      <c r="M717" s="178"/>
      <c r="N717" s="178"/>
      <c r="O717" s="178"/>
      <c r="P717" s="177"/>
      <c r="Q717" s="176"/>
      <c r="R717" s="177"/>
      <c r="S717" s="176"/>
      <c r="T717" s="175"/>
      <c r="U717" s="175"/>
      <c r="V717" s="175"/>
      <c r="W717" s="174"/>
    </row>
    <row r="718" spans="6:25" s="173" customFormat="1" ht="12" outlineLevel="2" x14ac:dyDescent="0.2">
      <c r="F718" s="190">
        <v>191</v>
      </c>
      <c r="G718" s="187" t="s">
        <v>523</v>
      </c>
      <c r="H718" s="189" t="s">
        <v>590</v>
      </c>
      <c r="I718" s="188" t="s">
        <v>589</v>
      </c>
      <c r="J718" s="187" t="s">
        <v>87</v>
      </c>
      <c r="K718" s="185">
        <v>12</v>
      </c>
      <c r="L718" s="186">
        <v>0</v>
      </c>
      <c r="M718" s="185">
        <v>12</v>
      </c>
      <c r="N718" s="184"/>
      <c r="O718" s="183">
        <f>M718*N718</f>
        <v>0</v>
      </c>
      <c r="P718" s="183">
        <v>9.0000000000000006E-5</v>
      </c>
      <c r="Q718" s="183">
        <f>M718*P718</f>
        <v>1.08E-3</v>
      </c>
      <c r="R718" s="183"/>
      <c r="S718" s="183">
        <f>M718*R718</f>
        <v>0</v>
      </c>
      <c r="T718" s="183">
        <v>21</v>
      </c>
      <c r="U718" s="183">
        <f>O718*T718/100</f>
        <v>0</v>
      </c>
      <c r="V718" s="183">
        <f>U718+O718</f>
        <v>0</v>
      </c>
      <c r="W718" s="183"/>
      <c r="X718" s="183" t="s">
        <v>491</v>
      </c>
      <c r="Y718" s="183">
        <v>1</v>
      </c>
    </row>
    <row r="719" spans="6:25" s="173" customFormat="1" ht="12" outlineLevel="2" x14ac:dyDescent="0.2">
      <c r="F719" s="181"/>
      <c r="G719" s="180"/>
      <c r="H719" s="182" t="s">
        <v>490</v>
      </c>
      <c r="I719" s="357" t="s">
        <v>588</v>
      </c>
      <c r="J719" s="357"/>
      <c r="K719" s="357"/>
      <c r="L719" s="357"/>
      <c r="M719" s="357"/>
      <c r="N719" s="357"/>
      <c r="O719" s="357"/>
      <c r="P719" s="177"/>
      <c r="Q719" s="176"/>
      <c r="R719" s="177"/>
      <c r="S719" s="176"/>
      <c r="T719" s="175"/>
      <c r="U719" s="175"/>
      <c r="V719" s="175"/>
      <c r="W719" s="174"/>
    </row>
    <row r="720" spans="6:25" s="173" customFormat="1" ht="6" customHeight="1" outlineLevel="2" x14ac:dyDescent="0.2">
      <c r="F720" s="181"/>
      <c r="G720" s="180"/>
      <c r="H720" s="179"/>
      <c r="I720" s="178"/>
      <c r="J720" s="178"/>
      <c r="K720" s="178"/>
      <c r="L720" s="178"/>
      <c r="M720" s="178"/>
      <c r="N720" s="178"/>
      <c r="O720" s="178"/>
      <c r="P720" s="177"/>
      <c r="Q720" s="176"/>
      <c r="R720" s="177"/>
      <c r="S720" s="176"/>
      <c r="T720" s="175"/>
      <c r="U720" s="175"/>
      <c r="V720" s="175"/>
      <c r="W720" s="174"/>
    </row>
    <row r="721" spans="6:25" s="173" customFormat="1" ht="12" outlineLevel="2" x14ac:dyDescent="0.2">
      <c r="F721" s="190">
        <v>192</v>
      </c>
      <c r="G721" s="187" t="s">
        <v>523</v>
      </c>
      <c r="H721" s="189" t="s">
        <v>587</v>
      </c>
      <c r="I721" s="188" t="s">
        <v>586</v>
      </c>
      <c r="J721" s="187" t="s">
        <v>87</v>
      </c>
      <c r="K721" s="185">
        <v>12</v>
      </c>
      <c r="L721" s="186">
        <v>0</v>
      </c>
      <c r="M721" s="185">
        <v>12</v>
      </c>
      <c r="N721" s="184"/>
      <c r="O721" s="183">
        <f>M721*N721</f>
        <v>0</v>
      </c>
      <c r="P721" s="183"/>
      <c r="Q721" s="183">
        <f>M721*P721</f>
        <v>0</v>
      </c>
      <c r="R721" s="183"/>
      <c r="S721" s="183">
        <f>M721*R721</f>
        <v>0</v>
      </c>
      <c r="T721" s="183">
        <v>21</v>
      </c>
      <c r="U721" s="183">
        <f>O721*T721/100</f>
        <v>0</v>
      </c>
      <c r="V721" s="183">
        <f>U721+O721</f>
        <v>0</v>
      </c>
      <c r="W721" s="183"/>
      <c r="X721" s="183" t="s">
        <v>491</v>
      </c>
      <c r="Y721" s="183">
        <v>1</v>
      </c>
    </row>
    <row r="722" spans="6:25" s="173" customFormat="1" ht="12" outlineLevel="2" x14ac:dyDescent="0.2">
      <c r="F722" s="181"/>
      <c r="G722" s="180"/>
      <c r="H722" s="182" t="s">
        <v>490</v>
      </c>
      <c r="I722" s="357" t="s">
        <v>585</v>
      </c>
      <c r="J722" s="357"/>
      <c r="K722" s="357"/>
      <c r="L722" s="357"/>
      <c r="M722" s="357"/>
      <c r="N722" s="357"/>
      <c r="O722" s="357"/>
      <c r="P722" s="177"/>
      <c r="Q722" s="176"/>
      <c r="R722" s="177"/>
      <c r="S722" s="176"/>
      <c r="T722" s="175"/>
      <c r="U722" s="175"/>
      <c r="V722" s="175"/>
      <c r="W722" s="174"/>
    </row>
    <row r="723" spans="6:25" s="173" customFormat="1" ht="6" customHeight="1" outlineLevel="2" x14ac:dyDescent="0.2">
      <c r="F723" s="181"/>
      <c r="G723" s="180"/>
      <c r="H723" s="179"/>
      <c r="I723" s="178"/>
      <c r="J723" s="178"/>
      <c r="K723" s="178"/>
      <c r="L723" s="178"/>
      <c r="M723" s="178"/>
      <c r="N723" s="178"/>
      <c r="O723" s="178"/>
      <c r="P723" s="177"/>
      <c r="Q723" s="176"/>
      <c r="R723" s="177"/>
      <c r="S723" s="176"/>
      <c r="T723" s="175"/>
      <c r="U723" s="175"/>
      <c r="V723" s="175"/>
      <c r="W723" s="174"/>
    </row>
    <row r="724" spans="6:25" s="173" customFormat="1" ht="12" outlineLevel="2" x14ac:dyDescent="0.2">
      <c r="F724" s="190">
        <v>193</v>
      </c>
      <c r="G724" s="187" t="s">
        <v>523</v>
      </c>
      <c r="H724" s="189" t="s">
        <v>584</v>
      </c>
      <c r="I724" s="188" t="s">
        <v>583</v>
      </c>
      <c r="J724" s="187" t="s">
        <v>116</v>
      </c>
      <c r="K724" s="185">
        <v>4</v>
      </c>
      <c r="L724" s="186">
        <v>0</v>
      </c>
      <c r="M724" s="185">
        <v>4</v>
      </c>
      <c r="N724" s="184"/>
      <c r="O724" s="183">
        <f>M724*N724</f>
        <v>0</v>
      </c>
      <c r="P724" s="183">
        <v>0.46009</v>
      </c>
      <c r="Q724" s="183">
        <f>M724*P724</f>
        <v>1.84036</v>
      </c>
      <c r="R724" s="183"/>
      <c r="S724" s="183">
        <f>M724*R724</f>
        <v>0</v>
      </c>
      <c r="T724" s="183">
        <v>21</v>
      </c>
      <c r="U724" s="183">
        <f>O724*T724/100</f>
        <v>0</v>
      </c>
      <c r="V724" s="183">
        <f>U724+O724</f>
        <v>0</v>
      </c>
      <c r="W724" s="183"/>
      <c r="X724" s="183" t="s">
        <v>491</v>
      </c>
      <c r="Y724" s="183">
        <v>1</v>
      </c>
    </row>
    <row r="725" spans="6:25" s="173" customFormat="1" ht="12" outlineLevel="2" x14ac:dyDescent="0.2">
      <c r="F725" s="181"/>
      <c r="G725" s="180"/>
      <c r="H725" s="182" t="s">
        <v>490</v>
      </c>
      <c r="I725" s="357" t="s">
        <v>582</v>
      </c>
      <c r="J725" s="357"/>
      <c r="K725" s="357"/>
      <c r="L725" s="357"/>
      <c r="M725" s="357"/>
      <c r="N725" s="357"/>
      <c r="O725" s="357"/>
      <c r="P725" s="177"/>
      <c r="Q725" s="176"/>
      <c r="R725" s="177"/>
      <c r="S725" s="176"/>
      <c r="T725" s="175"/>
      <c r="U725" s="175"/>
      <c r="V725" s="175"/>
      <c r="W725" s="174"/>
    </row>
    <row r="726" spans="6:25" s="173" customFormat="1" ht="6" customHeight="1" outlineLevel="2" x14ac:dyDescent="0.2">
      <c r="F726" s="181"/>
      <c r="G726" s="180"/>
      <c r="H726" s="179"/>
      <c r="I726" s="178"/>
      <c r="J726" s="178"/>
      <c r="K726" s="178"/>
      <c r="L726" s="178"/>
      <c r="M726" s="178"/>
      <c r="N726" s="178"/>
      <c r="O726" s="178"/>
      <c r="P726" s="177"/>
      <c r="Q726" s="176"/>
      <c r="R726" s="177"/>
      <c r="S726" s="176"/>
      <c r="T726" s="175"/>
      <c r="U726" s="175"/>
      <c r="V726" s="175"/>
      <c r="W726" s="174"/>
    </row>
    <row r="727" spans="6:25" s="173" customFormat="1" ht="12" outlineLevel="2" x14ac:dyDescent="0.2">
      <c r="F727" s="190">
        <v>194</v>
      </c>
      <c r="G727" s="187" t="s">
        <v>523</v>
      </c>
      <c r="H727" s="189" t="s">
        <v>581</v>
      </c>
      <c r="I727" s="188" t="s">
        <v>580</v>
      </c>
      <c r="J727" s="187" t="s">
        <v>116</v>
      </c>
      <c r="K727" s="185">
        <v>8</v>
      </c>
      <c r="L727" s="186">
        <v>0</v>
      </c>
      <c r="M727" s="185">
        <v>8</v>
      </c>
      <c r="N727" s="184"/>
      <c r="O727" s="183">
        <f>M727*N727</f>
        <v>0</v>
      </c>
      <c r="P727" s="183">
        <v>0.42080000000000001</v>
      </c>
      <c r="Q727" s="183">
        <f>M727*P727</f>
        <v>3.3664000000000001</v>
      </c>
      <c r="R727" s="183"/>
      <c r="S727" s="183">
        <f>M727*R727</f>
        <v>0</v>
      </c>
      <c r="T727" s="183">
        <v>21</v>
      </c>
      <c r="U727" s="183">
        <f>O727*T727/100</f>
        <v>0</v>
      </c>
      <c r="V727" s="183">
        <f>U727+O727</f>
        <v>0</v>
      </c>
      <c r="W727" s="183"/>
      <c r="X727" s="183" t="s">
        <v>491</v>
      </c>
      <c r="Y727" s="183">
        <v>1</v>
      </c>
    </row>
    <row r="728" spans="6:25" s="173" customFormat="1" ht="12" outlineLevel="2" x14ac:dyDescent="0.2">
      <c r="F728" s="181"/>
      <c r="G728" s="180"/>
      <c r="H728" s="182" t="s">
        <v>490</v>
      </c>
      <c r="I728" s="357" t="s">
        <v>579</v>
      </c>
      <c r="J728" s="357"/>
      <c r="K728" s="357"/>
      <c r="L728" s="357"/>
      <c r="M728" s="357"/>
      <c r="N728" s="357"/>
      <c r="O728" s="357"/>
      <c r="P728" s="177"/>
      <c r="Q728" s="176"/>
      <c r="R728" s="177"/>
      <c r="S728" s="176"/>
      <c r="T728" s="175"/>
      <c r="U728" s="175"/>
      <c r="V728" s="175"/>
      <c r="W728" s="174"/>
    </row>
    <row r="729" spans="6:25" s="173" customFormat="1" ht="6" customHeight="1" outlineLevel="2" x14ac:dyDescent="0.2">
      <c r="F729" s="181"/>
      <c r="G729" s="180"/>
      <c r="H729" s="179"/>
      <c r="I729" s="178"/>
      <c r="J729" s="178"/>
      <c r="K729" s="178"/>
      <c r="L729" s="178"/>
      <c r="M729" s="178"/>
      <c r="N729" s="178"/>
      <c r="O729" s="178"/>
      <c r="P729" s="177"/>
      <c r="Q729" s="176"/>
      <c r="R729" s="177"/>
      <c r="S729" s="176"/>
      <c r="T729" s="175"/>
      <c r="U729" s="175"/>
      <c r="V729" s="175"/>
      <c r="W729" s="174"/>
    </row>
    <row r="730" spans="6:25" s="173" customFormat="1" ht="12" outlineLevel="2" x14ac:dyDescent="0.2">
      <c r="F730" s="190">
        <v>195</v>
      </c>
      <c r="G730" s="187" t="s">
        <v>523</v>
      </c>
      <c r="H730" s="189" t="s">
        <v>578</v>
      </c>
      <c r="I730" s="188" t="s">
        <v>577</v>
      </c>
      <c r="J730" s="187" t="s">
        <v>116</v>
      </c>
      <c r="K730" s="185">
        <v>5</v>
      </c>
      <c r="L730" s="186">
        <v>0</v>
      </c>
      <c r="M730" s="185">
        <v>5</v>
      </c>
      <c r="N730" s="184"/>
      <c r="O730" s="183">
        <f>M730*N730</f>
        <v>0</v>
      </c>
      <c r="P730" s="183">
        <v>0.14494000000000001</v>
      </c>
      <c r="Q730" s="183">
        <f>M730*P730</f>
        <v>0.72470000000000012</v>
      </c>
      <c r="R730" s="183"/>
      <c r="S730" s="183">
        <f>M730*R730</f>
        <v>0</v>
      </c>
      <c r="T730" s="183">
        <v>21</v>
      </c>
      <c r="U730" s="183">
        <f>O730*T730/100</f>
        <v>0</v>
      </c>
      <c r="V730" s="183">
        <f>U730+O730</f>
        <v>0</v>
      </c>
      <c r="W730" s="183"/>
      <c r="X730" s="183" t="s">
        <v>491</v>
      </c>
      <c r="Y730" s="183">
        <v>1</v>
      </c>
    </row>
    <row r="731" spans="6:25" s="173" customFormat="1" ht="12" outlineLevel="2" x14ac:dyDescent="0.2">
      <c r="F731" s="181"/>
      <c r="G731" s="180"/>
      <c r="H731" s="182" t="s">
        <v>490</v>
      </c>
      <c r="I731" s="357" t="s">
        <v>576</v>
      </c>
      <c r="J731" s="357"/>
      <c r="K731" s="357"/>
      <c r="L731" s="357"/>
      <c r="M731" s="357"/>
      <c r="N731" s="357"/>
      <c r="O731" s="357"/>
      <c r="P731" s="177"/>
      <c r="Q731" s="176"/>
      <c r="R731" s="177"/>
      <c r="S731" s="176"/>
      <c r="T731" s="175"/>
      <c r="U731" s="175"/>
      <c r="V731" s="175"/>
      <c r="W731" s="174"/>
    </row>
    <row r="732" spans="6:25" s="173" customFormat="1" ht="6" customHeight="1" outlineLevel="2" x14ac:dyDescent="0.2">
      <c r="F732" s="181"/>
      <c r="G732" s="180"/>
      <c r="H732" s="179"/>
      <c r="I732" s="178"/>
      <c r="J732" s="178"/>
      <c r="K732" s="178"/>
      <c r="L732" s="178"/>
      <c r="M732" s="178"/>
      <c r="N732" s="178"/>
      <c r="O732" s="178"/>
      <c r="P732" s="177"/>
      <c r="Q732" s="176"/>
      <c r="R732" s="177"/>
      <c r="S732" s="176"/>
      <c r="T732" s="175"/>
      <c r="U732" s="175"/>
      <c r="V732" s="175"/>
      <c r="W732" s="174"/>
    </row>
    <row r="733" spans="6:25" s="211" customFormat="1" ht="11.25" outlineLevel="3" x14ac:dyDescent="0.2">
      <c r="F733" s="224"/>
      <c r="G733" s="223"/>
      <c r="H733" s="222" t="str">
        <f>IF(AND(H732&lt;&gt;"Výkaz výměr:",I732=""),"Výkaz výměr:","")</f>
        <v>Výkaz výměr:</v>
      </c>
      <c r="I733" s="221" t="s">
        <v>575</v>
      </c>
      <c r="J733" s="220"/>
      <c r="K733" s="219"/>
      <c r="L733" s="218"/>
      <c r="M733" s="217">
        <v>3</v>
      </c>
      <c r="N733" s="213"/>
      <c r="O733" s="216"/>
      <c r="P733" s="215"/>
      <c r="Q733" s="213"/>
      <c r="R733" s="213"/>
      <c r="S733" s="213"/>
      <c r="T733" s="214" t="s">
        <v>488</v>
      </c>
      <c r="U733" s="213"/>
      <c r="V733" s="213"/>
      <c r="W733" s="212"/>
    </row>
    <row r="734" spans="6:25" s="211" customFormat="1" ht="11.25" outlineLevel="3" x14ac:dyDescent="0.2">
      <c r="F734" s="224"/>
      <c r="G734" s="223"/>
      <c r="H734" s="222" t="str">
        <f>IF(AND(H733&lt;&gt;"Výkaz výměr:",I733=""),"Výkaz výměr:","")</f>
        <v/>
      </c>
      <c r="I734" s="221" t="s">
        <v>574</v>
      </c>
      <c r="J734" s="220"/>
      <c r="K734" s="219"/>
      <c r="L734" s="218"/>
      <c r="M734" s="217">
        <v>2</v>
      </c>
      <c r="N734" s="213"/>
      <c r="O734" s="216"/>
      <c r="P734" s="215"/>
      <c r="Q734" s="213"/>
      <c r="R734" s="213"/>
      <c r="S734" s="213"/>
      <c r="T734" s="214" t="s">
        <v>488</v>
      </c>
      <c r="U734" s="213"/>
      <c r="V734" s="213"/>
      <c r="W734" s="212"/>
    </row>
    <row r="735" spans="6:25" s="211" customFormat="1" ht="11.25" outlineLevel="3" x14ac:dyDescent="0.2">
      <c r="F735" s="224"/>
      <c r="G735" s="223"/>
      <c r="H735" s="222" t="str">
        <f>IF(AND(H734&lt;&gt;"Výkaz výměr:",I734=""),"Výkaz výměr:","")</f>
        <v/>
      </c>
      <c r="I735" s="221" t="s">
        <v>573</v>
      </c>
      <c r="J735" s="220"/>
      <c r="K735" s="219"/>
      <c r="L735" s="218"/>
      <c r="M735" s="217">
        <v>0</v>
      </c>
      <c r="N735" s="213"/>
      <c r="O735" s="216"/>
      <c r="P735" s="215"/>
      <c r="Q735" s="213"/>
      <c r="R735" s="213"/>
      <c r="S735" s="213"/>
      <c r="T735" s="214" t="s">
        <v>488</v>
      </c>
      <c r="U735" s="213"/>
      <c r="V735" s="213"/>
      <c r="W735" s="212"/>
    </row>
    <row r="736" spans="6:25" s="173" customFormat="1" ht="12" outlineLevel="2" x14ac:dyDescent="0.2">
      <c r="F736" s="190">
        <v>196</v>
      </c>
      <c r="G736" s="187" t="s">
        <v>550</v>
      </c>
      <c r="H736" s="189" t="s">
        <v>572</v>
      </c>
      <c r="I736" s="188" t="s">
        <v>571</v>
      </c>
      <c r="J736" s="187" t="s">
        <v>116</v>
      </c>
      <c r="K736" s="185">
        <v>2</v>
      </c>
      <c r="L736" s="186">
        <v>0</v>
      </c>
      <c r="M736" s="185">
        <v>2</v>
      </c>
      <c r="N736" s="184"/>
      <c r="O736" s="183">
        <f>M736*N736</f>
        <v>0</v>
      </c>
      <c r="P736" s="183">
        <v>0.111</v>
      </c>
      <c r="Q736" s="183">
        <f>M736*P736</f>
        <v>0.222</v>
      </c>
      <c r="R736" s="183"/>
      <c r="S736" s="183">
        <f>M736*R736</f>
        <v>0</v>
      </c>
      <c r="T736" s="183">
        <v>21</v>
      </c>
      <c r="U736" s="183">
        <f>O736*T736/100</f>
        <v>0</v>
      </c>
      <c r="V736" s="183">
        <f>U736+O736</f>
        <v>0</v>
      </c>
      <c r="W736" s="183"/>
      <c r="X736" s="183" t="s">
        <v>491</v>
      </c>
      <c r="Y736" s="183">
        <v>1</v>
      </c>
    </row>
    <row r="737" spans="6:25" s="173" customFormat="1" ht="12" outlineLevel="2" x14ac:dyDescent="0.2">
      <c r="F737" s="181"/>
      <c r="G737" s="180"/>
      <c r="H737" s="182" t="s">
        <v>490</v>
      </c>
      <c r="I737" s="357" t="s">
        <v>571</v>
      </c>
      <c r="J737" s="357"/>
      <c r="K737" s="357"/>
      <c r="L737" s="357"/>
      <c r="M737" s="357"/>
      <c r="N737" s="357"/>
      <c r="O737" s="357"/>
      <c r="P737" s="177"/>
      <c r="Q737" s="176"/>
      <c r="R737" s="177"/>
      <c r="S737" s="176"/>
      <c r="T737" s="175"/>
      <c r="U737" s="175"/>
      <c r="V737" s="175"/>
      <c r="W737" s="174"/>
    </row>
    <row r="738" spans="6:25" s="173" customFormat="1" ht="6" customHeight="1" outlineLevel="2" x14ac:dyDescent="0.2">
      <c r="F738" s="181"/>
      <c r="G738" s="180"/>
      <c r="H738" s="179"/>
      <c r="I738" s="178"/>
      <c r="J738" s="178"/>
      <c r="K738" s="178"/>
      <c r="L738" s="178"/>
      <c r="M738" s="178"/>
      <c r="N738" s="178"/>
      <c r="O738" s="178"/>
      <c r="P738" s="177"/>
      <c r="Q738" s="176"/>
      <c r="R738" s="177"/>
      <c r="S738" s="176"/>
      <c r="T738" s="175"/>
      <c r="U738" s="175"/>
      <c r="V738" s="175"/>
      <c r="W738" s="174"/>
    </row>
    <row r="739" spans="6:25" s="173" customFormat="1" ht="12" outlineLevel="2" x14ac:dyDescent="0.2">
      <c r="F739" s="190">
        <v>197</v>
      </c>
      <c r="G739" s="187" t="s">
        <v>523</v>
      </c>
      <c r="H739" s="189" t="s">
        <v>570</v>
      </c>
      <c r="I739" s="188" t="s">
        <v>569</v>
      </c>
      <c r="J739" s="187" t="s">
        <v>116</v>
      </c>
      <c r="K739" s="185">
        <v>5</v>
      </c>
      <c r="L739" s="186">
        <v>0</v>
      </c>
      <c r="M739" s="185">
        <v>5</v>
      </c>
      <c r="N739" s="184"/>
      <c r="O739" s="183">
        <f>M739*N739</f>
        <v>0</v>
      </c>
      <c r="P739" s="183">
        <v>0.34089999999999998</v>
      </c>
      <c r="Q739" s="183">
        <f>M739*P739</f>
        <v>1.7044999999999999</v>
      </c>
      <c r="R739" s="183"/>
      <c r="S739" s="183">
        <f>M739*R739</f>
        <v>0</v>
      </c>
      <c r="T739" s="183">
        <v>21</v>
      </c>
      <c r="U739" s="183">
        <f>O739*T739/100</f>
        <v>0</v>
      </c>
      <c r="V739" s="183">
        <f>U739+O739</f>
        <v>0</v>
      </c>
      <c r="W739" s="183"/>
      <c r="X739" s="183" t="s">
        <v>491</v>
      </c>
      <c r="Y739" s="183">
        <v>1</v>
      </c>
    </row>
    <row r="740" spans="6:25" s="173" customFormat="1" ht="12" outlineLevel="2" x14ac:dyDescent="0.2">
      <c r="F740" s="181"/>
      <c r="G740" s="180"/>
      <c r="H740" s="182" t="s">
        <v>490</v>
      </c>
      <c r="I740" s="357" t="s">
        <v>568</v>
      </c>
      <c r="J740" s="357"/>
      <c r="K740" s="357"/>
      <c r="L740" s="357"/>
      <c r="M740" s="357"/>
      <c r="N740" s="357"/>
      <c r="O740" s="357"/>
      <c r="P740" s="177"/>
      <c r="Q740" s="176"/>
      <c r="R740" s="177"/>
      <c r="S740" s="176"/>
      <c r="T740" s="175"/>
      <c r="U740" s="175"/>
      <c r="V740" s="175"/>
      <c r="W740" s="174"/>
    </row>
    <row r="741" spans="6:25" s="173" customFormat="1" ht="6" customHeight="1" outlineLevel="2" x14ac:dyDescent="0.2">
      <c r="F741" s="181"/>
      <c r="G741" s="180"/>
      <c r="H741" s="179"/>
      <c r="I741" s="178"/>
      <c r="J741" s="178"/>
      <c r="K741" s="178"/>
      <c r="L741" s="178"/>
      <c r="M741" s="178"/>
      <c r="N741" s="178"/>
      <c r="O741" s="178"/>
      <c r="P741" s="177"/>
      <c r="Q741" s="176"/>
      <c r="R741" s="177"/>
      <c r="S741" s="176"/>
      <c r="T741" s="175"/>
      <c r="U741" s="175"/>
      <c r="V741" s="175"/>
      <c r="W741" s="174"/>
    </row>
    <row r="742" spans="6:25" s="173" customFormat="1" ht="12" outlineLevel="2" x14ac:dyDescent="0.2">
      <c r="F742" s="190">
        <v>198</v>
      </c>
      <c r="G742" s="187" t="s">
        <v>550</v>
      </c>
      <c r="H742" s="189" t="s">
        <v>567</v>
      </c>
      <c r="I742" s="188" t="s">
        <v>566</v>
      </c>
      <c r="J742" s="187" t="s">
        <v>116</v>
      </c>
      <c r="K742" s="185">
        <v>2</v>
      </c>
      <c r="L742" s="186">
        <v>0</v>
      </c>
      <c r="M742" s="185">
        <v>2</v>
      </c>
      <c r="N742" s="184"/>
      <c r="O742" s="183">
        <f>M742*N742</f>
        <v>0</v>
      </c>
      <c r="P742" s="183">
        <v>2.7E-2</v>
      </c>
      <c r="Q742" s="183">
        <f>M742*P742</f>
        <v>5.3999999999999999E-2</v>
      </c>
      <c r="R742" s="183"/>
      <c r="S742" s="183">
        <f>M742*R742</f>
        <v>0</v>
      </c>
      <c r="T742" s="183">
        <v>21</v>
      </c>
      <c r="U742" s="183">
        <f>O742*T742/100</f>
        <v>0</v>
      </c>
      <c r="V742" s="183">
        <f>U742+O742</f>
        <v>0</v>
      </c>
      <c r="W742" s="183"/>
      <c r="X742" s="183" t="s">
        <v>491</v>
      </c>
      <c r="Y742" s="183">
        <v>1</v>
      </c>
    </row>
    <row r="743" spans="6:25" s="173" customFormat="1" ht="12" outlineLevel="2" x14ac:dyDescent="0.2">
      <c r="F743" s="181"/>
      <c r="G743" s="180"/>
      <c r="H743" s="182" t="s">
        <v>490</v>
      </c>
      <c r="I743" s="357" t="s">
        <v>566</v>
      </c>
      <c r="J743" s="357"/>
      <c r="K743" s="357"/>
      <c r="L743" s="357"/>
      <c r="M743" s="357"/>
      <c r="N743" s="357"/>
      <c r="O743" s="357"/>
      <c r="P743" s="177"/>
      <c r="Q743" s="176"/>
      <c r="R743" s="177"/>
      <c r="S743" s="176"/>
      <c r="T743" s="175"/>
      <c r="U743" s="175"/>
      <c r="V743" s="175"/>
      <c r="W743" s="174"/>
    </row>
    <row r="744" spans="6:25" s="173" customFormat="1" ht="6" customHeight="1" outlineLevel="2" x14ac:dyDescent="0.2">
      <c r="F744" s="181"/>
      <c r="G744" s="180"/>
      <c r="H744" s="179"/>
      <c r="I744" s="178"/>
      <c r="J744" s="178"/>
      <c r="K744" s="178"/>
      <c r="L744" s="178"/>
      <c r="M744" s="178"/>
      <c r="N744" s="178"/>
      <c r="O744" s="178"/>
      <c r="P744" s="177"/>
      <c r="Q744" s="176"/>
      <c r="R744" s="177"/>
      <c r="S744" s="176"/>
      <c r="T744" s="175"/>
      <c r="U744" s="175"/>
      <c r="V744" s="175"/>
      <c r="W744" s="174"/>
    </row>
    <row r="745" spans="6:25" s="173" customFormat="1" ht="12" outlineLevel="2" x14ac:dyDescent="0.2">
      <c r="F745" s="190">
        <v>199</v>
      </c>
      <c r="G745" s="187" t="s">
        <v>523</v>
      </c>
      <c r="H745" s="189" t="s">
        <v>565</v>
      </c>
      <c r="I745" s="188" t="s">
        <v>564</v>
      </c>
      <c r="J745" s="187" t="s">
        <v>116</v>
      </c>
      <c r="K745" s="185">
        <v>10</v>
      </c>
      <c r="L745" s="186">
        <v>0</v>
      </c>
      <c r="M745" s="185">
        <v>10</v>
      </c>
      <c r="N745" s="184"/>
      <c r="O745" s="183">
        <f>M745*N745</f>
        <v>0</v>
      </c>
      <c r="P745" s="183">
        <v>0.34089999999999998</v>
      </c>
      <c r="Q745" s="183">
        <f>M745*P745</f>
        <v>3.4089999999999998</v>
      </c>
      <c r="R745" s="183"/>
      <c r="S745" s="183">
        <f>M745*R745</f>
        <v>0</v>
      </c>
      <c r="T745" s="183">
        <v>21</v>
      </c>
      <c r="U745" s="183">
        <f>O745*T745/100</f>
        <v>0</v>
      </c>
      <c r="V745" s="183">
        <f>U745+O745</f>
        <v>0</v>
      </c>
      <c r="W745" s="183"/>
      <c r="X745" s="183" t="s">
        <v>491</v>
      </c>
      <c r="Y745" s="183">
        <v>1</v>
      </c>
    </row>
    <row r="746" spans="6:25" s="173" customFormat="1" ht="12" outlineLevel="2" x14ac:dyDescent="0.2">
      <c r="F746" s="181"/>
      <c r="G746" s="180"/>
      <c r="H746" s="182" t="s">
        <v>490</v>
      </c>
      <c r="I746" s="357" t="s">
        <v>563</v>
      </c>
      <c r="J746" s="357"/>
      <c r="K746" s="357"/>
      <c r="L746" s="357"/>
      <c r="M746" s="357"/>
      <c r="N746" s="357"/>
      <c r="O746" s="357"/>
      <c r="P746" s="177"/>
      <c r="Q746" s="176"/>
      <c r="R746" s="177"/>
      <c r="S746" s="176"/>
      <c r="T746" s="175"/>
      <c r="U746" s="175"/>
      <c r="V746" s="175"/>
      <c r="W746" s="174"/>
    </row>
    <row r="747" spans="6:25" s="173" customFormat="1" ht="6" customHeight="1" outlineLevel="2" x14ac:dyDescent="0.2">
      <c r="F747" s="181"/>
      <c r="G747" s="180"/>
      <c r="H747" s="179"/>
      <c r="I747" s="178"/>
      <c r="J747" s="178"/>
      <c r="K747" s="178"/>
      <c r="L747" s="178"/>
      <c r="M747" s="178"/>
      <c r="N747" s="178"/>
      <c r="O747" s="178"/>
      <c r="P747" s="177"/>
      <c r="Q747" s="176"/>
      <c r="R747" s="177"/>
      <c r="S747" s="176"/>
      <c r="T747" s="175"/>
      <c r="U747" s="175"/>
      <c r="V747" s="175"/>
      <c r="W747" s="174"/>
    </row>
    <row r="748" spans="6:25" s="173" customFormat="1" ht="12" outlineLevel="2" x14ac:dyDescent="0.2">
      <c r="F748" s="190">
        <v>200</v>
      </c>
      <c r="G748" s="187" t="s">
        <v>550</v>
      </c>
      <c r="H748" s="189" t="s">
        <v>562</v>
      </c>
      <c r="I748" s="188" t="s">
        <v>561</v>
      </c>
      <c r="J748" s="187" t="s">
        <v>116</v>
      </c>
      <c r="K748" s="185">
        <v>2</v>
      </c>
      <c r="L748" s="186">
        <v>0</v>
      </c>
      <c r="M748" s="185">
        <v>2</v>
      </c>
      <c r="N748" s="184"/>
      <c r="O748" s="183">
        <f>M748*N748</f>
        <v>0</v>
      </c>
      <c r="P748" s="183">
        <v>0.08</v>
      </c>
      <c r="Q748" s="183">
        <f>M748*P748</f>
        <v>0.16</v>
      </c>
      <c r="R748" s="183"/>
      <c r="S748" s="183">
        <f>M748*R748</f>
        <v>0</v>
      </c>
      <c r="T748" s="183">
        <v>21</v>
      </c>
      <c r="U748" s="183">
        <f>O748*T748/100</f>
        <v>0</v>
      </c>
      <c r="V748" s="183">
        <f>U748+O748</f>
        <v>0</v>
      </c>
      <c r="W748" s="183"/>
      <c r="X748" s="183" t="s">
        <v>491</v>
      </c>
      <c r="Y748" s="183">
        <v>1</v>
      </c>
    </row>
    <row r="749" spans="6:25" s="173" customFormat="1" ht="12" outlineLevel="2" x14ac:dyDescent="0.2">
      <c r="F749" s="181"/>
      <c r="G749" s="180"/>
      <c r="H749" s="182" t="s">
        <v>490</v>
      </c>
      <c r="I749" s="357" t="s">
        <v>561</v>
      </c>
      <c r="J749" s="357"/>
      <c r="K749" s="357"/>
      <c r="L749" s="357"/>
      <c r="M749" s="357"/>
      <c r="N749" s="357"/>
      <c r="O749" s="357"/>
      <c r="P749" s="177"/>
      <c r="Q749" s="176"/>
      <c r="R749" s="177"/>
      <c r="S749" s="176"/>
      <c r="T749" s="175"/>
      <c r="U749" s="175"/>
      <c r="V749" s="175"/>
      <c r="W749" s="174"/>
    </row>
    <row r="750" spans="6:25" s="173" customFormat="1" ht="6" customHeight="1" outlineLevel="2" x14ac:dyDescent="0.2">
      <c r="F750" s="181"/>
      <c r="G750" s="180"/>
      <c r="H750" s="179"/>
      <c r="I750" s="178"/>
      <c r="J750" s="178"/>
      <c r="K750" s="178"/>
      <c r="L750" s="178"/>
      <c r="M750" s="178"/>
      <c r="N750" s="178"/>
      <c r="O750" s="178"/>
      <c r="P750" s="177"/>
      <c r="Q750" s="176"/>
      <c r="R750" s="177"/>
      <c r="S750" s="176"/>
      <c r="T750" s="175"/>
      <c r="U750" s="175"/>
      <c r="V750" s="175"/>
      <c r="W750" s="174"/>
    </row>
    <row r="751" spans="6:25" s="173" customFormat="1" ht="12" outlineLevel="2" x14ac:dyDescent="0.2">
      <c r="F751" s="190">
        <v>201</v>
      </c>
      <c r="G751" s="187" t="s">
        <v>550</v>
      </c>
      <c r="H751" s="189" t="s">
        <v>560</v>
      </c>
      <c r="I751" s="188" t="s">
        <v>559</v>
      </c>
      <c r="J751" s="187" t="s">
        <v>116</v>
      </c>
      <c r="K751" s="185">
        <v>2</v>
      </c>
      <c r="L751" s="186">
        <v>0</v>
      </c>
      <c r="M751" s="185">
        <v>2</v>
      </c>
      <c r="N751" s="184"/>
      <c r="O751" s="183">
        <f>M751*N751</f>
        <v>0</v>
      </c>
      <c r="P751" s="183">
        <v>7.1999999999999995E-2</v>
      </c>
      <c r="Q751" s="183">
        <f>M751*P751</f>
        <v>0.14399999999999999</v>
      </c>
      <c r="R751" s="183"/>
      <c r="S751" s="183">
        <f>M751*R751</f>
        <v>0</v>
      </c>
      <c r="T751" s="183">
        <v>21</v>
      </c>
      <c r="U751" s="183">
        <f>O751*T751/100</f>
        <v>0</v>
      </c>
      <c r="V751" s="183">
        <f>U751+O751</f>
        <v>0</v>
      </c>
      <c r="W751" s="183"/>
      <c r="X751" s="183" t="s">
        <v>491</v>
      </c>
      <c r="Y751" s="183">
        <v>1</v>
      </c>
    </row>
    <row r="752" spans="6:25" s="173" customFormat="1" ht="12" outlineLevel="2" x14ac:dyDescent="0.2">
      <c r="F752" s="181"/>
      <c r="G752" s="180"/>
      <c r="H752" s="182" t="s">
        <v>490</v>
      </c>
      <c r="I752" s="357" t="s">
        <v>559</v>
      </c>
      <c r="J752" s="357"/>
      <c r="K752" s="357"/>
      <c r="L752" s="357"/>
      <c r="M752" s="357"/>
      <c r="N752" s="357"/>
      <c r="O752" s="357"/>
      <c r="P752" s="177"/>
      <c r="Q752" s="176"/>
      <c r="R752" s="177"/>
      <c r="S752" s="176"/>
      <c r="T752" s="175"/>
      <c r="U752" s="175"/>
      <c r="V752" s="175"/>
      <c r="W752" s="174"/>
    </row>
    <row r="753" spans="6:25" s="173" customFormat="1" ht="6" customHeight="1" outlineLevel="2" x14ac:dyDescent="0.2">
      <c r="F753" s="181"/>
      <c r="G753" s="180"/>
      <c r="H753" s="179"/>
      <c r="I753" s="178"/>
      <c r="J753" s="178"/>
      <c r="K753" s="178"/>
      <c r="L753" s="178"/>
      <c r="M753" s="178"/>
      <c r="N753" s="178"/>
      <c r="O753" s="178"/>
      <c r="P753" s="177"/>
      <c r="Q753" s="176"/>
      <c r="R753" s="177"/>
      <c r="S753" s="176"/>
      <c r="T753" s="175"/>
      <c r="U753" s="175"/>
      <c r="V753" s="175"/>
      <c r="W753" s="174"/>
    </row>
    <row r="754" spans="6:25" s="173" customFormat="1" ht="12" outlineLevel="2" x14ac:dyDescent="0.2">
      <c r="F754" s="190">
        <v>202</v>
      </c>
      <c r="G754" s="187" t="s">
        <v>523</v>
      </c>
      <c r="H754" s="189" t="s">
        <v>558</v>
      </c>
      <c r="I754" s="188" t="s">
        <v>557</v>
      </c>
      <c r="J754" s="187" t="s">
        <v>116</v>
      </c>
      <c r="K754" s="185">
        <v>3</v>
      </c>
      <c r="L754" s="186">
        <v>0</v>
      </c>
      <c r="M754" s="185">
        <v>3</v>
      </c>
      <c r="N754" s="184"/>
      <c r="O754" s="183">
        <f>M754*N754</f>
        <v>0</v>
      </c>
      <c r="P754" s="183">
        <v>7.0200000000000002E-3</v>
      </c>
      <c r="Q754" s="183">
        <f>M754*P754</f>
        <v>2.1060000000000002E-2</v>
      </c>
      <c r="R754" s="183"/>
      <c r="S754" s="183">
        <f>M754*R754</f>
        <v>0</v>
      </c>
      <c r="T754" s="183">
        <v>21</v>
      </c>
      <c r="U754" s="183">
        <f>O754*T754/100</f>
        <v>0</v>
      </c>
      <c r="V754" s="183">
        <f>U754+O754</f>
        <v>0</v>
      </c>
      <c r="W754" s="183"/>
      <c r="X754" s="183" t="s">
        <v>491</v>
      </c>
      <c r="Y754" s="183">
        <v>1</v>
      </c>
    </row>
    <row r="755" spans="6:25" s="173" customFormat="1" ht="12" outlineLevel="2" x14ac:dyDescent="0.2">
      <c r="F755" s="181"/>
      <c r="G755" s="180"/>
      <c r="H755" s="182" t="s">
        <v>490</v>
      </c>
      <c r="I755" s="357" t="s">
        <v>556</v>
      </c>
      <c r="J755" s="357"/>
      <c r="K755" s="357"/>
      <c r="L755" s="357"/>
      <c r="M755" s="357"/>
      <c r="N755" s="357"/>
      <c r="O755" s="357"/>
      <c r="P755" s="177"/>
      <c r="Q755" s="176"/>
      <c r="R755" s="177"/>
      <c r="S755" s="176"/>
      <c r="T755" s="175"/>
      <c r="U755" s="175"/>
      <c r="V755" s="175"/>
      <c r="W755" s="174"/>
    </row>
    <row r="756" spans="6:25" s="173" customFormat="1" ht="6" customHeight="1" outlineLevel="2" x14ac:dyDescent="0.2">
      <c r="F756" s="181"/>
      <c r="G756" s="180"/>
      <c r="H756" s="179"/>
      <c r="I756" s="178"/>
      <c r="J756" s="178"/>
      <c r="K756" s="178"/>
      <c r="L756" s="178"/>
      <c r="M756" s="178"/>
      <c r="N756" s="178"/>
      <c r="O756" s="178"/>
      <c r="P756" s="177"/>
      <c r="Q756" s="176"/>
      <c r="R756" s="177"/>
      <c r="S756" s="176"/>
      <c r="T756" s="175"/>
      <c r="U756" s="175"/>
      <c r="V756" s="175"/>
      <c r="W756" s="174"/>
    </row>
    <row r="757" spans="6:25" s="211" customFormat="1" ht="11.25" outlineLevel="3" x14ac:dyDescent="0.2">
      <c r="F757" s="224"/>
      <c r="G757" s="223"/>
      <c r="H757" s="222" t="str">
        <f>IF(AND(H756&lt;&gt;"Výkaz výměr:",I756=""),"Výkaz výměr:","")</f>
        <v>Výkaz výměr:</v>
      </c>
      <c r="I757" s="221" t="s">
        <v>555</v>
      </c>
      <c r="J757" s="220"/>
      <c r="K757" s="219"/>
      <c r="L757" s="218"/>
      <c r="M757" s="217">
        <v>3</v>
      </c>
      <c r="N757" s="213"/>
      <c r="O757" s="216"/>
      <c r="P757" s="215"/>
      <c r="Q757" s="213"/>
      <c r="R757" s="213"/>
      <c r="S757" s="213"/>
      <c r="T757" s="214" t="s">
        <v>488</v>
      </c>
      <c r="U757" s="213"/>
      <c r="V757" s="213"/>
      <c r="W757" s="212"/>
    </row>
    <row r="758" spans="6:25" s="173" customFormat="1" ht="12" outlineLevel="2" x14ac:dyDescent="0.2">
      <c r="F758" s="190">
        <v>203</v>
      </c>
      <c r="G758" s="187" t="s">
        <v>523</v>
      </c>
      <c r="H758" s="189" t="s">
        <v>554</v>
      </c>
      <c r="I758" s="188" t="s">
        <v>553</v>
      </c>
      <c r="J758" s="187" t="s">
        <v>116</v>
      </c>
      <c r="K758" s="185">
        <v>2</v>
      </c>
      <c r="L758" s="186">
        <v>0</v>
      </c>
      <c r="M758" s="185">
        <v>2</v>
      </c>
      <c r="N758" s="184"/>
      <c r="O758" s="183">
        <f>M758*N758</f>
        <v>0</v>
      </c>
      <c r="P758" s="183">
        <v>4.6800000000000001E-3</v>
      </c>
      <c r="Q758" s="183">
        <f>M758*P758</f>
        <v>9.3600000000000003E-3</v>
      </c>
      <c r="R758" s="183"/>
      <c r="S758" s="183">
        <f>M758*R758</f>
        <v>0</v>
      </c>
      <c r="T758" s="183">
        <v>21</v>
      </c>
      <c r="U758" s="183">
        <f>O758*T758/100</f>
        <v>0</v>
      </c>
      <c r="V758" s="183">
        <f>U758+O758</f>
        <v>0</v>
      </c>
      <c r="W758" s="183"/>
      <c r="X758" s="183" t="s">
        <v>491</v>
      </c>
      <c r="Y758" s="183">
        <v>1</v>
      </c>
    </row>
    <row r="759" spans="6:25" s="173" customFormat="1" ht="12" outlineLevel="2" x14ac:dyDescent="0.2">
      <c r="F759" s="181"/>
      <c r="G759" s="180"/>
      <c r="H759" s="182" t="s">
        <v>490</v>
      </c>
      <c r="I759" s="357" t="s">
        <v>552</v>
      </c>
      <c r="J759" s="357"/>
      <c r="K759" s="357"/>
      <c r="L759" s="357"/>
      <c r="M759" s="357"/>
      <c r="N759" s="357"/>
      <c r="O759" s="357"/>
      <c r="P759" s="177"/>
      <c r="Q759" s="176"/>
      <c r="R759" s="177"/>
      <c r="S759" s="176"/>
      <c r="T759" s="175"/>
      <c r="U759" s="175"/>
      <c r="V759" s="175"/>
      <c r="W759" s="174"/>
    </row>
    <row r="760" spans="6:25" s="173" customFormat="1" ht="6" customHeight="1" outlineLevel="2" x14ac:dyDescent="0.2">
      <c r="F760" s="181"/>
      <c r="G760" s="180"/>
      <c r="H760" s="179"/>
      <c r="I760" s="178"/>
      <c r="J760" s="178"/>
      <c r="K760" s="178"/>
      <c r="L760" s="178"/>
      <c r="M760" s="178"/>
      <c r="N760" s="178"/>
      <c r="O760" s="178"/>
      <c r="P760" s="177"/>
      <c r="Q760" s="176"/>
      <c r="R760" s="177"/>
      <c r="S760" s="176"/>
      <c r="T760" s="175"/>
      <c r="U760" s="175"/>
      <c r="V760" s="175"/>
      <c r="W760" s="174"/>
    </row>
    <row r="761" spans="6:25" s="211" customFormat="1" ht="11.25" outlineLevel="3" x14ac:dyDescent="0.2">
      <c r="F761" s="224"/>
      <c r="G761" s="223"/>
      <c r="H761" s="222" t="str">
        <f>IF(AND(H760&lt;&gt;"Výkaz výměr:",I760=""),"Výkaz výměr:","")</f>
        <v>Výkaz výměr:</v>
      </c>
      <c r="I761" s="221" t="s">
        <v>551</v>
      </c>
      <c r="J761" s="220"/>
      <c r="K761" s="219"/>
      <c r="L761" s="218"/>
      <c r="M761" s="217">
        <v>2</v>
      </c>
      <c r="N761" s="213"/>
      <c r="O761" s="216"/>
      <c r="P761" s="215"/>
      <c r="Q761" s="213"/>
      <c r="R761" s="213"/>
      <c r="S761" s="213"/>
      <c r="T761" s="214" t="s">
        <v>488</v>
      </c>
      <c r="U761" s="213"/>
      <c r="V761" s="213"/>
      <c r="W761" s="212"/>
    </row>
    <row r="762" spans="6:25" s="173" customFormat="1" ht="12" outlineLevel="2" x14ac:dyDescent="0.2">
      <c r="F762" s="190">
        <v>204</v>
      </c>
      <c r="G762" s="187" t="s">
        <v>550</v>
      </c>
      <c r="H762" s="189" t="s">
        <v>549</v>
      </c>
      <c r="I762" s="188" t="s">
        <v>548</v>
      </c>
      <c r="J762" s="187" t="s">
        <v>116</v>
      </c>
      <c r="K762" s="185">
        <v>2</v>
      </c>
      <c r="L762" s="186">
        <v>0</v>
      </c>
      <c r="M762" s="185">
        <v>2</v>
      </c>
      <c r="N762" s="184"/>
      <c r="O762" s="183">
        <f>M762*N762</f>
        <v>0</v>
      </c>
      <c r="P762" s="183">
        <v>5.2400000000000002E-2</v>
      </c>
      <c r="Q762" s="183">
        <f>M762*P762</f>
        <v>0.1048</v>
      </c>
      <c r="R762" s="183"/>
      <c r="S762" s="183">
        <f>M762*R762</f>
        <v>0</v>
      </c>
      <c r="T762" s="183">
        <v>21</v>
      </c>
      <c r="U762" s="183">
        <f>O762*T762/100</f>
        <v>0</v>
      </c>
      <c r="V762" s="183">
        <f>U762+O762</f>
        <v>0</v>
      </c>
      <c r="W762" s="183"/>
      <c r="X762" s="183" t="s">
        <v>491</v>
      </c>
      <c r="Y762" s="183">
        <v>1</v>
      </c>
    </row>
    <row r="763" spans="6:25" s="173" customFormat="1" ht="12" outlineLevel="2" x14ac:dyDescent="0.2">
      <c r="F763" s="181"/>
      <c r="G763" s="180"/>
      <c r="H763" s="182" t="s">
        <v>490</v>
      </c>
      <c r="I763" s="357" t="s">
        <v>547</v>
      </c>
      <c r="J763" s="357"/>
      <c r="K763" s="357"/>
      <c r="L763" s="357"/>
      <c r="M763" s="357"/>
      <c r="N763" s="357"/>
      <c r="O763" s="357"/>
      <c r="P763" s="177"/>
      <c r="Q763" s="176"/>
      <c r="R763" s="177"/>
      <c r="S763" s="176"/>
      <c r="T763" s="175"/>
      <c r="U763" s="175"/>
      <c r="V763" s="175"/>
      <c r="W763" s="174"/>
    </row>
    <row r="764" spans="6:25" s="173" customFormat="1" ht="6" customHeight="1" outlineLevel="2" x14ac:dyDescent="0.2">
      <c r="F764" s="181"/>
      <c r="G764" s="180"/>
      <c r="H764" s="179"/>
      <c r="I764" s="178"/>
      <c r="J764" s="178"/>
      <c r="K764" s="178"/>
      <c r="L764" s="178"/>
      <c r="M764" s="178"/>
      <c r="N764" s="178"/>
      <c r="O764" s="178"/>
      <c r="P764" s="177"/>
      <c r="Q764" s="176"/>
      <c r="R764" s="177"/>
      <c r="S764" s="176"/>
      <c r="T764" s="175"/>
      <c r="U764" s="175"/>
      <c r="V764" s="175"/>
      <c r="W764" s="174"/>
    </row>
    <row r="765" spans="6:25" s="173" customFormat="1" ht="12" outlineLevel="2" x14ac:dyDescent="0.2">
      <c r="F765" s="190">
        <v>205</v>
      </c>
      <c r="G765" s="187" t="s">
        <v>523</v>
      </c>
      <c r="H765" s="189" t="s">
        <v>546</v>
      </c>
      <c r="I765" s="188" t="s">
        <v>545</v>
      </c>
      <c r="J765" s="187" t="s">
        <v>514</v>
      </c>
      <c r="K765" s="185">
        <v>2</v>
      </c>
      <c r="L765" s="186">
        <v>0</v>
      </c>
      <c r="M765" s="185">
        <v>2</v>
      </c>
      <c r="N765" s="184"/>
      <c r="O765" s="183">
        <f>M765*N765</f>
        <v>0</v>
      </c>
      <c r="P765" s="183">
        <v>3.9738000000000002</v>
      </c>
      <c r="Q765" s="183">
        <f>M765*P765</f>
        <v>7.9476000000000004</v>
      </c>
      <c r="R765" s="183"/>
      <c r="S765" s="183">
        <f>M765*R765</f>
        <v>0</v>
      </c>
      <c r="T765" s="183">
        <v>21</v>
      </c>
      <c r="U765" s="183">
        <f>O765*T765/100</f>
        <v>0</v>
      </c>
      <c r="V765" s="183">
        <f>U765+O765</f>
        <v>0</v>
      </c>
      <c r="W765" s="183"/>
      <c r="X765" s="183" t="s">
        <v>491</v>
      </c>
      <c r="Y765" s="183">
        <v>1</v>
      </c>
    </row>
    <row r="766" spans="6:25" s="173" customFormat="1" ht="12" outlineLevel="2" x14ac:dyDescent="0.2">
      <c r="F766" s="181"/>
      <c r="G766" s="180"/>
      <c r="H766" s="182" t="s">
        <v>490</v>
      </c>
      <c r="I766" s="357" t="s">
        <v>544</v>
      </c>
      <c r="J766" s="357"/>
      <c r="K766" s="357"/>
      <c r="L766" s="357"/>
      <c r="M766" s="357"/>
      <c r="N766" s="357"/>
      <c r="O766" s="357"/>
      <c r="P766" s="177"/>
      <c r="Q766" s="176"/>
      <c r="R766" s="177"/>
      <c r="S766" s="176"/>
      <c r="T766" s="175"/>
      <c r="U766" s="175"/>
      <c r="V766" s="175"/>
      <c r="W766" s="174"/>
    </row>
    <row r="767" spans="6:25" s="173" customFormat="1" ht="6" customHeight="1" outlineLevel="2" x14ac:dyDescent="0.2">
      <c r="F767" s="181"/>
      <c r="G767" s="180"/>
      <c r="H767" s="179"/>
      <c r="I767" s="178"/>
      <c r="J767" s="178"/>
      <c r="K767" s="178"/>
      <c r="L767" s="178"/>
      <c r="M767" s="178"/>
      <c r="N767" s="178"/>
      <c r="O767" s="178"/>
      <c r="P767" s="177"/>
      <c r="Q767" s="176"/>
      <c r="R767" s="177"/>
      <c r="S767" s="176"/>
      <c r="T767" s="175"/>
      <c r="U767" s="175"/>
      <c r="V767" s="175"/>
      <c r="W767" s="174"/>
    </row>
    <row r="768" spans="6:25" s="173" customFormat="1" ht="24" outlineLevel="2" x14ac:dyDescent="0.2">
      <c r="F768" s="190">
        <v>206</v>
      </c>
      <c r="G768" s="187" t="s">
        <v>523</v>
      </c>
      <c r="H768" s="189" t="s">
        <v>543</v>
      </c>
      <c r="I768" s="188" t="s">
        <v>542</v>
      </c>
      <c r="J768" s="187" t="s">
        <v>514</v>
      </c>
      <c r="K768" s="185">
        <v>1</v>
      </c>
      <c r="L768" s="186">
        <v>0</v>
      </c>
      <c r="M768" s="185">
        <v>1</v>
      </c>
      <c r="N768" s="184"/>
      <c r="O768" s="183">
        <f>M768*N768</f>
        <v>0</v>
      </c>
      <c r="P768" s="183">
        <v>8.3938299999999995</v>
      </c>
      <c r="Q768" s="183">
        <f>M768*P768</f>
        <v>8.3938299999999995</v>
      </c>
      <c r="R768" s="183"/>
      <c r="S768" s="183">
        <f>M768*R768</f>
        <v>0</v>
      </c>
      <c r="T768" s="183">
        <v>21</v>
      </c>
      <c r="U768" s="183">
        <f>O768*T768/100</f>
        <v>0</v>
      </c>
      <c r="V768" s="183">
        <f>U768+O768</f>
        <v>0</v>
      </c>
      <c r="W768" s="183"/>
      <c r="X768" s="183" t="s">
        <v>491</v>
      </c>
      <c r="Y768" s="183">
        <v>1</v>
      </c>
    </row>
    <row r="769" spans="6:25" s="173" customFormat="1" ht="12" outlineLevel="2" x14ac:dyDescent="0.2">
      <c r="F769" s="181"/>
      <c r="G769" s="180"/>
      <c r="H769" s="182" t="s">
        <v>490</v>
      </c>
      <c r="I769" s="357" t="s">
        <v>539</v>
      </c>
      <c r="J769" s="357"/>
      <c r="K769" s="357"/>
      <c r="L769" s="357"/>
      <c r="M769" s="357"/>
      <c r="N769" s="357"/>
      <c r="O769" s="357"/>
      <c r="P769" s="177"/>
      <c r="Q769" s="176"/>
      <c r="R769" s="177"/>
      <c r="S769" s="176"/>
      <c r="T769" s="175"/>
      <c r="U769" s="175"/>
      <c r="V769" s="175"/>
      <c r="W769" s="174"/>
    </row>
    <row r="770" spans="6:25" s="173" customFormat="1" ht="6" customHeight="1" outlineLevel="2" x14ac:dyDescent="0.2">
      <c r="F770" s="181"/>
      <c r="G770" s="180"/>
      <c r="H770" s="179"/>
      <c r="I770" s="178"/>
      <c r="J770" s="178"/>
      <c r="K770" s="178"/>
      <c r="L770" s="178"/>
      <c r="M770" s="178"/>
      <c r="N770" s="178"/>
      <c r="O770" s="178"/>
      <c r="P770" s="177"/>
      <c r="Q770" s="176"/>
      <c r="R770" s="177"/>
      <c r="S770" s="176"/>
      <c r="T770" s="175"/>
      <c r="U770" s="175"/>
      <c r="V770" s="175"/>
      <c r="W770" s="174"/>
    </row>
    <row r="771" spans="6:25" s="173" customFormat="1" ht="24" outlineLevel="2" x14ac:dyDescent="0.2">
      <c r="F771" s="190">
        <v>207</v>
      </c>
      <c r="G771" s="187" t="s">
        <v>523</v>
      </c>
      <c r="H771" s="189" t="s">
        <v>541</v>
      </c>
      <c r="I771" s="188" t="s">
        <v>540</v>
      </c>
      <c r="J771" s="187" t="s">
        <v>514</v>
      </c>
      <c r="K771" s="185">
        <v>1</v>
      </c>
      <c r="L771" s="186">
        <v>0</v>
      </c>
      <c r="M771" s="185">
        <v>1</v>
      </c>
      <c r="N771" s="184"/>
      <c r="O771" s="183">
        <f>M771*N771</f>
        <v>0</v>
      </c>
      <c r="P771" s="183">
        <v>8.3938299999999995</v>
      </c>
      <c r="Q771" s="183">
        <f>M771*P771</f>
        <v>8.3938299999999995</v>
      </c>
      <c r="R771" s="183"/>
      <c r="S771" s="183">
        <f>M771*R771</f>
        <v>0</v>
      </c>
      <c r="T771" s="183">
        <v>21</v>
      </c>
      <c r="U771" s="183">
        <f>O771*T771/100</f>
        <v>0</v>
      </c>
      <c r="V771" s="183">
        <f>U771+O771</f>
        <v>0</v>
      </c>
      <c r="W771" s="183"/>
      <c r="X771" s="183" t="s">
        <v>491</v>
      </c>
      <c r="Y771" s="183">
        <v>1</v>
      </c>
    </row>
    <row r="772" spans="6:25" s="173" customFormat="1" ht="12" outlineLevel="2" x14ac:dyDescent="0.2">
      <c r="F772" s="181"/>
      <c r="G772" s="180"/>
      <c r="H772" s="182" t="s">
        <v>490</v>
      </c>
      <c r="I772" s="357" t="s">
        <v>539</v>
      </c>
      <c r="J772" s="357"/>
      <c r="K772" s="357"/>
      <c r="L772" s="357"/>
      <c r="M772" s="357"/>
      <c r="N772" s="357"/>
      <c r="O772" s="357"/>
      <c r="P772" s="177"/>
      <c r="Q772" s="176"/>
      <c r="R772" s="177"/>
      <c r="S772" s="176"/>
      <c r="T772" s="175"/>
      <c r="U772" s="175"/>
      <c r="V772" s="175"/>
      <c r="W772" s="174"/>
    </row>
    <row r="773" spans="6:25" s="173" customFormat="1" ht="6" customHeight="1" outlineLevel="2" x14ac:dyDescent="0.2">
      <c r="F773" s="181"/>
      <c r="G773" s="180"/>
      <c r="H773" s="179"/>
      <c r="I773" s="178"/>
      <c r="J773" s="178"/>
      <c r="K773" s="178"/>
      <c r="L773" s="178"/>
      <c r="M773" s="178"/>
      <c r="N773" s="178"/>
      <c r="O773" s="178"/>
      <c r="P773" s="177"/>
      <c r="Q773" s="176"/>
      <c r="R773" s="177"/>
      <c r="S773" s="176"/>
      <c r="T773" s="175"/>
      <c r="U773" s="175"/>
      <c r="V773" s="175"/>
      <c r="W773" s="174"/>
    </row>
    <row r="774" spans="6:25" s="164" customFormat="1" ht="12.75" customHeight="1" outlineLevel="2" x14ac:dyDescent="0.2">
      <c r="F774" s="172"/>
      <c r="G774" s="170"/>
      <c r="H774" s="170"/>
      <c r="I774" s="171"/>
      <c r="J774" s="170"/>
      <c r="K774" s="169"/>
      <c r="L774" s="165"/>
      <c r="M774" s="169"/>
      <c r="N774" s="165"/>
      <c r="O774" s="168"/>
      <c r="P774" s="167"/>
      <c r="Q774" s="165"/>
      <c r="R774" s="165"/>
      <c r="S774" s="165"/>
      <c r="T774" s="166" t="s">
        <v>488</v>
      </c>
      <c r="U774" s="165"/>
      <c r="V774" s="165"/>
      <c r="W774" s="165"/>
    </row>
    <row r="775" spans="6:25" s="191" customFormat="1" ht="16.5" customHeight="1" outlineLevel="1" x14ac:dyDescent="0.2">
      <c r="F775" s="200"/>
      <c r="G775" s="198"/>
      <c r="H775" s="199"/>
      <c r="I775" s="199" t="s">
        <v>538</v>
      </c>
      <c r="J775" s="198"/>
      <c r="K775" s="197"/>
      <c r="L775" s="195"/>
      <c r="M775" s="197"/>
      <c r="N775" s="195"/>
      <c r="O775" s="192">
        <f>SUBTOTAL(9,O776:O780)</f>
        <v>0</v>
      </c>
      <c r="P775" s="196"/>
      <c r="Q775" s="192">
        <f>SUBTOTAL(9,Q776:Q780)</f>
        <v>91.698255000000003</v>
      </c>
      <c r="R775" s="195"/>
      <c r="S775" s="192">
        <f>SUBTOTAL(9,S776:S780)</f>
        <v>0</v>
      </c>
      <c r="T775" s="194"/>
      <c r="U775" s="192">
        <f>SUBTOTAL(9,U776:U780)</f>
        <v>0</v>
      </c>
      <c r="V775" s="192">
        <f>SUBTOTAL(9,V776:V780)</f>
        <v>0</v>
      </c>
      <c r="W775" s="193"/>
      <c r="Y775" s="192">
        <f>SUBTOTAL(9,Y776:Y780)</f>
        <v>1</v>
      </c>
    </row>
    <row r="776" spans="6:25" s="173" customFormat="1" ht="24" outlineLevel="2" x14ac:dyDescent="0.2">
      <c r="F776" s="190">
        <v>208</v>
      </c>
      <c r="G776" s="187" t="s">
        <v>523</v>
      </c>
      <c r="H776" s="189" t="s">
        <v>537</v>
      </c>
      <c r="I776" s="188" t="s">
        <v>536</v>
      </c>
      <c r="J776" s="187" t="s">
        <v>87</v>
      </c>
      <c r="K776" s="185">
        <v>260.10000000000002</v>
      </c>
      <c r="L776" s="186">
        <v>0</v>
      </c>
      <c r="M776" s="185">
        <v>260.10000000000002</v>
      </c>
      <c r="N776" s="184"/>
      <c r="O776" s="183">
        <f>M776*N776</f>
        <v>0</v>
      </c>
      <c r="P776" s="183">
        <v>0.35254999999999997</v>
      </c>
      <c r="Q776" s="183">
        <f>M776*P776</f>
        <v>91.698255000000003</v>
      </c>
      <c r="R776" s="183"/>
      <c r="S776" s="183">
        <f>M776*R776</f>
        <v>0</v>
      </c>
      <c r="T776" s="183">
        <v>21</v>
      </c>
      <c r="U776" s="183">
        <f>O776*T776/100</f>
        <v>0</v>
      </c>
      <c r="V776" s="183">
        <f>U776+O776</f>
        <v>0</v>
      </c>
      <c r="W776" s="183"/>
      <c r="X776" s="183" t="s">
        <v>491</v>
      </c>
      <c r="Y776" s="183">
        <v>1</v>
      </c>
    </row>
    <row r="777" spans="6:25" s="173" customFormat="1" ht="12" outlineLevel="2" x14ac:dyDescent="0.2">
      <c r="F777" s="181"/>
      <c r="G777" s="180"/>
      <c r="H777" s="182" t="s">
        <v>490</v>
      </c>
      <c r="I777" s="357" t="s">
        <v>535</v>
      </c>
      <c r="J777" s="357"/>
      <c r="K777" s="357"/>
      <c r="L777" s="357"/>
      <c r="M777" s="357"/>
      <c r="N777" s="357"/>
      <c r="O777" s="357"/>
      <c r="P777" s="177"/>
      <c r="Q777" s="176"/>
      <c r="R777" s="177"/>
      <c r="S777" s="176"/>
      <c r="T777" s="175"/>
      <c r="U777" s="175"/>
      <c r="V777" s="175"/>
      <c r="W777" s="174"/>
    </row>
    <row r="778" spans="6:25" s="173" customFormat="1" ht="6" customHeight="1" outlineLevel="2" x14ac:dyDescent="0.2">
      <c r="F778" s="181"/>
      <c r="G778" s="180"/>
      <c r="H778" s="179"/>
      <c r="I778" s="178"/>
      <c r="J778" s="178"/>
      <c r="K778" s="178"/>
      <c r="L778" s="178"/>
      <c r="M778" s="178"/>
      <c r="N778" s="178"/>
      <c r="O778" s="178"/>
      <c r="P778" s="177"/>
      <c r="Q778" s="176"/>
      <c r="R778" s="177"/>
      <c r="S778" s="176"/>
      <c r="T778" s="175"/>
      <c r="U778" s="175"/>
      <c r="V778" s="175"/>
      <c r="W778" s="174"/>
    </row>
    <row r="779" spans="6:25" s="211" customFormat="1" ht="11.25" outlineLevel="3" x14ac:dyDescent="0.2">
      <c r="F779" s="224"/>
      <c r="G779" s="223"/>
      <c r="H779" s="222" t="str">
        <f>IF(AND(H778&lt;&gt;"Výkaz výměr:",I778=""),"Výkaz výměr:","")</f>
        <v>Výkaz výměr:</v>
      </c>
      <c r="I779" s="221" t="s">
        <v>534</v>
      </c>
      <c r="J779" s="220"/>
      <c r="K779" s="219"/>
      <c r="L779" s="218"/>
      <c r="M779" s="217">
        <v>260.10000000000002</v>
      </c>
      <c r="N779" s="213"/>
      <c r="O779" s="216"/>
      <c r="P779" s="215"/>
      <c r="Q779" s="213"/>
      <c r="R779" s="213"/>
      <c r="S779" s="213"/>
      <c r="T779" s="214" t="s">
        <v>488</v>
      </c>
      <c r="U779" s="213"/>
      <c r="V779" s="213"/>
      <c r="W779" s="212"/>
    </row>
    <row r="780" spans="6:25" s="164" customFormat="1" ht="12.75" customHeight="1" outlineLevel="2" x14ac:dyDescent="0.2">
      <c r="F780" s="172"/>
      <c r="G780" s="170"/>
      <c r="H780" s="170"/>
      <c r="I780" s="171"/>
      <c r="J780" s="170"/>
      <c r="K780" s="169"/>
      <c r="L780" s="165"/>
      <c r="M780" s="169"/>
      <c r="N780" s="165"/>
      <c r="O780" s="168"/>
      <c r="P780" s="167"/>
      <c r="Q780" s="165"/>
      <c r="R780" s="165"/>
      <c r="S780" s="165"/>
      <c r="T780" s="166" t="s">
        <v>488</v>
      </c>
      <c r="U780" s="165"/>
      <c r="V780" s="165"/>
      <c r="W780" s="165"/>
    </row>
    <row r="781" spans="6:25" s="191" customFormat="1" ht="16.5" customHeight="1" outlineLevel="1" x14ac:dyDescent="0.2">
      <c r="F781" s="200"/>
      <c r="G781" s="198"/>
      <c r="H781" s="199"/>
      <c r="I781" s="199" t="s">
        <v>533</v>
      </c>
      <c r="J781" s="198"/>
      <c r="K781" s="197"/>
      <c r="L781" s="195"/>
      <c r="M781" s="197"/>
      <c r="N781" s="195"/>
      <c r="O781" s="192">
        <f>SUBTOTAL(9,O782:O794)</f>
        <v>0</v>
      </c>
      <c r="P781" s="196"/>
      <c r="Q781" s="192">
        <f>SUBTOTAL(9,Q782:Q794)</f>
        <v>0</v>
      </c>
      <c r="R781" s="195"/>
      <c r="S781" s="192">
        <f>SUBTOTAL(9,S782:S794)</f>
        <v>0</v>
      </c>
      <c r="T781" s="194"/>
      <c r="U781" s="192">
        <f>SUBTOTAL(9,U782:U794)</f>
        <v>0</v>
      </c>
      <c r="V781" s="192">
        <f>SUBTOTAL(9,V782:V794)</f>
        <v>0</v>
      </c>
      <c r="W781" s="193"/>
      <c r="Y781" s="192">
        <f>SUBTOTAL(9,Y782:Y794)</f>
        <v>4</v>
      </c>
    </row>
    <row r="782" spans="6:25" s="173" customFormat="1" ht="12" outlineLevel="2" x14ac:dyDescent="0.2">
      <c r="F782" s="190">
        <v>209</v>
      </c>
      <c r="G782" s="187" t="s">
        <v>523</v>
      </c>
      <c r="H782" s="189" t="s">
        <v>532</v>
      </c>
      <c r="I782" s="188" t="s">
        <v>531</v>
      </c>
      <c r="J782" s="187" t="s">
        <v>234</v>
      </c>
      <c r="K782" s="185">
        <v>8.86</v>
      </c>
      <c r="L782" s="186">
        <v>0</v>
      </c>
      <c r="M782" s="185">
        <v>8.86</v>
      </c>
      <c r="N782" s="184"/>
      <c r="O782" s="183">
        <f>M782*N782</f>
        <v>0</v>
      </c>
      <c r="P782" s="183"/>
      <c r="Q782" s="183">
        <f>M782*P782</f>
        <v>0</v>
      </c>
      <c r="R782" s="183"/>
      <c r="S782" s="183">
        <f>M782*R782</f>
        <v>0</v>
      </c>
      <c r="T782" s="183">
        <v>21</v>
      </c>
      <c r="U782" s="183">
        <f>O782*T782/100</f>
        <v>0</v>
      </c>
      <c r="V782" s="183">
        <f>U782+O782</f>
        <v>0</v>
      </c>
      <c r="W782" s="183"/>
      <c r="X782" s="183" t="s">
        <v>491</v>
      </c>
      <c r="Y782" s="183">
        <v>1</v>
      </c>
    </row>
    <row r="783" spans="6:25" s="173" customFormat="1" ht="12" outlineLevel="2" x14ac:dyDescent="0.2">
      <c r="F783" s="181"/>
      <c r="G783" s="180"/>
      <c r="H783" s="182" t="s">
        <v>490</v>
      </c>
      <c r="I783" s="357" t="s">
        <v>530</v>
      </c>
      <c r="J783" s="357"/>
      <c r="K783" s="357"/>
      <c r="L783" s="357"/>
      <c r="M783" s="357"/>
      <c r="N783" s="357"/>
      <c r="O783" s="357"/>
      <c r="P783" s="177"/>
      <c r="Q783" s="176"/>
      <c r="R783" s="177"/>
      <c r="S783" s="176"/>
      <c r="T783" s="175"/>
      <c r="U783" s="175"/>
      <c r="V783" s="175"/>
      <c r="W783" s="174"/>
    </row>
    <row r="784" spans="6:25" s="173" customFormat="1" ht="6" customHeight="1" outlineLevel="2" x14ac:dyDescent="0.2">
      <c r="F784" s="181"/>
      <c r="G784" s="180"/>
      <c r="H784" s="179"/>
      <c r="I784" s="178"/>
      <c r="J784" s="178"/>
      <c r="K784" s="178"/>
      <c r="L784" s="178"/>
      <c r="M784" s="178"/>
      <c r="N784" s="178"/>
      <c r="O784" s="178"/>
      <c r="P784" s="177"/>
      <c r="Q784" s="176"/>
      <c r="R784" s="177"/>
      <c r="S784" s="176"/>
      <c r="T784" s="175"/>
      <c r="U784" s="175"/>
      <c r="V784" s="175"/>
      <c r="W784" s="174"/>
    </row>
    <row r="785" spans="6:25" s="173" customFormat="1" ht="12" outlineLevel="2" x14ac:dyDescent="0.2">
      <c r="F785" s="190">
        <v>210</v>
      </c>
      <c r="G785" s="187" t="s">
        <v>523</v>
      </c>
      <c r="H785" s="189" t="s">
        <v>529</v>
      </c>
      <c r="I785" s="188" t="s">
        <v>528</v>
      </c>
      <c r="J785" s="187" t="s">
        <v>234</v>
      </c>
      <c r="K785" s="185">
        <v>88.6</v>
      </c>
      <c r="L785" s="186">
        <v>0</v>
      </c>
      <c r="M785" s="185">
        <v>88.6</v>
      </c>
      <c r="N785" s="184"/>
      <c r="O785" s="183">
        <f>M785*N785</f>
        <v>0</v>
      </c>
      <c r="P785" s="183"/>
      <c r="Q785" s="183">
        <f>M785*P785</f>
        <v>0</v>
      </c>
      <c r="R785" s="183"/>
      <c r="S785" s="183">
        <f>M785*R785</f>
        <v>0</v>
      </c>
      <c r="T785" s="183">
        <v>21</v>
      </c>
      <c r="U785" s="183">
        <f>O785*T785/100</f>
        <v>0</v>
      </c>
      <c r="V785" s="183">
        <f>U785+O785</f>
        <v>0</v>
      </c>
      <c r="W785" s="183"/>
      <c r="X785" s="183" t="s">
        <v>491</v>
      </c>
      <c r="Y785" s="183">
        <v>1</v>
      </c>
    </row>
    <row r="786" spans="6:25" s="173" customFormat="1" ht="12" outlineLevel="2" x14ac:dyDescent="0.2">
      <c r="F786" s="181"/>
      <c r="G786" s="180"/>
      <c r="H786" s="182" t="s">
        <v>490</v>
      </c>
      <c r="I786" s="357" t="s">
        <v>527</v>
      </c>
      <c r="J786" s="357"/>
      <c r="K786" s="357"/>
      <c r="L786" s="357"/>
      <c r="M786" s="357"/>
      <c r="N786" s="357"/>
      <c r="O786" s="357"/>
      <c r="P786" s="177"/>
      <c r="Q786" s="176"/>
      <c r="R786" s="177"/>
      <c r="S786" s="176"/>
      <c r="T786" s="175"/>
      <c r="U786" s="175"/>
      <c r="V786" s="175"/>
      <c r="W786" s="174"/>
    </row>
    <row r="787" spans="6:25" s="173" customFormat="1" ht="6" customHeight="1" outlineLevel="2" x14ac:dyDescent="0.2">
      <c r="F787" s="181"/>
      <c r="G787" s="180"/>
      <c r="H787" s="179"/>
      <c r="I787" s="178"/>
      <c r="J787" s="178"/>
      <c r="K787" s="178"/>
      <c r="L787" s="178"/>
      <c r="M787" s="178"/>
      <c r="N787" s="178"/>
      <c r="O787" s="178"/>
      <c r="P787" s="177"/>
      <c r="Q787" s="176"/>
      <c r="R787" s="177"/>
      <c r="S787" s="176"/>
      <c r="T787" s="175"/>
      <c r="U787" s="175"/>
      <c r="V787" s="175"/>
      <c r="W787" s="174"/>
    </row>
    <row r="788" spans="6:25" s="173" customFormat="1" ht="12" outlineLevel="2" x14ac:dyDescent="0.2">
      <c r="F788" s="190">
        <v>211</v>
      </c>
      <c r="G788" s="187" t="s">
        <v>523</v>
      </c>
      <c r="H788" s="189" t="s">
        <v>526</v>
      </c>
      <c r="I788" s="188" t="s">
        <v>525</v>
      </c>
      <c r="J788" s="187" t="s">
        <v>234</v>
      </c>
      <c r="K788" s="185">
        <v>8.86</v>
      </c>
      <c r="L788" s="186">
        <v>0</v>
      </c>
      <c r="M788" s="185">
        <v>8.86</v>
      </c>
      <c r="N788" s="184"/>
      <c r="O788" s="183">
        <f>M788*N788</f>
        <v>0</v>
      </c>
      <c r="P788" s="183"/>
      <c r="Q788" s="183">
        <f>M788*P788</f>
        <v>0</v>
      </c>
      <c r="R788" s="183"/>
      <c r="S788" s="183">
        <f>M788*R788</f>
        <v>0</v>
      </c>
      <c r="T788" s="183">
        <v>21</v>
      </c>
      <c r="U788" s="183">
        <f>O788*T788/100</f>
        <v>0</v>
      </c>
      <c r="V788" s="183">
        <f>U788+O788</f>
        <v>0</v>
      </c>
      <c r="W788" s="183"/>
      <c r="X788" s="183" t="s">
        <v>491</v>
      </c>
      <c r="Y788" s="183">
        <v>1</v>
      </c>
    </row>
    <row r="789" spans="6:25" s="173" customFormat="1" ht="12" outlineLevel="2" x14ac:dyDescent="0.2">
      <c r="F789" s="181"/>
      <c r="G789" s="180"/>
      <c r="H789" s="182" t="s">
        <v>490</v>
      </c>
      <c r="I789" s="357" t="s">
        <v>524</v>
      </c>
      <c r="J789" s="357"/>
      <c r="K789" s="357"/>
      <c r="L789" s="357"/>
      <c r="M789" s="357"/>
      <c r="N789" s="357"/>
      <c r="O789" s="357"/>
      <c r="P789" s="177"/>
      <c r="Q789" s="176"/>
      <c r="R789" s="177"/>
      <c r="S789" s="176"/>
      <c r="T789" s="175"/>
      <c r="U789" s="175"/>
      <c r="V789" s="175"/>
      <c r="W789" s="174"/>
    </row>
    <row r="790" spans="6:25" s="173" customFormat="1" ht="6" customHeight="1" outlineLevel="2" x14ac:dyDescent="0.2">
      <c r="F790" s="181"/>
      <c r="G790" s="180"/>
      <c r="H790" s="179"/>
      <c r="I790" s="178"/>
      <c r="J790" s="178"/>
      <c r="K790" s="178"/>
      <c r="L790" s="178"/>
      <c r="M790" s="178"/>
      <c r="N790" s="178"/>
      <c r="O790" s="178"/>
      <c r="P790" s="177"/>
      <c r="Q790" s="176"/>
      <c r="R790" s="177"/>
      <c r="S790" s="176"/>
      <c r="T790" s="175"/>
      <c r="U790" s="175"/>
      <c r="V790" s="175"/>
      <c r="W790" s="174"/>
    </row>
    <row r="791" spans="6:25" s="173" customFormat="1" ht="12" outlineLevel="2" x14ac:dyDescent="0.2">
      <c r="F791" s="190">
        <v>212</v>
      </c>
      <c r="G791" s="187" t="s">
        <v>523</v>
      </c>
      <c r="H791" s="189" t="s">
        <v>522</v>
      </c>
      <c r="I791" s="188" t="s">
        <v>521</v>
      </c>
      <c r="J791" s="187" t="s">
        <v>234</v>
      </c>
      <c r="K791" s="185">
        <v>146.58506220000001</v>
      </c>
      <c r="L791" s="186">
        <v>0</v>
      </c>
      <c r="M791" s="185">
        <v>146.58506220000001</v>
      </c>
      <c r="N791" s="184"/>
      <c r="O791" s="183">
        <f>M791*N791</f>
        <v>0</v>
      </c>
      <c r="P791" s="183"/>
      <c r="Q791" s="183">
        <f>M791*P791</f>
        <v>0</v>
      </c>
      <c r="R791" s="183"/>
      <c r="S791" s="183">
        <f>M791*R791</f>
        <v>0</v>
      </c>
      <c r="T791" s="183">
        <v>21</v>
      </c>
      <c r="U791" s="183">
        <f>O791*T791/100</f>
        <v>0</v>
      </c>
      <c r="V791" s="183">
        <f>U791+O791</f>
        <v>0</v>
      </c>
      <c r="W791" s="183"/>
      <c r="X791" s="183" t="s">
        <v>491</v>
      </c>
      <c r="Y791" s="183">
        <v>1</v>
      </c>
    </row>
    <row r="792" spans="6:25" s="173" customFormat="1" ht="12" outlineLevel="2" x14ac:dyDescent="0.2">
      <c r="F792" s="181"/>
      <c r="G792" s="180"/>
      <c r="H792" s="182" t="s">
        <v>490</v>
      </c>
      <c r="I792" s="357" t="s">
        <v>520</v>
      </c>
      <c r="J792" s="357"/>
      <c r="K792" s="357"/>
      <c r="L792" s="357"/>
      <c r="M792" s="357"/>
      <c r="N792" s="357"/>
      <c r="O792" s="357"/>
      <c r="P792" s="177"/>
      <c r="Q792" s="176"/>
      <c r="R792" s="177"/>
      <c r="S792" s="176"/>
      <c r="T792" s="175"/>
      <c r="U792" s="175"/>
      <c r="V792" s="175"/>
      <c r="W792" s="174"/>
    </row>
    <row r="793" spans="6:25" s="173" customFormat="1" ht="6" customHeight="1" outlineLevel="2" x14ac:dyDescent="0.2">
      <c r="F793" s="181"/>
      <c r="G793" s="180"/>
      <c r="H793" s="179"/>
      <c r="I793" s="178"/>
      <c r="J793" s="178"/>
      <c r="K793" s="178"/>
      <c r="L793" s="178"/>
      <c r="M793" s="178"/>
      <c r="N793" s="178"/>
      <c r="O793" s="178"/>
      <c r="P793" s="177"/>
      <c r="Q793" s="176"/>
      <c r="R793" s="177"/>
      <c r="S793" s="176"/>
      <c r="T793" s="175"/>
      <c r="U793" s="175"/>
      <c r="V793" s="175"/>
      <c r="W793" s="174"/>
    </row>
    <row r="794" spans="6:25" s="164" customFormat="1" ht="12.75" customHeight="1" outlineLevel="2" x14ac:dyDescent="0.2">
      <c r="F794" s="172"/>
      <c r="G794" s="170"/>
      <c r="H794" s="170"/>
      <c r="I794" s="171"/>
      <c r="J794" s="170"/>
      <c r="K794" s="169"/>
      <c r="L794" s="165"/>
      <c r="M794" s="169"/>
      <c r="N794" s="165"/>
      <c r="O794" s="168"/>
      <c r="P794" s="167"/>
      <c r="Q794" s="165"/>
      <c r="R794" s="165"/>
      <c r="S794" s="165"/>
      <c r="T794" s="166" t="s">
        <v>488</v>
      </c>
      <c r="U794" s="165"/>
      <c r="V794" s="165"/>
      <c r="W794" s="165"/>
    </row>
    <row r="795" spans="6:25" s="164" customFormat="1" ht="12.75" customHeight="1" outlineLevel="1" x14ac:dyDescent="0.2">
      <c r="F795" s="172"/>
      <c r="G795" s="170"/>
      <c r="H795" s="170"/>
      <c r="I795" s="171"/>
      <c r="J795" s="170"/>
      <c r="K795" s="169"/>
      <c r="L795" s="165"/>
      <c r="M795" s="169"/>
      <c r="N795" s="165"/>
      <c r="O795" s="168"/>
      <c r="P795" s="167"/>
      <c r="Q795" s="165"/>
      <c r="R795" s="165"/>
      <c r="S795" s="165"/>
      <c r="T795" s="166" t="s">
        <v>488</v>
      </c>
      <c r="U795" s="165"/>
      <c r="V795" s="165"/>
      <c r="W795" s="165"/>
    </row>
    <row r="796" spans="6:25" s="201" customFormat="1" ht="18.75" customHeight="1" x14ac:dyDescent="0.2">
      <c r="F796" s="210"/>
      <c r="G796" s="208"/>
      <c r="H796" s="209"/>
      <c r="I796" s="209" t="s">
        <v>519</v>
      </c>
      <c r="J796" s="208"/>
      <c r="K796" s="207"/>
      <c r="L796" s="205"/>
      <c r="M796" s="207"/>
      <c r="N796" s="205"/>
      <c r="O796" s="202">
        <f>SUBTOTAL(9,O797:O802)</f>
        <v>0</v>
      </c>
      <c r="P796" s="206"/>
      <c r="Q796" s="202">
        <f>SUBTOTAL(9,Q797:Q802)</f>
        <v>0</v>
      </c>
      <c r="R796" s="205"/>
      <c r="S796" s="202">
        <f>SUBTOTAL(9,S797:S802)</f>
        <v>0</v>
      </c>
      <c r="T796" s="204"/>
      <c r="U796" s="202">
        <f>SUBTOTAL(9,U797:U802)</f>
        <v>0</v>
      </c>
      <c r="V796" s="202">
        <f>SUBTOTAL(9,V797:V802)</f>
        <v>0</v>
      </c>
      <c r="W796" s="203"/>
      <c r="Y796" s="202">
        <f>SUBTOTAL(9,Y797:Y802)</f>
        <v>1</v>
      </c>
    </row>
    <row r="797" spans="6:25" s="191" customFormat="1" ht="16.5" customHeight="1" outlineLevel="1" x14ac:dyDescent="0.2">
      <c r="F797" s="200"/>
      <c r="G797" s="198"/>
      <c r="H797" s="199"/>
      <c r="I797" s="199" t="s">
        <v>518</v>
      </c>
      <c r="J797" s="198"/>
      <c r="K797" s="197"/>
      <c r="L797" s="195"/>
      <c r="M797" s="197"/>
      <c r="N797" s="195"/>
      <c r="O797" s="192">
        <f>SUBTOTAL(9,O798:O801)</f>
        <v>0</v>
      </c>
      <c r="P797" s="196"/>
      <c r="Q797" s="192">
        <f>SUBTOTAL(9,Q798:Q801)</f>
        <v>0</v>
      </c>
      <c r="R797" s="195"/>
      <c r="S797" s="192">
        <f>SUBTOTAL(9,S798:S801)</f>
        <v>0</v>
      </c>
      <c r="T797" s="194"/>
      <c r="U797" s="192">
        <f>SUBTOTAL(9,U798:U801)</f>
        <v>0</v>
      </c>
      <c r="V797" s="192">
        <f>SUBTOTAL(9,V798:V801)</f>
        <v>0</v>
      </c>
      <c r="W797" s="193"/>
      <c r="Y797" s="192">
        <f>SUBTOTAL(9,Y798:Y801)</f>
        <v>1</v>
      </c>
    </row>
    <row r="798" spans="6:25" s="173" customFormat="1" ht="12" outlineLevel="2" x14ac:dyDescent="0.2">
      <c r="F798" s="190">
        <v>213</v>
      </c>
      <c r="G798" s="187" t="s">
        <v>517</v>
      </c>
      <c r="H798" s="189" t="s">
        <v>516</v>
      </c>
      <c r="I798" s="188" t="s">
        <v>515</v>
      </c>
      <c r="J798" s="187" t="s">
        <v>514</v>
      </c>
      <c r="K798" s="185">
        <v>1</v>
      </c>
      <c r="L798" s="186">
        <v>0</v>
      </c>
      <c r="M798" s="185">
        <v>1</v>
      </c>
      <c r="N798" s="184">
        <f>'19032-vo - Veřejné osvětlení'!K32</f>
        <v>0</v>
      </c>
      <c r="O798" s="183">
        <f>M798*N798</f>
        <v>0</v>
      </c>
      <c r="P798" s="183"/>
      <c r="Q798" s="183">
        <f>M798*P798</f>
        <v>0</v>
      </c>
      <c r="R798" s="183"/>
      <c r="S798" s="183">
        <f>M798*R798</f>
        <v>0</v>
      </c>
      <c r="T798" s="183">
        <v>21</v>
      </c>
      <c r="U798" s="183">
        <f>O798*T798/100</f>
        <v>0</v>
      </c>
      <c r="V798" s="183">
        <f>U798+O798</f>
        <v>0</v>
      </c>
      <c r="W798" s="183"/>
      <c r="X798" s="183" t="s">
        <v>491</v>
      </c>
      <c r="Y798" s="183">
        <v>1</v>
      </c>
    </row>
    <row r="799" spans="6:25" s="173" customFormat="1" ht="12" outlineLevel="2" x14ac:dyDescent="0.2">
      <c r="F799" s="181"/>
      <c r="G799" s="180"/>
      <c r="H799" s="182" t="s">
        <v>490</v>
      </c>
      <c r="I799" s="357"/>
      <c r="J799" s="357"/>
      <c r="K799" s="357"/>
      <c r="L799" s="357"/>
      <c r="M799" s="357"/>
      <c r="N799" s="357"/>
      <c r="O799" s="357"/>
      <c r="P799" s="177"/>
      <c r="Q799" s="176"/>
      <c r="R799" s="177"/>
      <c r="S799" s="176"/>
      <c r="T799" s="175"/>
      <c r="U799" s="175"/>
      <c r="V799" s="175"/>
      <c r="W799" s="174"/>
    </row>
    <row r="800" spans="6:25" s="173" customFormat="1" ht="6" customHeight="1" outlineLevel="2" x14ac:dyDescent="0.2">
      <c r="F800" s="181"/>
      <c r="G800" s="180"/>
      <c r="H800" s="179"/>
      <c r="I800" s="178"/>
      <c r="J800" s="178"/>
      <c r="K800" s="178"/>
      <c r="L800" s="178"/>
      <c r="M800" s="178"/>
      <c r="N800" s="178"/>
      <c r="O800" s="178"/>
      <c r="P800" s="177"/>
      <c r="Q800" s="176"/>
      <c r="R800" s="177"/>
      <c r="S800" s="176"/>
      <c r="T800" s="175"/>
      <c r="U800" s="175"/>
      <c r="V800" s="175"/>
      <c r="W800" s="174"/>
    </row>
    <row r="801" spans="6:25" s="164" customFormat="1" ht="12.75" customHeight="1" outlineLevel="2" x14ac:dyDescent="0.2">
      <c r="F801" s="172"/>
      <c r="G801" s="170"/>
      <c r="H801" s="170"/>
      <c r="I801" s="171"/>
      <c r="J801" s="170"/>
      <c r="K801" s="169"/>
      <c r="L801" s="165"/>
      <c r="M801" s="169"/>
      <c r="N801" s="165"/>
      <c r="O801" s="168"/>
      <c r="P801" s="167"/>
      <c r="Q801" s="165"/>
      <c r="R801" s="165"/>
      <c r="S801" s="165"/>
      <c r="T801" s="166" t="s">
        <v>488</v>
      </c>
      <c r="U801" s="165"/>
      <c r="V801" s="165"/>
      <c r="W801" s="165"/>
    </row>
    <row r="802" spans="6:25" s="164" customFormat="1" ht="12.75" customHeight="1" outlineLevel="1" x14ac:dyDescent="0.2">
      <c r="F802" s="172"/>
      <c r="G802" s="170"/>
      <c r="H802" s="170"/>
      <c r="I802" s="171"/>
      <c r="J802" s="170"/>
      <c r="K802" s="169"/>
      <c r="L802" s="165"/>
      <c r="M802" s="169"/>
      <c r="N802" s="165"/>
      <c r="O802" s="168"/>
      <c r="P802" s="167"/>
      <c r="Q802" s="165"/>
      <c r="R802" s="165"/>
      <c r="S802" s="165"/>
      <c r="T802" s="166" t="s">
        <v>488</v>
      </c>
      <c r="U802" s="165"/>
      <c r="V802" s="165"/>
      <c r="W802" s="165"/>
    </row>
    <row r="803" spans="6:25" s="164" customFormat="1" ht="12.75" customHeight="1" outlineLevel="1" x14ac:dyDescent="0.2">
      <c r="F803" s="172"/>
      <c r="G803" s="170"/>
      <c r="H803" s="170"/>
      <c r="I803" s="171"/>
      <c r="J803" s="170"/>
      <c r="K803" s="169"/>
      <c r="L803" s="165"/>
      <c r="M803" s="169"/>
      <c r="N803" s="165"/>
      <c r="O803" s="168"/>
      <c r="P803" s="167"/>
      <c r="Q803" s="165"/>
      <c r="R803" s="165"/>
      <c r="S803" s="165"/>
      <c r="T803" s="166" t="s">
        <v>488</v>
      </c>
      <c r="U803" s="165"/>
      <c r="V803" s="165"/>
      <c r="W803" s="165"/>
    </row>
    <row r="804" spans="6:25" s="201" customFormat="1" ht="18.75" customHeight="1" x14ac:dyDescent="0.2">
      <c r="F804" s="210"/>
      <c r="G804" s="208"/>
      <c r="H804" s="209"/>
      <c r="I804" s="209" t="s">
        <v>513</v>
      </c>
      <c r="J804" s="208"/>
      <c r="K804" s="207"/>
      <c r="L804" s="205"/>
      <c r="M804" s="207"/>
      <c r="N804" s="205"/>
      <c r="O804" s="202">
        <f>SUBTOTAL(9,O805:O835)</f>
        <v>0</v>
      </c>
      <c r="P804" s="206"/>
      <c r="Q804" s="202">
        <f>SUBTOTAL(9,Q805:Q835)</f>
        <v>0</v>
      </c>
      <c r="R804" s="205"/>
      <c r="S804" s="202">
        <f>SUBTOTAL(9,S805:S835)</f>
        <v>0</v>
      </c>
      <c r="T804" s="204"/>
      <c r="U804" s="202">
        <f>SUBTOTAL(9,U805:U835)</f>
        <v>0</v>
      </c>
      <c r="V804" s="202">
        <f>SUBTOTAL(9,V805:V835)</f>
        <v>0</v>
      </c>
      <c r="W804" s="203"/>
      <c r="Y804" s="202">
        <f>SUBTOTAL(9,Y805:Y835)</f>
        <v>7</v>
      </c>
    </row>
    <row r="805" spans="6:25" s="191" customFormat="1" ht="16.5" customHeight="1" outlineLevel="1" x14ac:dyDescent="0.2">
      <c r="F805" s="200"/>
      <c r="G805" s="198"/>
      <c r="H805" s="199"/>
      <c r="I805" s="199" t="s">
        <v>512</v>
      </c>
      <c r="J805" s="198"/>
      <c r="K805" s="197"/>
      <c r="L805" s="195"/>
      <c r="M805" s="197"/>
      <c r="N805" s="195"/>
      <c r="O805" s="192">
        <f>SUBTOTAL(9,O806:O812)</f>
        <v>0</v>
      </c>
      <c r="P805" s="196"/>
      <c r="Q805" s="192">
        <f>SUBTOTAL(9,Q806:Q812)</f>
        <v>0</v>
      </c>
      <c r="R805" s="195"/>
      <c r="S805" s="192">
        <f>SUBTOTAL(9,S806:S812)</f>
        <v>0</v>
      </c>
      <c r="T805" s="194"/>
      <c r="U805" s="192">
        <f>SUBTOTAL(9,U806:U812)</f>
        <v>0</v>
      </c>
      <c r="V805" s="192">
        <f>SUBTOTAL(9,V806:V812)</f>
        <v>0</v>
      </c>
      <c r="W805" s="193"/>
      <c r="Y805" s="192">
        <f>SUBTOTAL(9,Y806:Y812)</f>
        <v>2</v>
      </c>
    </row>
    <row r="806" spans="6:25" s="173" customFormat="1" ht="12" outlineLevel="2" x14ac:dyDescent="0.2">
      <c r="F806" s="190">
        <v>214</v>
      </c>
      <c r="G806" s="187" t="s">
        <v>494</v>
      </c>
      <c r="H806" s="189" t="s">
        <v>511</v>
      </c>
      <c r="I806" s="188" t="s">
        <v>510</v>
      </c>
      <c r="J806" s="187" t="s">
        <v>351</v>
      </c>
      <c r="K806" s="185">
        <v>1</v>
      </c>
      <c r="L806" s="186">
        <v>0</v>
      </c>
      <c r="M806" s="185">
        <v>1</v>
      </c>
      <c r="N806" s="184"/>
      <c r="O806" s="183">
        <f>M806*N806</f>
        <v>0</v>
      </c>
      <c r="P806" s="183"/>
      <c r="Q806" s="183">
        <f>M806*P806</f>
        <v>0</v>
      </c>
      <c r="R806" s="183"/>
      <c r="S806" s="183">
        <f>M806*R806</f>
        <v>0</v>
      </c>
      <c r="T806" s="183">
        <v>21</v>
      </c>
      <c r="U806" s="183">
        <f>O806*T806/100</f>
        <v>0</v>
      </c>
      <c r="V806" s="183">
        <f>U806+O806</f>
        <v>0</v>
      </c>
      <c r="W806" s="183"/>
      <c r="X806" s="183" t="s">
        <v>491</v>
      </c>
      <c r="Y806" s="183">
        <v>1</v>
      </c>
    </row>
    <row r="807" spans="6:25" s="173" customFormat="1" ht="12" outlineLevel="2" x14ac:dyDescent="0.2">
      <c r="F807" s="181"/>
      <c r="G807" s="180"/>
      <c r="H807" s="182" t="s">
        <v>490</v>
      </c>
      <c r="I807" s="357" t="s">
        <v>509</v>
      </c>
      <c r="J807" s="357"/>
      <c r="K807" s="357"/>
      <c r="L807" s="357"/>
      <c r="M807" s="357"/>
      <c r="N807" s="357"/>
      <c r="O807" s="357"/>
      <c r="P807" s="177"/>
      <c r="Q807" s="176"/>
      <c r="R807" s="177"/>
      <c r="S807" s="176"/>
      <c r="T807" s="175"/>
      <c r="U807" s="175"/>
      <c r="V807" s="175"/>
      <c r="W807" s="174"/>
    </row>
    <row r="808" spans="6:25" s="173" customFormat="1" ht="6" customHeight="1" outlineLevel="2" x14ac:dyDescent="0.2">
      <c r="F808" s="181"/>
      <c r="G808" s="180"/>
      <c r="H808" s="179"/>
      <c r="I808" s="178"/>
      <c r="J808" s="178"/>
      <c r="K808" s="178"/>
      <c r="L808" s="178"/>
      <c r="M808" s="178"/>
      <c r="N808" s="178"/>
      <c r="O808" s="178"/>
      <c r="P808" s="177"/>
      <c r="Q808" s="176"/>
      <c r="R808" s="177"/>
      <c r="S808" s="176"/>
      <c r="T808" s="175"/>
      <c r="U808" s="175"/>
      <c r="V808" s="175"/>
      <c r="W808" s="174"/>
    </row>
    <row r="809" spans="6:25" s="173" customFormat="1" ht="12" outlineLevel="2" x14ac:dyDescent="0.2">
      <c r="F809" s="190">
        <v>215</v>
      </c>
      <c r="G809" s="187" t="s">
        <v>494</v>
      </c>
      <c r="H809" s="189" t="s">
        <v>464</v>
      </c>
      <c r="I809" s="188" t="s">
        <v>465</v>
      </c>
      <c r="J809" s="187" t="s">
        <v>351</v>
      </c>
      <c r="K809" s="185">
        <v>1</v>
      </c>
      <c r="L809" s="186">
        <v>0</v>
      </c>
      <c r="M809" s="185">
        <v>1</v>
      </c>
      <c r="N809" s="184"/>
      <c r="O809" s="183">
        <f>M809*N809</f>
        <v>0</v>
      </c>
      <c r="P809" s="183"/>
      <c r="Q809" s="183">
        <f>M809*P809</f>
        <v>0</v>
      </c>
      <c r="R809" s="183"/>
      <c r="S809" s="183">
        <f>M809*R809</f>
        <v>0</v>
      </c>
      <c r="T809" s="183">
        <v>21</v>
      </c>
      <c r="U809" s="183">
        <f>O809*T809/100</f>
        <v>0</v>
      </c>
      <c r="V809" s="183">
        <f>U809+O809</f>
        <v>0</v>
      </c>
      <c r="W809" s="183"/>
      <c r="X809" s="183" t="s">
        <v>491</v>
      </c>
      <c r="Y809" s="183">
        <v>1</v>
      </c>
    </row>
    <row r="810" spans="6:25" s="173" customFormat="1" ht="12" outlineLevel="2" x14ac:dyDescent="0.2">
      <c r="F810" s="181"/>
      <c r="G810" s="180"/>
      <c r="H810" s="182" t="s">
        <v>490</v>
      </c>
      <c r="I810" s="357" t="s">
        <v>508</v>
      </c>
      <c r="J810" s="357"/>
      <c r="K810" s="357"/>
      <c r="L810" s="357"/>
      <c r="M810" s="357"/>
      <c r="N810" s="357"/>
      <c r="O810" s="357"/>
      <c r="P810" s="177"/>
      <c r="Q810" s="176"/>
      <c r="R810" s="177"/>
      <c r="S810" s="176"/>
      <c r="T810" s="175"/>
      <c r="U810" s="175"/>
      <c r="V810" s="175"/>
      <c r="W810" s="174"/>
    </row>
    <row r="811" spans="6:25" s="173" customFormat="1" ht="6" customHeight="1" outlineLevel="2" x14ac:dyDescent="0.2">
      <c r="F811" s="181"/>
      <c r="G811" s="180"/>
      <c r="H811" s="179"/>
      <c r="I811" s="178"/>
      <c r="J811" s="178"/>
      <c r="K811" s="178"/>
      <c r="L811" s="178"/>
      <c r="M811" s="178"/>
      <c r="N811" s="178"/>
      <c r="O811" s="178"/>
      <c r="P811" s="177"/>
      <c r="Q811" s="176"/>
      <c r="R811" s="177"/>
      <c r="S811" s="176"/>
      <c r="T811" s="175"/>
      <c r="U811" s="175"/>
      <c r="V811" s="175"/>
      <c r="W811" s="174"/>
    </row>
    <row r="812" spans="6:25" s="164" customFormat="1" ht="12.75" customHeight="1" outlineLevel="2" x14ac:dyDescent="0.2">
      <c r="F812" s="172"/>
      <c r="G812" s="170"/>
      <c r="H812" s="170"/>
      <c r="I812" s="171"/>
      <c r="J812" s="170"/>
      <c r="K812" s="169"/>
      <c r="L812" s="165"/>
      <c r="M812" s="169"/>
      <c r="N812" s="165"/>
      <c r="O812" s="168"/>
      <c r="P812" s="167"/>
      <c r="Q812" s="165"/>
      <c r="R812" s="165"/>
      <c r="S812" s="165"/>
      <c r="T812" s="166" t="s">
        <v>488</v>
      </c>
      <c r="U812" s="165"/>
      <c r="V812" s="165"/>
      <c r="W812" s="165"/>
    </row>
    <row r="813" spans="6:25" s="191" customFormat="1" ht="16.5" customHeight="1" outlineLevel="1" x14ac:dyDescent="0.2">
      <c r="F813" s="200"/>
      <c r="G813" s="198"/>
      <c r="H813" s="199"/>
      <c r="I813" s="199" t="s">
        <v>507</v>
      </c>
      <c r="J813" s="198"/>
      <c r="K813" s="197"/>
      <c r="L813" s="195"/>
      <c r="M813" s="197"/>
      <c r="N813" s="195"/>
      <c r="O813" s="192">
        <f>SUBTOTAL(9,O814:O817)</f>
        <v>0</v>
      </c>
      <c r="P813" s="196"/>
      <c r="Q813" s="192">
        <f>SUBTOTAL(9,Q814:Q817)</f>
        <v>0</v>
      </c>
      <c r="R813" s="195"/>
      <c r="S813" s="192">
        <f>SUBTOTAL(9,S814:S817)</f>
        <v>0</v>
      </c>
      <c r="T813" s="194"/>
      <c r="U813" s="192">
        <f>SUBTOTAL(9,U814:U817)</f>
        <v>0</v>
      </c>
      <c r="V813" s="192">
        <f>SUBTOTAL(9,V814:V817)</f>
        <v>0</v>
      </c>
      <c r="W813" s="193"/>
      <c r="Y813" s="192">
        <f>SUBTOTAL(9,Y814:Y817)</f>
        <v>1</v>
      </c>
    </row>
    <row r="814" spans="6:25" s="173" customFormat="1" ht="12" outlineLevel="2" x14ac:dyDescent="0.2">
      <c r="F814" s="190">
        <v>216</v>
      </c>
      <c r="G814" s="187" t="s">
        <v>494</v>
      </c>
      <c r="H814" s="189" t="s">
        <v>506</v>
      </c>
      <c r="I814" s="188" t="s">
        <v>505</v>
      </c>
      <c r="J814" s="187" t="s">
        <v>351</v>
      </c>
      <c r="K814" s="185">
        <v>1</v>
      </c>
      <c r="L814" s="186">
        <v>0</v>
      </c>
      <c r="M814" s="185">
        <v>1</v>
      </c>
      <c r="N814" s="184"/>
      <c r="O814" s="183">
        <f>M814*N814</f>
        <v>0</v>
      </c>
      <c r="P814" s="183"/>
      <c r="Q814" s="183">
        <f>M814*P814</f>
        <v>0</v>
      </c>
      <c r="R814" s="183"/>
      <c r="S814" s="183">
        <f>M814*R814</f>
        <v>0</v>
      </c>
      <c r="T814" s="183">
        <v>21</v>
      </c>
      <c r="U814" s="183">
        <f>O814*T814/100</f>
        <v>0</v>
      </c>
      <c r="V814" s="183">
        <f>U814+O814</f>
        <v>0</v>
      </c>
      <c r="W814" s="183"/>
      <c r="X814" s="183" t="s">
        <v>491</v>
      </c>
      <c r="Y814" s="183">
        <v>1</v>
      </c>
    </row>
    <row r="815" spans="6:25" s="173" customFormat="1" ht="12" outlineLevel="2" x14ac:dyDescent="0.2">
      <c r="F815" s="181"/>
      <c r="G815" s="180"/>
      <c r="H815" s="182" t="s">
        <v>490</v>
      </c>
      <c r="I815" s="357" t="s">
        <v>504</v>
      </c>
      <c r="J815" s="357"/>
      <c r="K815" s="357"/>
      <c r="L815" s="357"/>
      <c r="M815" s="357"/>
      <c r="N815" s="357"/>
      <c r="O815" s="357"/>
      <c r="P815" s="177"/>
      <c r="Q815" s="176"/>
      <c r="R815" s="177"/>
      <c r="S815" s="176"/>
      <c r="T815" s="175"/>
      <c r="U815" s="175"/>
      <c r="V815" s="175"/>
      <c r="W815" s="174"/>
    </row>
    <row r="816" spans="6:25" s="173" customFormat="1" ht="6" customHeight="1" outlineLevel="2" x14ac:dyDescent="0.2">
      <c r="F816" s="181"/>
      <c r="G816" s="180"/>
      <c r="H816" s="179"/>
      <c r="I816" s="178"/>
      <c r="J816" s="178"/>
      <c r="K816" s="178"/>
      <c r="L816" s="178"/>
      <c r="M816" s="178"/>
      <c r="N816" s="178"/>
      <c r="O816" s="178"/>
      <c r="P816" s="177"/>
      <c r="Q816" s="176"/>
      <c r="R816" s="177"/>
      <c r="S816" s="176"/>
      <c r="T816" s="175"/>
      <c r="U816" s="175"/>
      <c r="V816" s="175"/>
      <c r="W816" s="174"/>
    </row>
    <row r="817" spans="6:25" s="164" customFormat="1" ht="12.75" customHeight="1" outlineLevel="2" x14ac:dyDescent="0.2">
      <c r="F817" s="172"/>
      <c r="G817" s="170"/>
      <c r="H817" s="170"/>
      <c r="I817" s="171"/>
      <c r="J817" s="170"/>
      <c r="K817" s="169"/>
      <c r="L817" s="165"/>
      <c r="M817" s="169"/>
      <c r="N817" s="165"/>
      <c r="O817" s="168"/>
      <c r="P817" s="167"/>
      <c r="Q817" s="165"/>
      <c r="R817" s="165"/>
      <c r="S817" s="165"/>
      <c r="T817" s="166" t="s">
        <v>488</v>
      </c>
      <c r="U817" s="165"/>
      <c r="V817" s="165"/>
      <c r="W817" s="165"/>
    </row>
    <row r="818" spans="6:25" s="191" customFormat="1" ht="16.5" customHeight="1" outlineLevel="1" x14ac:dyDescent="0.2">
      <c r="F818" s="200"/>
      <c r="G818" s="198"/>
      <c r="H818" s="199"/>
      <c r="I818" s="199" t="s">
        <v>503</v>
      </c>
      <c r="J818" s="198"/>
      <c r="K818" s="197"/>
      <c r="L818" s="195"/>
      <c r="M818" s="197"/>
      <c r="N818" s="195"/>
      <c r="O818" s="192">
        <f>SUBTOTAL(9,O819:O826)</f>
        <v>0</v>
      </c>
      <c r="P818" s="196"/>
      <c r="Q818" s="192">
        <f>SUBTOTAL(9,Q819:Q826)</f>
        <v>0</v>
      </c>
      <c r="R818" s="195"/>
      <c r="S818" s="192">
        <f>SUBTOTAL(9,S819:S826)</f>
        <v>0</v>
      </c>
      <c r="T818" s="194"/>
      <c r="U818" s="192">
        <f>SUBTOTAL(9,U819:U826)</f>
        <v>0</v>
      </c>
      <c r="V818" s="192">
        <f>SUBTOTAL(9,V819:V826)</f>
        <v>0</v>
      </c>
      <c r="W818" s="193"/>
      <c r="Y818" s="192">
        <f>SUBTOTAL(9,Y819:Y826)</f>
        <v>2</v>
      </c>
    </row>
    <row r="819" spans="6:25" s="173" customFormat="1" ht="12" outlineLevel="2" x14ac:dyDescent="0.2">
      <c r="F819" s="190">
        <v>217</v>
      </c>
      <c r="G819" s="187" t="s">
        <v>494</v>
      </c>
      <c r="H819" s="189" t="s">
        <v>502</v>
      </c>
      <c r="I819" s="188" t="s">
        <v>469</v>
      </c>
      <c r="J819" s="187" t="s">
        <v>351</v>
      </c>
      <c r="K819" s="185">
        <v>1</v>
      </c>
      <c r="L819" s="186">
        <v>0</v>
      </c>
      <c r="M819" s="185">
        <v>1</v>
      </c>
      <c r="N819" s="184"/>
      <c r="O819" s="183">
        <f>M819*N819</f>
        <v>0</v>
      </c>
      <c r="P819" s="183"/>
      <c r="Q819" s="183">
        <f>M819*P819</f>
        <v>0</v>
      </c>
      <c r="R819" s="183"/>
      <c r="S819" s="183">
        <f>M819*R819</f>
        <v>0</v>
      </c>
      <c r="T819" s="183">
        <v>21</v>
      </c>
      <c r="U819" s="183">
        <f>O819*T819/100</f>
        <v>0</v>
      </c>
      <c r="V819" s="183">
        <f>U819+O819</f>
        <v>0</v>
      </c>
      <c r="W819" s="183"/>
      <c r="X819" s="183" t="s">
        <v>491</v>
      </c>
      <c r="Y819" s="183">
        <v>1</v>
      </c>
    </row>
    <row r="820" spans="6:25" s="173" customFormat="1" ht="12" outlineLevel="2" x14ac:dyDescent="0.2">
      <c r="F820" s="181"/>
      <c r="G820" s="180"/>
      <c r="H820" s="182" t="s">
        <v>490</v>
      </c>
      <c r="I820" s="357" t="s">
        <v>501</v>
      </c>
      <c r="J820" s="357"/>
      <c r="K820" s="357"/>
      <c r="L820" s="357"/>
      <c r="M820" s="357"/>
      <c r="N820" s="357"/>
      <c r="O820" s="357"/>
      <c r="P820" s="177"/>
      <c r="Q820" s="176"/>
      <c r="R820" s="177"/>
      <c r="S820" s="176"/>
      <c r="T820" s="175"/>
      <c r="U820" s="175"/>
      <c r="V820" s="175"/>
      <c r="W820" s="174"/>
    </row>
    <row r="821" spans="6:25" s="173" customFormat="1" ht="6" customHeight="1" outlineLevel="2" x14ac:dyDescent="0.2">
      <c r="F821" s="181"/>
      <c r="G821" s="180"/>
      <c r="H821" s="179"/>
      <c r="I821" s="178"/>
      <c r="J821" s="178"/>
      <c r="K821" s="178"/>
      <c r="L821" s="178"/>
      <c r="M821" s="178"/>
      <c r="N821" s="178"/>
      <c r="O821" s="178"/>
      <c r="P821" s="177"/>
      <c r="Q821" s="176"/>
      <c r="R821" s="177"/>
      <c r="S821" s="176"/>
      <c r="T821" s="175"/>
      <c r="U821" s="175"/>
      <c r="V821" s="175"/>
      <c r="W821" s="174"/>
    </row>
    <row r="822" spans="6:25" s="173" customFormat="1" ht="12" outlineLevel="2" x14ac:dyDescent="0.2">
      <c r="F822" s="190">
        <v>218</v>
      </c>
      <c r="G822" s="187" t="s">
        <v>494</v>
      </c>
      <c r="H822" s="189" t="s">
        <v>471</v>
      </c>
      <c r="I822" s="188" t="s">
        <v>500</v>
      </c>
      <c r="J822" s="187" t="s">
        <v>351</v>
      </c>
      <c r="K822" s="185">
        <v>1</v>
      </c>
      <c r="L822" s="186">
        <v>0</v>
      </c>
      <c r="M822" s="185">
        <v>1</v>
      </c>
      <c r="N822" s="184"/>
      <c r="O822" s="183">
        <f>M822*N822</f>
        <v>0</v>
      </c>
      <c r="P822" s="183"/>
      <c r="Q822" s="183">
        <f>M822*P822</f>
        <v>0</v>
      </c>
      <c r="R822" s="183"/>
      <c r="S822" s="183">
        <f>M822*R822</f>
        <v>0</v>
      </c>
      <c r="T822" s="183">
        <v>21</v>
      </c>
      <c r="U822" s="183">
        <f>O822*T822/100</f>
        <v>0</v>
      </c>
      <c r="V822" s="183">
        <f>U822+O822</f>
        <v>0</v>
      </c>
      <c r="W822" s="183"/>
      <c r="X822" s="183" t="s">
        <v>491</v>
      </c>
      <c r="Y822" s="183">
        <v>1</v>
      </c>
    </row>
    <row r="823" spans="6:25" s="173" customFormat="1" ht="12" outlineLevel="2" x14ac:dyDescent="0.2">
      <c r="F823" s="181"/>
      <c r="G823" s="180"/>
      <c r="H823" s="182" t="s">
        <v>490</v>
      </c>
      <c r="I823" s="357" t="s">
        <v>499</v>
      </c>
      <c r="J823" s="357"/>
      <c r="K823" s="357"/>
      <c r="L823" s="357"/>
      <c r="M823" s="357"/>
      <c r="N823" s="357"/>
      <c r="O823" s="357"/>
      <c r="P823" s="177"/>
      <c r="Q823" s="176"/>
      <c r="R823" s="177"/>
      <c r="S823" s="176"/>
      <c r="T823" s="175"/>
      <c r="U823" s="175"/>
      <c r="V823" s="175"/>
      <c r="W823" s="174"/>
    </row>
    <row r="824" spans="6:25" s="173" customFormat="1" ht="6" customHeight="1" outlineLevel="2" x14ac:dyDescent="0.2">
      <c r="F824" s="181"/>
      <c r="G824" s="180"/>
      <c r="H824" s="179"/>
      <c r="I824" s="178"/>
      <c r="J824" s="178"/>
      <c r="K824" s="178"/>
      <c r="L824" s="178"/>
      <c r="M824" s="178"/>
      <c r="N824" s="178"/>
      <c r="O824" s="178"/>
      <c r="P824" s="177"/>
      <c r="Q824" s="176"/>
      <c r="R824" s="177"/>
      <c r="S824" s="176"/>
      <c r="T824" s="175"/>
      <c r="U824" s="175"/>
      <c r="V824" s="175"/>
      <c r="W824" s="174"/>
    </row>
    <row r="825" spans="6:25" s="173" customFormat="1" ht="6" customHeight="1" outlineLevel="2" x14ac:dyDescent="0.2">
      <c r="F825" s="181"/>
      <c r="G825" s="180"/>
      <c r="H825" s="179"/>
      <c r="I825" s="178"/>
      <c r="J825" s="178"/>
      <c r="K825" s="178"/>
      <c r="L825" s="178"/>
      <c r="M825" s="178"/>
      <c r="N825" s="178"/>
      <c r="O825" s="178"/>
      <c r="P825" s="177"/>
      <c r="Q825" s="176"/>
      <c r="R825" s="177"/>
      <c r="S825" s="176"/>
      <c r="T825" s="175"/>
      <c r="U825" s="175"/>
      <c r="V825" s="175"/>
      <c r="W825" s="174"/>
    </row>
    <row r="826" spans="6:25" s="164" customFormat="1" ht="12.75" customHeight="1" outlineLevel="2" x14ac:dyDescent="0.2">
      <c r="F826" s="172"/>
      <c r="G826" s="170"/>
      <c r="H826" s="170"/>
      <c r="I826" s="171"/>
      <c r="J826" s="170"/>
      <c r="K826" s="169"/>
      <c r="L826" s="165"/>
      <c r="M826" s="169"/>
      <c r="N826" s="165"/>
      <c r="O826" s="168"/>
      <c r="P826" s="167"/>
      <c r="Q826" s="165"/>
      <c r="R826" s="165"/>
      <c r="S826" s="165"/>
      <c r="T826" s="166" t="s">
        <v>488</v>
      </c>
      <c r="U826" s="165"/>
      <c r="V826" s="165"/>
      <c r="W826" s="165"/>
    </row>
    <row r="827" spans="6:25" s="191" customFormat="1" ht="16.5" customHeight="1" outlineLevel="1" x14ac:dyDescent="0.2">
      <c r="F827" s="200"/>
      <c r="G827" s="198"/>
      <c r="H827" s="199"/>
      <c r="I827" s="199" t="s">
        <v>498</v>
      </c>
      <c r="J827" s="198"/>
      <c r="K827" s="197"/>
      <c r="L827" s="195"/>
      <c r="M827" s="197"/>
      <c r="N827" s="195"/>
      <c r="O827" s="192">
        <f>SUBTOTAL(9,O828:O834)</f>
        <v>0</v>
      </c>
      <c r="P827" s="196"/>
      <c r="Q827" s="192">
        <f>SUBTOTAL(9,Q828:Q834)</f>
        <v>0</v>
      </c>
      <c r="R827" s="195"/>
      <c r="S827" s="192">
        <f>SUBTOTAL(9,S828:S834)</f>
        <v>0</v>
      </c>
      <c r="T827" s="194"/>
      <c r="U827" s="192">
        <f>SUBTOTAL(9,U828:U834)</f>
        <v>0</v>
      </c>
      <c r="V827" s="192">
        <f>SUBTOTAL(9,V828:V834)</f>
        <v>0</v>
      </c>
      <c r="W827" s="193"/>
      <c r="Y827" s="192">
        <f>SUBTOTAL(9,Y828:Y834)</f>
        <v>2</v>
      </c>
    </row>
    <row r="828" spans="6:25" s="173" customFormat="1" ht="12" outlineLevel="2" x14ac:dyDescent="0.2">
      <c r="F828" s="190">
        <v>219</v>
      </c>
      <c r="G828" s="187" t="s">
        <v>494</v>
      </c>
      <c r="H828" s="189" t="s">
        <v>497</v>
      </c>
      <c r="I828" s="188" t="s">
        <v>496</v>
      </c>
      <c r="J828" s="187" t="s">
        <v>351</v>
      </c>
      <c r="K828" s="185">
        <v>1</v>
      </c>
      <c r="L828" s="186">
        <v>0</v>
      </c>
      <c r="M828" s="185">
        <v>1</v>
      </c>
      <c r="N828" s="184"/>
      <c r="O828" s="183">
        <f>M828*N828</f>
        <v>0</v>
      </c>
      <c r="P828" s="183"/>
      <c r="Q828" s="183">
        <f>M828*P828</f>
        <v>0</v>
      </c>
      <c r="R828" s="183"/>
      <c r="S828" s="183">
        <f>M828*R828</f>
        <v>0</v>
      </c>
      <c r="T828" s="183">
        <v>21</v>
      </c>
      <c r="U828" s="183">
        <f>O828*T828/100</f>
        <v>0</v>
      </c>
      <c r="V828" s="183">
        <f>U828+O828</f>
        <v>0</v>
      </c>
      <c r="W828" s="183"/>
      <c r="X828" s="183" t="s">
        <v>491</v>
      </c>
      <c r="Y828" s="183">
        <v>1</v>
      </c>
    </row>
    <row r="829" spans="6:25" s="173" customFormat="1" ht="12" outlineLevel="2" x14ac:dyDescent="0.2">
      <c r="F829" s="181"/>
      <c r="G829" s="180"/>
      <c r="H829" s="182" t="s">
        <v>490</v>
      </c>
      <c r="I829" s="357" t="s">
        <v>495</v>
      </c>
      <c r="J829" s="357"/>
      <c r="K829" s="357"/>
      <c r="L829" s="357"/>
      <c r="M829" s="357"/>
      <c r="N829" s="357"/>
      <c r="O829" s="357"/>
      <c r="P829" s="177"/>
      <c r="Q829" s="176"/>
      <c r="R829" s="177"/>
      <c r="S829" s="176"/>
      <c r="T829" s="175"/>
      <c r="U829" s="175"/>
      <c r="V829" s="175"/>
      <c r="W829" s="174"/>
    </row>
    <row r="830" spans="6:25" s="173" customFormat="1" ht="6" customHeight="1" outlineLevel="2" x14ac:dyDescent="0.2">
      <c r="F830" s="181"/>
      <c r="G830" s="180"/>
      <c r="H830" s="179"/>
      <c r="I830" s="178"/>
      <c r="J830" s="178"/>
      <c r="K830" s="178"/>
      <c r="L830" s="178"/>
      <c r="M830" s="178"/>
      <c r="N830" s="178"/>
      <c r="O830" s="178"/>
      <c r="P830" s="177"/>
      <c r="Q830" s="176"/>
      <c r="R830" s="177"/>
      <c r="S830" s="176"/>
      <c r="T830" s="175"/>
      <c r="U830" s="175"/>
      <c r="V830" s="175"/>
      <c r="W830" s="174"/>
    </row>
    <row r="831" spans="6:25" s="173" customFormat="1" ht="24" outlineLevel="2" x14ac:dyDescent="0.2">
      <c r="F831" s="190">
        <v>220</v>
      </c>
      <c r="G831" s="187" t="s">
        <v>494</v>
      </c>
      <c r="H831" s="189" t="s">
        <v>493</v>
      </c>
      <c r="I831" s="188" t="s">
        <v>492</v>
      </c>
      <c r="J831" s="187" t="s">
        <v>351</v>
      </c>
      <c r="K831" s="185">
        <v>1</v>
      </c>
      <c r="L831" s="186">
        <v>0</v>
      </c>
      <c r="M831" s="185">
        <v>1</v>
      </c>
      <c r="N831" s="184"/>
      <c r="O831" s="183">
        <f>M831*N831</f>
        <v>0</v>
      </c>
      <c r="P831" s="183"/>
      <c r="Q831" s="183">
        <f>M831*P831</f>
        <v>0</v>
      </c>
      <c r="R831" s="183"/>
      <c r="S831" s="183">
        <f>M831*R831</f>
        <v>0</v>
      </c>
      <c r="T831" s="183">
        <v>21</v>
      </c>
      <c r="U831" s="183">
        <f>O831*T831/100</f>
        <v>0</v>
      </c>
      <c r="V831" s="183">
        <f>U831+O831</f>
        <v>0</v>
      </c>
      <c r="W831" s="183"/>
      <c r="X831" s="183" t="s">
        <v>491</v>
      </c>
      <c r="Y831" s="183">
        <v>1</v>
      </c>
    </row>
    <row r="832" spans="6:25" s="173" customFormat="1" ht="12" outlineLevel="2" x14ac:dyDescent="0.2">
      <c r="F832" s="181"/>
      <c r="G832" s="180"/>
      <c r="H832" s="182" t="s">
        <v>490</v>
      </c>
      <c r="I832" s="357" t="s">
        <v>489</v>
      </c>
      <c r="J832" s="357"/>
      <c r="K832" s="357"/>
      <c r="L832" s="357"/>
      <c r="M832" s="357"/>
      <c r="N832" s="357"/>
      <c r="O832" s="357"/>
      <c r="P832" s="177"/>
      <c r="Q832" s="176"/>
      <c r="R832" s="177"/>
      <c r="S832" s="176"/>
      <c r="T832" s="175"/>
      <c r="U832" s="175"/>
      <c r="V832" s="175"/>
      <c r="W832" s="174"/>
    </row>
    <row r="833" spans="6:23" s="173" customFormat="1" ht="6" customHeight="1" outlineLevel="2" x14ac:dyDescent="0.2">
      <c r="F833" s="181"/>
      <c r="G833" s="180"/>
      <c r="H833" s="179"/>
      <c r="I833" s="178"/>
      <c r="J833" s="178"/>
      <c r="K833" s="178"/>
      <c r="L833" s="178"/>
      <c r="M833" s="178"/>
      <c r="N833" s="178"/>
      <c r="O833" s="178"/>
      <c r="P833" s="177"/>
      <c r="Q833" s="176"/>
      <c r="R833" s="177"/>
      <c r="S833" s="176"/>
      <c r="T833" s="175"/>
      <c r="U833" s="175"/>
      <c r="V833" s="175"/>
      <c r="W833" s="174"/>
    </row>
    <row r="834" spans="6:23" s="164" customFormat="1" ht="12.75" customHeight="1" outlineLevel="2" x14ac:dyDescent="0.2">
      <c r="F834" s="172"/>
      <c r="G834" s="170"/>
      <c r="H834" s="170"/>
      <c r="I834" s="171"/>
      <c r="J834" s="170"/>
      <c r="K834" s="169"/>
      <c r="L834" s="165"/>
      <c r="M834" s="169"/>
      <c r="N834" s="165"/>
      <c r="O834" s="168"/>
      <c r="P834" s="167"/>
      <c r="Q834" s="165"/>
      <c r="R834" s="165"/>
      <c r="S834" s="165"/>
      <c r="T834" s="166" t="s">
        <v>488</v>
      </c>
      <c r="U834" s="165"/>
      <c r="V834" s="165"/>
      <c r="W834" s="165"/>
    </row>
    <row r="835" spans="6:23" s="164" customFormat="1" ht="12.75" customHeight="1" outlineLevel="1" x14ac:dyDescent="0.2">
      <c r="F835" s="172"/>
      <c r="G835" s="170"/>
      <c r="H835" s="170"/>
      <c r="I835" s="171"/>
      <c r="J835" s="170"/>
      <c r="K835" s="169"/>
      <c r="L835" s="165"/>
      <c r="M835" s="169"/>
      <c r="N835" s="165"/>
      <c r="O835" s="168"/>
      <c r="P835" s="167"/>
      <c r="Q835" s="165"/>
      <c r="R835" s="165"/>
      <c r="S835" s="165"/>
      <c r="T835" s="166" t="s">
        <v>488</v>
      </c>
      <c r="U835" s="165"/>
      <c r="V835" s="165"/>
      <c r="W835" s="165"/>
    </row>
    <row r="836" spans="6:23" s="164" customFormat="1" ht="12.75" customHeight="1" x14ac:dyDescent="0.2">
      <c r="F836" s="172"/>
      <c r="G836" s="170"/>
      <c r="H836" s="170"/>
      <c r="I836" s="171"/>
      <c r="J836" s="170"/>
      <c r="K836" s="169"/>
      <c r="L836" s="165"/>
      <c r="M836" s="169"/>
      <c r="N836" s="165"/>
      <c r="O836" s="168"/>
      <c r="P836" s="167"/>
      <c r="Q836" s="165"/>
      <c r="R836" s="165"/>
      <c r="S836" s="165"/>
      <c r="T836" s="166" t="s">
        <v>488</v>
      </c>
      <c r="U836" s="165"/>
      <c r="V836" s="165"/>
      <c r="W836" s="165"/>
    </row>
  </sheetData>
  <mergeCells count="220">
    <mergeCell ref="I12:O12"/>
    <mergeCell ref="I17:O17"/>
    <mergeCell ref="I22:O22"/>
    <mergeCell ref="I26:O26"/>
    <mergeCell ref="I31:O31"/>
    <mergeCell ref="I35:O35"/>
    <mergeCell ref="I8:O8"/>
    <mergeCell ref="I369:O369"/>
    <mergeCell ref="I607:O607"/>
    <mergeCell ref="I111:O111"/>
    <mergeCell ref="I117:O117"/>
    <mergeCell ref="I127:O127"/>
    <mergeCell ref="I213:O213"/>
    <mergeCell ref="I332:O332"/>
    <mergeCell ref="I60:O60"/>
    <mergeCell ref="I63:O63"/>
    <mergeCell ref="I67:O67"/>
    <mergeCell ref="I71:O71"/>
    <mergeCell ref="I75:O75"/>
    <mergeCell ref="I78:O78"/>
    <mergeCell ref="I39:O39"/>
    <mergeCell ref="I43:O43"/>
    <mergeCell ref="I46:O46"/>
    <mergeCell ref="I49:O49"/>
    <mergeCell ref="I53:O53"/>
    <mergeCell ref="I57:O57"/>
    <mergeCell ref="I99:O99"/>
    <mergeCell ref="I102:O102"/>
    <mergeCell ref="I106:O106"/>
    <mergeCell ref="I121:O121"/>
    <mergeCell ref="I131:O131"/>
    <mergeCell ref="I134:O134"/>
    <mergeCell ref="I81:O81"/>
    <mergeCell ref="I84:O84"/>
    <mergeCell ref="I87:O87"/>
    <mergeCell ref="I90:O90"/>
    <mergeCell ref="I93:O93"/>
    <mergeCell ref="I96:O96"/>
    <mergeCell ref="I158:O158"/>
    <mergeCell ref="I161:O161"/>
    <mergeCell ref="I165:O165"/>
    <mergeCell ref="I169:O169"/>
    <mergeCell ref="I172:O172"/>
    <mergeCell ref="I175:O175"/>
    <mergeCell ref="I137:O137"/>
    <mergeCell ref="I140:O140"/>
    <mergeCell ref="I143:O143"/>
    <mergeCell ref="I147:O147"/>
    <mergeCell ref="I151:O151"/>
    <mergeCell ref="I155:O155"/>
    <mergeCell ref="I197:O197"/>
    <mergeCell ref="I200:O200"/>
    <mergeCell ref="I203:O203"/>
    <mergeCell ref="I207:O207"/>
    <mergeCell ref="I216:O216"/>
    <mergeCell ref="I222:O222"/>
    <mergeCell ref="I178:O178"/>
    <mergeCell ref="I181:O181"/>
    <mergeCell ref="I184:O184"/>
    <mergeCell ref="I187:O187"/>
    <mergeCell ref="I190:O190"/>
    <mergeCell ref="I194:O194"/>
    <mergeCell ref="I253:O253"/>
    <mergeCell ref="I256:O256"/>
    <mergeCell ref="I259:O259"/>
    <mergeCell ref="I262:O262"/>
    <mergeCell ref="I265:O265"/>
    <mergeCell ref="I268:O268"/>
    <mergeCell ref="I226:O226"/>
    <mergeCell ref="I232:O232"/>
    <mergeCell ref="I236:O236"/>
    <mergeCell ref="I242:O242"/>
    <mergeCell ref="I246:O246"/>
    <mergeCell ref="I250:O250"/>
    <mergeCell ref="I294:O294"/>
    <mergeCell ref="I297:O297"/>
    <mergeCell ref="I301:O301"/>
    <mergeCell ref="I304:O304"/>
    <mergeCell ref="I308:O308"/>
    <mergeCell ref="I312:O312"/>
    <mergeCell ref="I271:O271"/>
    <mergeCell ref="I275:O275"/>
    <mergeCell ref="I279:O279"/>
    <mergeCell ref="I283:O283"/>
    <mergeCell ref="I287:O287"/>
    <mergeCell ref="I290:O290"/>
    <mergeCell ref="I315:O315"/>
    <mergeCell ref="I318:O318"/>
    <mergeCell ref="I321:O321"/>
    <mergeCell ref="I404:O404"/>
    <mergeCell ref="I408:O408"/>
    <mergeCell ref="I412:O412"/>
    <mergeCell ref="I354:O354"/>
    <mergeCell ref="I358:O358"/>
    <mergeCell ref="I362:O362"/>
    <mergeCell ref="I373:O373"/>
    <mergeCell ref="I324:O324"/>
    <mergeCell ref="I327:O327"/>
    <mergeCell ref="I336:O336"/>
    <mergeCell ref="I339:O339"/>
    <mergeCell ref="I343:O343"/>
    <mergeCell ref="I346:O346"/>
    <mergeCell ref="I397:O397"/>
    <mergeCell ref="I400:O400"/>
    <mergeCell ref="I350:O350"/>
    <mergeCell ref="I421:O421"/>
    <mergeCell ref="I424:O424"/>
    <mergeCell ref="I427:O427"/>
    <mergeCell ref="I430:O430"/>
    <mergeCell ref="I433:O433"/>
    <mergeCell ref="I436:O436"/>
    <mergeCell ref="I377:O377"/>
    <mergeCell ref="I381:O381"/>
    <mergeCell ref="I385:O385"/>
    <mergeCell ref="I389:O389"/>
    <mergeCell ref="I393:O393"/>
    <mergeCell ref="I418:O418"/>
    <mergeCell ref="I415:O415"/>
    <mergeCell ref="I469:O469"/>
    <mergeCell ref="I472:O472"/>
    <mergeCell ref="I475:O475"/>
    <mergeCell ref="I478:O478"/>
    <mergeCell ref="I481:O481"/>
    <mergeCell ref="I485:O485"/>
    <mergeCell ref="I439:O439"/>
    <mergeCell ref="I454:O454"/>
    <mergeCell ref="I458:O458"/>
    <mergeCell ref="I462:O462"/>
    <mergeCell ref="I465:O465"/>
    <mergeCell ref="I445:O445"/>
    <mergeCell ref="I451:O451"/>
    <mergeCell ref="I518:O518"/>
    <mergeCell ref="I522:O522"/>
    <mergeCell ref="I526:O526"/>
    <mergeCell ref="I529:O529"/>
    <mergeCell ref="I532:O532"/>
    <mergeCell ref="I535:O535"/>
    <mergeCell ref="I489:O489"/>
    <mergeCell ref="I493:O493"/>
    <mergeCell ref="I502:O502"/>
    <mergeCell ref="I506:O506"/>
    <mergeCell ref="I510:O510"/>
    <mergeCell ref="I514:O514"/>
    <mergeCell ref="I498:O498"/>
    <mergeCell ref="I559:O559"/>
    <mergeCell ref="I562:O562"/>
    <mergeCell ref="I565:O565"/>
    <mergeCell ref="I574:O574"/>
    <mergeCell ref="I577:O577"/>
    <mergeCell ref="I581:O581"/>
    <mergeCell ref="I570:O570"/>
    <mergeCell ref="I538:O538"/>
    <mergeCell ref="I541:O541"/>
    <mergeCell ref="I544:O544"/>
    <mergeCell ref="I548:O548"/>
    <mergeCell ref="I551:O551"/>
    <mergeCell ref="I555:O555"/>
    <mergeCell ref="I584:O584"/>
    <mergeCell ref="I588:O588"/>
    <mergeCell ref="I592:O592"/>
    <mergeCell ref="I596:O596"/>
    <mergeCell ref="I600:O600"/>
    <mergeCell ref="I679:O679"/>
    <mergeCell ref="I631:O631"/>
    <mergeCell ref="I635:O635"/>
    <mergeCell ref="I639:O639"/>
    <mergeCell ref="I643:O643"/>
    <mergeCell ref="I647:O647"/>
    <mergeCell ref="I651:O651"/>
    <mergeCell ref="I655:O655"/>
    <mergeCell ref="I659:O659"/>
    <mergeCell ref="I662:O662"/>
    <mergeCell ref="I666:O666"/>
    <mergeCell ref="I611:O611"/>
    <mergeCell ref="I615:O615"/>
    <mergeCell ref="I619:O619"/>
    <mergeCell ref="I622:O622"/>
    <mergeCell ref="I625:O625"/>
    <mergeCell ref="I628:O628"/>
    <mergeCell ref="I710:O710"/>
    <mergeCell ref="I713:O713"/>
    <mergeCell ref="I716:O716"/>
    <mergeCell ref="I719:O719"/>
    <mergeCell ref="I722:O722"/>
    <mergeCell ref="I725:O725"/>
    <mergeCell ref="I670:O670"/>
    <mergeCell ref="I673:O673"/>
    <mergeCell ref="I695:O695"/>
    <mergeCell ref="I699:O699"/>
    <mergeCell ref="I703:O703"/>
    <mergeCell ref="I707:O707"/>
    <mergeCell ref="I685:O685"/>
    <mergeCell ref="I691:O691"/>
    <mergeCell ref="I749:O749"/>
    <mergeCell ref="I752:O752"/>
    <mergeCell ref="I755:O755"/>
    <mergeCell ref="I759:O759"/>
    <mergeCell ref="I763:O763"/>
    <mergeCell ref="I766:O766"/>
    <mergeCell ref="I728:O728"/>
    <mergeCell ref="I731:O731"/>
    <mergeCell ref="I737:O737"/>
    <mergeCell ref="I740:O740"/>
    <mergeCell ref="I743:O743"/>
    <mergeCell ref="I746:O746"/>
    <mergeCell ref="I832:O832"/>
    <mergeCell ref="I815:O815"/>
    <mergeCell ref="I820:O820"/>
    <mergeCell ref="I829:O829"/>
    <mergeCell ref="I810:O810"/>
    <mergeCell ref="I823:O823"/>
    <mergeCell ref="I769:O769"/>
    <mergeCell ref="I772:O772"/>
    <mergeCell ref="I786:O786"/>
    <mergeCell ref="I789:O789"/>
    <mergeCell ref="I792:O792"/>
    <mergeCell ref="I777:O777"/>
    <mergeCell ref="I783:O783"/>
    <mergeCell ref="I799:O799"/>
    <mergeCell ref="I807:O807"/>
  </mergeCells>
  <pageMargins left="0.39370078740157483" right="0.39370078740157483" top="0.59055118110236227" bottom="0.59055118110236227" header="0.39370078740157483" footer="0.39370078740157483"/>
  <pageSetup paperSize="9" scale="87" fitToHeight="0" orientation="landscape" horizontalDpi="300" verticalDpi="300" r:id="rId1"/>
  <headerFooter alignWithMargins="0">
    <oddFooter>&amp;L&amp;8www.euroCALC.cz&amp;C&amp;8&amp;P z &amp;N&amp;R&amp;8&amp;D</oddFooter>
  </headerFooter>
  <rowBreaks count="1" manualBreakCount="1">
    <brk id="824" min="5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92"/>
  <sheetViews>
    <sheetView showGridLines="0" tabSelected="1" topLeftCell="A154" workbookViewId="0">
      <selection activeCell="F174" sqref="F174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10" width="23.5" style="32" customWidth="1"/>
    <col min="11" max="11" width="23.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T2" s="8" t="s">
        <v>39</v>
      </c>
    </row>
    <row r="3" spans="2:46" ht="6.95" customHeight="1" x14ac:dyDescent="0.2">
      <c r="B3" s="33"/>
      <c r="C3" s="34"/>
      <c r="D3" s="34"/>
      <c r="E3" s="34"/>
      <c r="F3" s="34"/>
      <c r="G3" s="34"/>
      <c r="H3" s="34"/>
      <c r="I3" s="35"/>
      <c r="J3" s="35"/>
      <c r="K3" s="34"/>
      <c r="L3" s="34"/>
      <c r="M3" s="9"/>
      <c r="AT3" s="8" t="s">
        <v>40</v>
      </c>
    </row>
    <row r="4" spans="2:46" ht="24.95" customHeight="1" x14ac:dyDescent="0.2">
      <c r="B4" s="9"/>
      <c r="D4" s="36" t="s">
        <v>41</v>
      </c>
      <c r="M4" s="9"/>
      <c r="N4" s="11" t="s">
        <v>4</v>
      </c>
      <c r="AT4" s="8" t="s">
        <v>0</v>
      </c>
    </row>
    <row r="5" spans="2:46" ht="6.95" customHeight="1" x14ac:dyDescent="0.2">
      <c r="B5" s="9"/>
      <c r="M5" s="9"/>
    </row>
    <row r="6" spans="2:46" ht="12" customHeight="1" x14ac:dyDescent="0.2">
      <c r="B6" s="9"/>
      <c r="D6" s="37" t="s">
        <v>5</v>
      </c>
      <c r="M6" s="9"/>
    </row>
    <row r="7" spans="2:46" ht="16.5" customHeight="1" x14ac:dyDescent="0.2">
      <c r="B7" s="9"/>
      <c r="E7" s="363" t="e">
        <f>#REF!</f>
        <v>#REF!</v>
      </c>
      <c r="F7" s="364"/>
      <c r="G7" s="364"/>
      <c r="H7" s="364"/>
      <c r="M7" s="9"/>
    </row>
    <row r="8" spans="2:46" s="1" customFormat="1" ht="12" customHeight="1" x14ac:dyDescent="0.2">
      <c r="B8" s="17"/>
      <c r="D8" s="37" t="s">
        <v>42</v>
      </c>
      <c r="I8" s="38"/>
      <c r="J8" s="38"/>
      <c r="M8" s="17"/>
    </row>
    <row r="9" spans="2:46" s="1" customFormat="1" ht="36.950000000000003" customHeight="1" x14ac:dyDescent="0.2">
      <c r="B9" s="17"/>
      <c r="E9" s="365" t="s">
        <v>43</v>
      </c>
      <c r="F9" s="366"/>
      <c r="G9" s="366"/>
      <c r="H9" s="366"/>
      <c r="I9" s="38"/>
      <c r="J9" s="38"/>
      <c r="M9" s="17"/>
    </row>
    <row r="10" spans="2:46" s="1" customFormat="1" x14ac:dyDescent="0.2">
      <c r="B10" s="17"/>
      <c r="I10" s="38"/>
      <c r="J10" s="38"/>
      <c r="M10" s="17"/>
    </row>
    <row r="11" spans="2:46" s="1" customFormat="1" ht="12" customHeight="1" x14ac:dyDescent="0.2">
      <c r="B11" s="17"/>
      <c r="D11" s="37" t="s">
        <v>6</v>
      </c>
      <c r="F11" s="8" t="s">
        <v>7</v>
      </c>
      <c r="I11" s="39" t="s">
        <v>8</v>
      </c>
      <c r="J11" s="40" t="s">
        <v>7</v>
      </c>
      <c r="M11" s="17"/>
    </row>
    <row r="12" spans="2:46" s="1" customFormat="1" ht="12" customHeight="1" x14ac:dyDescent="0.2">
      <c r="B12" s="17"/>
      <c r="D12" s="37" t="s">
        <v>9</v>
      </c>
      <c r="F12" s="8" t="s">
        <v>10</v>
      </c>
      <c r="I12" s="39" t="s">
        <v>11</v>
      </c>
      <c r="J12" s="41" t="e">
        <f>#REF!</f>
        <v>#REF!</v>
      </c>
      <c r="M12" s="17"/>
    </row>
    <row r="13" spans="2:46" s="1" customFormat="1" ht="10.9" customHeight="1" x14ac:dyDescent="0.2">
      <c r="B13" s="17"/>
      <c r="I13" s="38"/>
      <c r="J13" s="38"/>
      <c r="M13" s="17"/>
    </row>
    <row r="14" spans="2:46" s="1" customFormat="1" ht="12" customHeight="1" x14ac:dyDescent="0.2">
      <c r="B14" s="17"/>
      <c r="D14" s="37" t="s">
        <v>12</v>
      </c>
      <c r="I14" s="39" t="s">
        <v>13</v>
      </c>
      <c r="J14" s="40" t="e">
        <f>IF(#REF!="","",#REF!)</f>
        <v>#REF!</v>
      </c>
      <c r="M14" s="17"/>
    </row>
    <row r="15" spans="2:46" s="1" customFormat="1" ht="18" customHeight="1" x14ac:dyDescent="0.2">
      <c r="B15" s="17"/>
      <c r="E15" s="8" t="e">
        <f>IF(#REF!="","",#REF!)</f>
        <v>#REF!</v>
      </c>
      <c r="I15" s="39" t="s">
        <v>14</v>
      </c>
      <c r="J15" s="40" t="e">
        <f>IF(#REF!="","",#REF!)</f>
        <v>#REF!</v>
      </c>
      <c r="M15" s="17"/>
    </row>
    <row r="16" spans="2:46" s="1" customFormat="1" ht="6.95" customHeight="1" x14ac:dyDescent="0.2">
      <c r="B16" s="17"/>
      <c r="I16" s="38"/>
      <c r="J16" s="38"/>
      <c r="M16" s="17"/>
    </row>
    <row r="17" spans="2:13" s="1" customFormat="1" ht="12" customHeight="1" x14ac:dyDescent="0.2">
      <c r="B17" s="17"/>
      <c r="D17" s="37" t="s">
        <v>15</v>
      </c>
      <c r="I17" s="39" t="s">
        <v>13</v>
      </c>
      <c r="J17" s="14" t="e">
        <f>#REF!</f>
        <v>#REF!</v>
      </c>
      <c r="M17" s="17"/>
    </row>
    <row r="18" spans="2:13" s="1" customFormat="1" ht="18" customHeight="1" x14ac:dyDescent="0.2">
      <c r="B18" s="17"/>
      <c r="E18" s="367" t="e">
        <f>#REF!</f>
        <v>#REF!</v>
      </c>
      <c r="F18" s="368"/>
      <c r="G18" s="368"/>
      <c r="H18" s="368"/>
      <c r="I18" s="39" t="s">
        <v>14</v>
      </c>
      <c r="J18" s="14" t="e">
        <f>#REF!</f>
        <v>#REF!</v>
      </c>
      <c r="M18" s="17"/>
    </row>
    <row r="19" spans="2:13" s="1" customFormat="1" ht="6.95" customHeight="1" x14ac:dyDescent="0.2">
      <c r="B19" s="17"/>
      <c r="I19" s="38"/>
      <c r="J19" s="38"/>
      <c r="M19" s="17"/>
    </row>
    <row r="20" spans="2:13" s="1" customFormat="1" ht="12" customHeight="1" x14ac:dyDescent="0.2">
      <c r="B20" s="17"/>
      <c r="D20" s="37" t="s">
        <v>16</v>
      </c>
      <c r="I20" s="39" t="s">
        <v>13</v>
      </c>
      <c r="J20" s="40" t="e">
        <f>IF(#REF!="","",#REF!)</f>
        <v>#REF!</v>
      </c>
      <c r="M20" s="17"/>
    </row>
    <row r="21" spans="2:13" s="1" customFormat="1" ht="18" customHeight="1" x14ac:dyDescent="0.2">
      <c r="B21" s="17"/>
      <c r="E21" s="8" t="e">
        <f>IF(#REF!="","",#REF!)</f>
        <v>#REF!</v>
      </c>
      <c r="I21" s="39" t="s">
        <v>14</v>
      </c>
      <c r="J21" s="40" t="e">
        <f>IF(#REF!="","",#REF!)</f>
        <v>#REF!</v>
      </c>
      <c r="M21" s="17"/>
    </row>
    <row r="22" spans="2:13" s="1" customFormat="1" ht="6.95" customHeight="1" x14ac:dyDescent="0.2">
      <c r="B22" s="17"/>
      <c r="I22" s="38"/>
      <c r="J22" s="38"/>
      <c r="M22" s="17"/>
    </row>
    <row r="23" spans="2:13" s="1" customFormat="1" ht="12" customHeight="1" x14ac:dyDescent="0.2">
      <c r="B23" s="17"/>
      <c r="D23" s="37" t="s">
        <v>17</v>
      </c>
      <c r="I23" s="39" t="s">
        <v>13</v>
      </c>
      <c r="J23" s="40" t="s">
        <v>7</v>
      </c>
      <c r="M23" s="17"/>
    </row>
    <row r="24" spans="2:13" s="1" customFormat="1" ht="18" customHeight="1" x14ac:dyDescent="0.2">
      <c r="B24" s="17"/>
      <c r="E24" s="8" t="s">
        <v>44</v>
      </c>
      <c r="I24" s="39" t="s">
        <v>14</v>
      </c>
      <c r="J24" s="40" t="s">
        <v>7</v>
      </c>
      <c r="M24" s="17"/>
    </row>
    <row r="25" spans="2:13" s="1" customFormat="1" ht="6.95" customHeight="1" x14ac:dyDescent="0.2">
      <c r="B25" s="17"/>
      <c r="I25" s="38"/>
      <c r="J25" s="38"/>
      <c r="M25" s="17"/>
    </row>
    <row r="26" spans="2:13" s="1" customFormat="1" ht="12" customHeight="1" x14ac:dyDescent="0.2">
      <c r="B26" s="17"/>
      <c r="D26" s="37" t="s">
        <v>18</v>
      </c>
      <c r="I26" s="38"/>
      <c r="J26" s="38"/>
      <c r="M26" s="17"/>
    </row>
    <row r="27" spans="2:13" s="2" customFormat="1" ht="16.5" customHeight="1" x14ac:dyDescent="0.2">
      <c r="B27" s="42"/>
      <c r="E27" s="369" t="s">
        <v>7</v>
      </c>
      <c r="F27" s="369"/>
      <c r="G27" s="369"/>
      <c r="H27" s="369"/>
      <c r="I27" s="43"/>
      <c r="J27" s="43"/>
      <c r="M27" s="42"/>
    </row>
    <row r="28" spans="2:13" s="1" customFormat="1" ht="6.95" customHeight="1" x14ac:dyDescent="0.2">
      <c r="B28" s="17"/>
      <c r="I28" s="38"/>
      <c r="J28" s="38"/>
      <c r="M28" s="17"/>
    </row>
    <row r="29" spans="2:13" s="1" customFormat="1" ht="6.95" customHeight="1" x14ac:dyDescent="0.2">
      <c r="B29" s="17"/>
      <c r="D29" s="22"/>
      <c r="E29" s="22"/>
      <c r="F29" s="22"/>
      <c r="G29" s="22"/>
      <c r="H29" s="22"/>
      <c r="I29" s="44"/>
      <c r="J29" s="44"/>
      <c r="K29" s="22"/>
      <c r="L29" s="22"/>
      <c r="M29" s="17"/>
    </row>
    <row r="30" spans="2:13" s="1" customFormat="1" x14ac:dyDescent="0.2">
      <c r="B30" s="17"/>
      <c r="E30" s="37" t="s">
        <v>45</v>
      </c>
      <c r="I30" s="38"/>
      <c r="J30" s="38"/>
      <c r="K30" s="45">
        <f>I61</f>
        <v>0</v>
      </c>
      <c r="M30" s="17"/>
    </row>
    <row r="31" spans="2:13" s="1" customFormat="1" x14ac:dyDescent="0.2">
      <c r="B31" s="17"/>
      <c r="E31" s="37" t="s">
        <v>46</v>
      </c>
      <c r="I31" s="38"/>
      <c r="J31" s="38"/>
      <c r="K31" s="45">
        <f>J61</f>
        <v>0</v>
      </c>
      <c r="M31" s="17"/>
    </row>
    <row r="32" spans="2:13" s="1" customFormat="1" ht="25.35" customHeight="1" x14ac:dyDescent="0.2">
      <c r="B32" s="17"/>
      <c r="D32" s="46" t="s">
        <v>19</v>
      </c>
      <c r="I32" s="38"/>
      <c r="J32" s="38"/>
      <c r="K32" s="47">
        <f>ROUND(K90, 2)</f>
        <v>0</v>
      </c>
      <c r="M32" s="17"/>
    </row>
    <row r="33" spans="2:13" s="1" customFormat="1" ht="6.95" customHeight="1" x14ac:dyDescent="0.2">
      <c r="B33" s="17"/>
      <c r="D33" s="22"/>
      <c r="E33" s="22"/>
      <c r="F33" s="22"/>
      <c r="G33" s="22"/>
      <c r="H33" s="22"/>
      <c r="I33" s="44"/>
      <c r="J33" s="44"/>
      <c r="K33" s="22"/>
      <c r="L33" s="22"/>
      <c r="M33" s="17"/>
    </row>
    <row r="34" spans="2:13" s="1" customFormat="1" ht="14.45" customHeight="1" x14ac:dyDescent="0.2">
      <c r="B34" s="17"/>
      <c r="F34" s="48" t="s">
        <v>21</v>
      </c>
      <c r="I34" s="49" t="s">
        <v>20</v>
      </c>
      <c r="J34" s="38"/>
      <c r="K34" s="48" t="s">
        <v>22</v>
      </c>
      <c r="M34" s="17"/>
    </row>
    <row r="35" spans="2:13" s="1" customFormat="1" ht="14.45" customHeight="1" x14ac:dyDescent="0.2">
      <c r="B35" s="17"/>
      <c r="D35" s="37" t="s">
        <v>23</v>
      </c>
      <c r="E35" s="37" t="s">
        <v>24</v>
      </c>
      <c r="F35" s="45">
        <f>ROUND((SUM(BE90:BE291)),  2)</f>
        <v>0</v>
      </c>
      <c r="I35" s="50">
        <v>0.21</v>
      </c>
      <c r="J35" s="38"/>
      <c r="K35" s="45">
        <f>ROUND(((SUM(BE90:BE291))*I35),  2)</f>
        <v>0</v>
      </c>
      <c r="M35" s="17"/>
    </row>
    <row r="36" spans="2:13" s="1" customFormat="1" ht="14.45" customHeight="1" x14ac:dyDescent="0.2">
      <c r="B36" s="17"/>
      <c r="E36" s="37" t="s">
        <v>25</v>
      </c>
      <c r="F36" s="45">
        <f>ROUND((SUM(BF90:BF291)),  2)</f>
        <v>0</v>
      </c>
      <c r="I36" s="50">
        <v>0.15</v>
      </c>
      <c r="J36" s="38"/>
      <c r="K36" s="45">
        <f>ROUND(((SUM(BF90:BF291))*I36),  2)</f>
        <v>0</v>
      </c>
      <c r="M36" s="17"/>
    </row>
    <row r="37" spans="2:13" s="1" customFormat="1" ht="14.45" hidden="1" customHeight="1" x14ac:dyDescent="0.2">
      <c r="B37" s="17"/>
      <c r="E37" s="37" t="s">
        <v>26</v>
      </c>
      <c r="F37" s="45">
        <f>ROUND((SUM(BG90:BG291)),  2)</f>
        <v>0</v>
      </c>
      <c r="I37" s="50">
        <v>0.21</v>
      </c>
      <c r="J37" s="38"/>
      <c r="K37" s="45">
        <f>0</f>
        <v>0</v>
      </c>
      <c r="M37" s="17"/>
    </row>
    <row r="38" spans="2:13" s="1" customFormat="1" ht="14.45" hidden="1" customHeight="1" x14ac:dyDescent="0.2">
      <c r="B38" s="17"/>
      <c r="E38" s="37" t="s">
        <v>27</v>
      </c>
      <c r="F38" s="45">
        <f>ROUND((SUM(BH90:BH291)),  2)</f>
        <v>0</v>
      </c>
      <c r="I38" s="50">
        <v>0.15</v>
      </c>
      <c r="J38" s="38"/>
      <c r="K38" s="45">
        <f>0</f>
        <v>0</v>
      </c>
      <c r="M38" s="17"/>
    </row>
    <row r="39" spans="2:13" s="1" customFormat="1" ht="14.45" hidden="1" customHeight="1" x14ac:dyDescent="0.2">
      <c r="B39" s="17"/>
      <c r="E39" s="37" t="s">
        <v>28</v>
      </c>
      <c r="F39" s="45">
        <f>ROUND((SUM(BI90:BI291)),  2)</f>
        <v>0</v>
      </c>
      <c r="I39" s="50">
        <v>0</v>
      </c>
      <c r="J39" s="38"/>
      <c r="K39" s="45">
        <f>0</f>
        <v>0</v>
      </c>
      <c r="M39" s="17"/>
    </row>
    <row r="40" spans="2:13" s="1" customFormat="1" ht="6.95" customHeight="1" x14ac:dyDescent="0.2">
      <c r="B40" s="17"/>
      <c r="I40" s="38"/>
      <c r="J40" s="38"/>
      <c r="M40" s="17"/>
    </row>
    <row r="41" spans="2:13" s="1" customFormat="1" ht="25.35" customHeight="1" x14ac:dyDescent="0.2">
      <c r="B41" s="17"/>
      <c r="C41" s="51"/>
      <c r="D41" s="52" t="s">
        <v>29</v>
      </c>
      <c r="E41" s="53"/>
      <c r="F41" s="53"/>
      <c r="G41" s="54" t="s">
        <v>30</v>
      </c>
      <c r="H41" s="55" t="s">
        <v>31</v>
      </c>
      <c r="I41" s="56"/>
      <c r="J41" s="56"/>
      <c r="K41" s="57">
        <f>SUM(K32:K39)</f>
        <v>0</v>
      </c>
      <c r="L41" s="58"/>
      <c r="M41" s="17"/>
    </row>
    <row r="42" spans="2:13" s="1" customFormat="1" ht="14.45" customHeight="1" x14ac:dyDescent="0.2">
      <c r="B42" s="59"/>
      <c r="C42" s="60"/>
      <c r="D42" s="60"/>
      <c r="E42" s="60"/>
      <c r="F42" s="60"/>
      <c r="G42" s="60"/>
      <c r="H42" s="60"/>
      <c r="I42" s="61"/>
      <c r="J42" s="61"/>
      <c r="K42" s="60"/>
      <c r="L42" s="60"/>
      <c r="M42" s="17"/>
    </row>
    <row r="46" spans="2:13" s="1" customFormat="1" ht="6.95" customHeight="1" x14ac:dyDescent="0.2">
      <c r="B46" s="62"/>
      <c r="C46" s="63"/>
      <c r="D46" s="63"/>
      <c r="E46" s="63"/>
      <c r="F46" s="63"/>
      <c r="G46" s="63"/>
      <c r="H46" s="63"/>
      <c r="I46" s="64"/>
      <c r="J46" s="64"/>
      <c r="K46" s="63"/>
      <c r="L46" s="63"/>
      <c r="M46" s="17"/>
    </row>
    <row r="47" spans="2:13" s="1" customFormat="1" ht="24.95" customHeight="1" x14ac:dyDescent="0.2">
      <c r="B47" s="15"/>
      <c r="C47" s="10" t="s">
        <v>47</v>
      </c>
      <c r="D47" s="16"/>
      <c r="E47" s="16"/>
      <c r="F47" s="16"/>
      <c r="G47" s="16"/>
      <c r="H47" s="16"/>
      <c r="I47" s="38"/>
      <c r="J47" s="38"/>
      <c r="K47" s="16"/>
      <c r="L47" s="16"/>
      <c r="M47" s="17"/>
    </row>
    <row r="48" spans="2:13" s="1" customFormat="1" ht="6.95" customHeight="1" x14ac:dyDescent="0.2">
      <c r="B48" s="15"/>
      <c r="C48" s="16"/>
      <c r="D48" s="16"/>
      <c r="E48" s="16"/>
      <c r="F48" s="16"/>
      <c r="G48" s="16"/>
      <c r="H48" s="16"/>
      <c r="I48" s="38"/>
      <c r="J48" s="38"/>
      <c r="K48" s="16"/>
      <c r="L48" s="16"/>
      <c r="M48" s="17"/>
    </row>
    <row r="49" spans="2:47" s="1" customFormat="1" ht="12" customHeight="1" x14ac:dyDescent="0.2">
      <c r="B49" s="15"/>
      <c r="C49" s="13" t="s">
        <v>5</v>
      </c>
      <c r="D49" s="16"/>
      <c r="E49" s="16"/>
      <c r="F49" s="16"/>
      <c r="G49" s="16"/>
      <c r="H49" s="16"/>
      <c r="I49" s="38"/>
      <c r="J49" s="38"/>
      <c r="K49" s="16"/>
      <c r="L49" s="16"/>
      <c r="M49" s="17"/>
    </row>
    <row r="50" spans="2:47" s="1" customFormat="1" ht="16.5" customHeight="1" x14ac:dyDescent="0.2">
      <c r="B50" s="15"/>
      <c r="C50" s="16"/>
      <c r="D50" s="16"/>
      <c r="E50" s="360" t="e">
        <f>E7</f>
        <v>#REF!</v>
      </c>
      <c r="F50" s="361"/>
      <c r="G50" s="361"/>
      <c r="H50" s="361"/>
      <c r="I50" s="38"/>
      <c r="J50" s="38"/>
      <c r="K50" s="16"/>
      <c r="L50" s="16"/>
      <c r="M50" s="17"/>
    </row>
    <row r="51" spans="2:47" s="1" customFormat="1" ht="12" customHeight="1" x14ac:dyDescent="0.2">
      <c r="B51" s="15"/>
      <c r="C51" s="13" t="s">
        <v>42</v>
      </c>
      <c r="D51" s="16"/>
      <c r="E51" s="16"/>
      <c r="F51" s="16"/>
      <c r="G51" s="16"/>
      <c r="H51" s="16"/>
      <c r="I51" s="38"/>
      <c r="J51" s="38"/>
      <c r="K51" s="16"/>
      <c r="L51" s="16"/>
      <c r="M51" s="17"/>
    </row>
    <row r="52" spans="2:47" s="1" customFormat="1" ht="16.5" customHeight="1" x14ac:dyDescent="0.2">
      <c r="B52" s="15"/>
      <c r="C52" s="16"/>
      <c r="D52" s="16"/>
      <c r="E52" s="358" t="str">
        <f>E9</f>
        <v>19032-vo - Veřejné osvětlení</v>
      </c>
      <c r="F52" s="359"/>
      <c r="G52" s="359"/>
      <c r="H52" s="359"/>
      <c r="I52" s="38"/>
      <c r="J52" s="38"/>
      <c r="K52" s="16"/>
      <c r="L52" s="16"/>
      <c r="M52" s="17"/>
    </row>
    <row r="53" spans="2:47" s="1" customFormat="1" ht="6.95" customHeight="1" x14ac:dyDescent="0.2">
      <c r="B53" s="15"/>
      <c r="C53" s="16"/>
      <c r="D53" s="16"/>
      <c r="E53" s="16"/>
      <c r="F53" s="16"/>
      <c r="G53" s="16"/>
      <c r="H53" s="16"/>
      <c r="I53" s="38"/>
      <c r="J53" s="38"/>
      <c r="K53" s="16"/>
      <c r="L53" s="16"/>
      <c r="M53" s="17"/>
    </row>
    <row r="54" spans="2:47" s="1" customFormat="1" ht="12" customHeight="1" x14ac:dyDescent="0.2">
      <c r="B54" s="15"/>
      <c r="C54" s="13" t="s">
        <v>9</v>
      </c>
      <c r="D54" s="16"/>
      <c r="E54" s="16"/>
      <c r="F54" s="12" t="str">
        <f>F12</f>
        <v>Chomutov</v>
      </c>
      <c r="G54" s="16"/>
      <c r="H54" s="16"/>
      <c r="I54" s="39" t="s">
        <v>11</v>
      </c>
      <c r="J54" s="41" t="e">
        <f>IF(J12="","",J12)</f>
        <v>#REF!</v>
      </c>
      <c r="K54" s="16"/>
      <c r="L54" s="16"/>
      <c r="M54" s="17"/>
    </row>
    <row r="55" spans="2:47" s="1" customFormat="1" ht="6.95" customHeight="1" x14ac:dyDescent="0.2">
      <c r="B55" s="15"/>
      <c r="C55" s="16"/>
      <c r="D55" s="16"/>
      <c r="E55" s="16"/>
      <c r="F55" s="16"/>
      <c r="G55" s="16"/>
      <c r="H55" s="16"/>
      <c r="I55" s="38"/>
      <c r="J55" s="38"/>
      <c r="K55" s="16"/>
      <c r="L55" s="16"/>
      <c r="M55" s="17"/>
    </row>
    <row r="56" spans="2:47" s="1" customFormat="1" ht="13.7" customHeight="1" x14ac:dyDescent="0.2">
      <c r="B56" s="15"/>
      <c r="C56" s="13" t="s">
        <v>12</v>
      </c>
      <c r="D56" s="16"/>
      <c r="E56" s="16"/>
      <c r="F56" s="12" t="e">
        <f>E15</f>
        <v>#REF!</v>
      </c>
      <c r="G56" s="16"/>
      <c r="H56" s="16"/>
      <c r="I56" s="39" t="s">
        <v>16</v>
      </c>
      <c r="J56" s="65" t="e">
        <f>E21</f>
        <v>#REF!</v>
      </c>
      <c r="K56" s="16"/>
      <c r="L56" s="16"/>
      <c r="M56" s="17"/>
    </row>
    <row r="57" spans="2:47" s="1" customFormat="1" ht="13.7" customHeight="1" x14ac:dyDescent="0.2">
      <c r="B57" s="15"/>
      <c r="C57" s="13" t="s">
        <v>15</v>
      </c>
      <c r="D57" s="16"/>
      <c r="E57" s="16"/>
      <c r="F57" s="12" t="e">
        <f>IF(E18="","",E18)</f>
        <v>#REF!</v>
      </c>
      <c r="G57" s="16"/>
      <c r="H57" s="16"/>
      <c r="I57" s="39" t="s">
        <v>17</v>
      </c>
      <c r="J57" s="65" t="str">
        <f>E24</f>
        <v>Ing. Ivan Menhard</v>
      </c>
      <c r="K57" s="16"/>
      <c r="L57" s="16"/>
      <c r="M57" s="17"/>
    </row>
    <row r="58" spans="2:47" s="1" customFormat="1" ht="10.35" customHeight="1" x14ac:dyDescent="0.2">
      <c r="B58" s="15"/>
      <c r="C58" s="16"/>
      <c r="D58" s="16"/>
      <c r="E58" s="16"/>
      <c r="F58" s="16"/>
      <c r="G58" s="16"/>
      <c r="H58" s="16"/>
      <c r="I58" s="38"/>
      <c r="J58" s="38"/>
      <c r="K58" s="16"/>
      <c r="L58" s="16"/>
      <c r="M58" s="17"/>
    </row>
    <row r="59" spans="2:47" s="1" customFormat="1" ht="29.25" customHeight="1" x14ac:dyDescent="0.2">
      <c r="B59" s="15"/>
      <c r="C59" s="66" t="s">
        <v>48</v>
      </c>
      <c r="D59" s="67"/>
      <c r="E59" s="67"/>
      <c r="F59" s="67"/>
      <c r="G59" s="67"/>
      <c r="H59" s="67"/>
      <c r="I59" s="68" t="s">
        <v>49</v>
      </c>
      <c r="J59" s="68" t="s">
        <v>50</v>
      </c>
      <c r="K59" s="69" t="s">
        <v>51</v>
      </c>
      <c r="L59" s="67"/>
      <c r="M59" s="17"/>
    </row>
    <row r="60" spans="2:47" s="1" customFormat="1" ht="10.35" customHeight="1" x14ac:dyDescent="0.2">
      <c r="B60" s="15"/>
      <c r="C60" s="16"/>
      <c r="D60" s="16"/>
      <c r="E60" s="16"/>
      <c r="F60" s="16"/>
      <c r="G60" s="16"/>
      <c r="H60" s="16"/>
      <c r="I60" s="38"/>
      <c r="J60" s="38"/>
      <c r="K60" s="16"/>
      <c r="L60" s="16"/>
      <c r="M60" s="17"/>
    </row>
    <row r="61" spans="2:47" s="1" customFormat="1" ht="22.9" customHeight="1" x14ac:dyDescent="0.2">
      <c r="B61" s="15"/>
      <c r="C61" s="70" t="s">
        <v>35</v>
      </c>
      <c r="D61" s="16"/>
      <c r="E61" s="16"/>
      <c r="F61" s="16"/>
      <c r="G61" s="16"/>
      <c r="H61" s="16"/>
      <c r="I61" s="71">
        <f t="shared" ref="I61:J63" si="0">Q90</f>
        <v>0</v>
      </c>
      <c r="J61" s="71">
        <f t="shared" si="0"/>
        <v>0</v>
      </c>
      <c r="K61" s="31">
        <f>K90</f>
        <v>0</v>
      </c>
      <c r="L61" s="16"/>
      <c r="M61" s="17"/>
      <c r="AU61" s="8" t="s">
        <v>52</v>
      </c>
    </row>
    <row r="62" spans="2:47" s="3" customFormat="1" ht="24.95" customHeight="1" x14ac:dyDescent="0.2">
      <c r="B62" s="72"/>
      <c r="C62" s="73"/>
      <c r="D62" s="74" t="s">
        <v>53</v>
      </c>
      <c r="E62" s="75"/>
      <c r="F62" s="75"/>
      <c r="G62" s="75"/>
      <c r="H62" s="75"/>
      <c r="I62" s="76">
        <f t="shared" si="0"/>
        <v>0</v>
      </c>
      <c r="J62" s="76">
        <f t="shared" si="0"/>
        <v>0</v>
      </c>
      <c r="K62" s="77">
        <f>K91</f>
        <v>0</v>
      </c>
      <c r="L62" s="73"/>
      <c r="M62" s="78"/>
    </row>
    <row r="63" spans="2:47" s="4" customFormat="1" ht="19.899999999999999" customHeight="1" x14ac:dyDescent="0.2">
      <c r="B63" s="79"/>
      <c r="C63" s="80"/>
      <c r="D63" s="81" t="s">
        <v>54</v>
      </c>
      <c r="E63" s="82"/>
      <c r="F63" s="82"/>
      <c r="G63" s="82"/>
      <c r="H63" s="82"/>
      <c r="I63" s="83">
        <f t="shared" si="0"/>
        <v>0</v>
      </c>
      <c r="J63" s="83">
        <f t="shared" si="0"/>
        <v>0</v>
      </c>
      <c r="K63" s="84">
        <f>K92</f>
        <v>0</v>
      </c>
      <c r="L63" s="80"/>
      <c r="M63" s="85"/>
    </row>
    <row r="64" spans="2:47" s="3" customFormat="1" ht="24.95" customHeight="1" x14ac:dyDescent="0.2">
      <c r="B64" s="72"/>
      <c r="C64" s="73"/>
      <c r="D64" s="74" t="s">
        <v>55</v>
      </c>
      <c r="E64" s="75"/>
      <c r="F64" s="75"/>
      <c r="G64" s="75"/>
      <c r="H64" s="75"/>
      <c r="I64" s="76">
        <f>Q142</f>
        <v>0</v>
      </c>
      <c r="J64" s="76">
        <f>R142</f>
        <v>0</v>
      </c>
      <c r="K64" s="77">
        <f>K142</f>
        <v>0</v>
      </c>
      <c r="L64" s="73"/>
      <c r="M64" s="78"/>
    </row>
    <row r="65" spans="2:13" s="4" customFormat="1" ht="19.899999999999999" customHeight="1" x14ac:dyDescent="0.2">
      <c r="B65" s="79"/>
      <c r="C65" s="80"/>
      <c r="D65" s="81" t="s">
        <v>56</v>
      </c>
      <c r="E65" s="82"/>
      <c r="F65" s="82"/>
      <c r="G65" s="82"/>
      <c r="H65" s="82"/>
      <c r="I65" s="83">
        <f>Q143</f>
        <v>0</v>
      </c>
      <c r="J65" s="83">
        <f>R143</f>
        <v>0</v>
      </c>
      <c r="K65" s="84">
        <f>K143</f>
        <v>0</v>
      </c>
      <c r="L65" s="80"/>
      <c r="M65" s="85"/>
    </row>
    <row r="66" spans="2:13" s="4" customFormat="1" ht="19.899999999999999" customHeight="1" x14ac:dyDescent="0.2">
      <c r="B66" s="79"/>
      <c r="C66" s="80"/>
      <c r="D66" s="81" t="s">
        <v>57</v>
      </c>
      <c r="E66" s="82"/>
      <c r="F66" s="82"/>
      <c r="G66" s="82"/>
      <c r="H66" s="82"/>
      <c r="I66" s="83">
        <f>Q199</f>
        <v>0</v>
      </c>
      <c r="J66" s="83">
        <f>R199</f>
        <v>0</v>
      </c>
      <c r="K66" s="84">
        <f>K199</f>
        <v>0</v>
      </c>
      <c r="L66" s="80"/>
      <c r="M66" s="85"/>
    </row>
    <row r="67" spans="2:13" s="3" customFormat="1" ht="24.95" customHeight="1" x14ac:dyDescent="0.2">
      <c r="B67" s="72"/>
      <c r="C67" s="73"/>
      <c r="D67" s="74" t="s">
        <v>58</v>
      </c>
      <c r="E67" s="75"/>
      <c r="F67" s="75"/>
      <c r="G67" s="75"/>
      <c r="H67" s="75"/>
      <c r="I67" s="76">
        <f>Q282</f>
        <v>0</v>
      </c>
      <c r="J67" s="76">
        <f>R282</f>
        <v>0</v>
      </c>
      <c r="K67" s="77">
        <f>K282</f>
        <v>0</v>
      </c>
      <c r="L67" s="73"/>
      <c r="M67" s="78"/>
    </row>
    <row r="68" spans="2:13" s="4" customFormat="1" ht="19.899999999999999" customHeight="1" x14ac:dyDescent="0.2">
      <c r="B68" s="79"/>
      <c r="C68" s="80"/>
      <c r="D68" s="81" t="s">
        <v>59</v>
      </c>
      <c r="E68" s="82"/>
      <c r="F68" s="82"/>
      <c r="G68" s="82"/>
      <c r="H68" s="82"/>
      <c r="I68" s="83">
        <f>Q283</f>
        <v>0</v>
      </c>
      <c r="J68" s="83">
        <f>R283</f>
        <v>0</v>
      </c>
      <c r="K68" s="84">
        <f>K283</f>
        <v>0</v>
      </c>
      <c r="L68" s="80"/>
      <c r="M68" s="85"/>
    </row>
    <row r="69" spans="2:13" s="4" customFormat="1" ht="19.899999999999999" customHeight="1" x14ac:dyDescent="0.2">
      <c r="B69" s="79"/>
      <c r="C69" s="80"/>
      <c r="D69" s="81" t="s">
        <v>60</v>
      </c>
      <c r="E69" s="82"/>
      <c r="F69" s="82"/>
      <c r="G69" s="82"/>
      <c r="H69" s="82"/>
      <c r="I69" s="83">
        <f>Q286</f>
        <v>0</v>
      </c>
      <c r="J69" s="83">
        <f>R286</f>
        <v>0</v>
      </c>
      <c r="K69" s="84">
        <f>K286</f>
        <v>0</v>
      </c>
      <c r="L69" s="80"/>
      <c r="M69" s="85"/>
    </row>
    <row r="70" spans="2:13" s="4" customFormat="1" ht="19.899999999999999" customHeight="1" x14ac:dyDescent="0.2">
      <c r="B70" s="79"/>
      <c r="C70" s="80"/>
      <c r="D70" s="81" t="s">
        <v>61</v>
      </c>
      <c r="E70" s="82"/>
      <c r="F70" s="82"/>
      <c r="G70" s="82"/>
      <c r="H70" s="82"/>
      <c r="I70" s="83">
        <f>Q289</f>
        <v>0</v>
      </c>
      <c r="J70" s="83">
        <f>R289</f>
        <v>0</v>
      </c>
      <c r="K70" s="84">
        <f>K289</f>
        <v>0</v>
      </c>
      <c r="L70" s="80"/>
      <c r="M70" s="85"/>
    </row>
    <row r="71" spans="2:13" s="1" customFormat="1" ht="21.75" customHeight="1" x14ac:dyDescent="0.2">
      <c r="B71" s="15"/>
      <c r="C71" s="16"/>
      <c r="D71" s="16"/>
      <c r="E71" s="16"/>
      <c r="F71" s="16"/>
      <c r="G71" s="16"/>
      <c r="H71" s="16"/>
      <c r="I71" s="38"/>
      <c r="J71" s="38"/>
      <c r="K71" s="16"/>
      <c r="L71" s="16"/>
      <c r="M71" s="17"/>
    </row>
    <row r="72" spans="2:13" s="1" customFormat="1" ht="6.95" customHeight="1" x14ac:dyDescent="0.2">
      <c r="B72" s="18"/>
      <c r="C72" s="19"/>
      <c r="D72" s="19"/>
      <c r="E72" s="19"/>
      <c r="F72" s="19"/>
      <c r="G72" s="19"/>
      <c r="H72" s="19"/>
      <c r="I72" s="61"/>
      <c r="J72" s="61"/>
      <c r="K72" s="19"/>
      <c r="L72" s="19"/>
      <c r="M72" s="17"/>
    </row>
    <row r="76" spans="2:13" s="1" customFormat="1" ht="6.95" customHeight="1" x14ac:dyDescent="0.2">
      <c r="B76" s="20"/>
      <c r="C76" s="21"/>
      <c r="D76" s="21"/>
      <c r="E76" s="21"/>
      <c r="F76" s="21"/>
      <c r="G76" s="21"/>
      <c r="H76" s="21"/>
      <c r="I76" s="64"/>
      <c r="J76" s="64"/>
      <c r="K76" s="21"/>
      <c r="L76" s="21"/>
      <c r="M76" s="17"/>
    </row>
    <row r="77" spans="2:13" s="1" customFormat="1" ht="24.95" customHeight="1" x14ac:dyDescent="0.2">
      <c r="B77" s="15"/>
      <c r="C77" s="10" t="s">
        <v>62</v>
      </c>
      <c r="D77" s="16"/>
      <c r="E77" s="16"/>
      <c r="F77" s="16"/>
      <c r="G77" s="16"/>
      <c r="H77" s="16"/>
      <c r="I77" s="38"/>
      <c r="J77" s="38"/>
      <c r="K77" s="16"/>
      <c r="L77" s="16"/>
      <c r="M77" s="17"/>
    </row>
    <row r="78" spans="2:13" s="1" customFormat="1" ht="6.95" customHeight="1" x14ac:dyDescent="0.2">
      <c r="B78" s="15"/>
      <c r="C78" s="16"/>
      <c r="D78" s="16"/>
      <c r="E78" s="16"/>
      <c r="F78" s="16"/>
      <c r="G78" s="16"/>
      <c r="H78" s="16"/>
      <c r="I78" s="38"/>
      <c r="J78" s="38"/>
      <c r="K78" s="16"/>
      <c r="L78" s="16"/>
      <c r="M78" s="17"/>
    </row>
    <row r="79" spans="2:13" s="1" customFormat="1" ht="12" customHeight="1" x14ac:dyDescent="0.2">
      <c r="B79" s="15"/>
      <c r="C79" s="13" t="s">
        <v>5</v>
      </c>
      <c r="D79" s="16"/>
      <c r="E79" s="16"/>
      <c r="F79" s="16"/>
      <c r="G79" s="16"/>
      <c r="H79" s="16"/>
      <c r="I79" s="38"/>
      <c r="J79" s="38"/>
      <c r="K79" s="16"/>
      <c r="L79" s="16"/>
      <c r="M79" s="17"/>
    </row>
    <row r="80" spans="2:13" s="1" customFormat="1" ht="16.5" customHeight="1" x14ac:dyDescent="0.2">
      <c r="B80" s="15"/>
      <c r="C80" s="16"/>
      <c r="D80" s="16"/>
      <c r="E80" s="360" t="e">
        <f>E7</f>
        <v>#REF!</v>
      </c>
      <c r="F80" s="361"/>
      <c r="G80" s="361"/>
      <c r="H80" s="361"/>
      <c r="I80" s="38"/>
      <c r="J80" s="38"/>
      <c r="K80" s="16"/>
      <c r="L80" s="16"/>
      <c r="M80" s="17"/>
    </row>
    <row r="81" spans="2:65" s="1" customFormat="1" ht="12" customHeight="1" x14ac:dyDescent="0.2">
      <c r="B81" s="15"/>
      <c r="C81" s="13" t="s">
        <v>42</v>
      </c>
      <c r="D81" s="16"/>
      <c r="E81" s="16"/>
      <c r="F81" s="16"/>
      <c r="G81" s="16"/>
      <c r="H81" s="16"/>
      <c r="I81" s="38"/>
      <c r="J81" s="38"/>
      <c r="K81" s="16"/>
      <c r="L81" s="16"/>
      <c r="M81" s="17"/>
    </row>
    <row r="82" spans="2:65" s="1" customFormat="1" ht="16.5" customHeight="1" x14ac:dyDescent="0.2">
      <c r="B82" s="15"/>
      <c r="C82" s="16"/>
      <c r="D82" s="16"/>
      <c r="E82" s="358" t="str">
        <f>E9</f>
        <v>19032-vo - Veřejné osvětlení</v>
      </c>
      <c r="F82" s="359"/>
      <c r="G82" s="359"/>
      <c r="H82" s="359"/>
      <c r="I82" s="38"/>
      <c r="J82" s="38"/>
      <c r="K82" s="16"/>
      <c r="L82" s="16"/>
      <c r="M82" s="17"/>
    </row>
    <row r="83" spans="2:65" s="1" customFormat="1" ht="6.95" customHeight="1" x14ac:dyDescent="0.2">
      <c r="B83" s="15"/>
      <c r="C83" s="16"/>
      <c r="D83" s="16"/>
      <c r="E83" s="16"/>
      <c r="F83" s="16"/>
      <c r="G83" s="16"/>
      <c r="H83" s="16"/>
      <c r="I83" s="38"/>
      <c r="J83" s="38"/>
      <c r="K83" s="16"/>
      <c r="L83" s="16"/>
      <c r="M83" s="17"/>
    </row>
    <row r="84" spans="2:65" s="1" customFormat="1" ht="12" customHeight="1" x14ac:dyDescent="0.2">
      <c r="B84" s="15"/>
      <c r="C84" s="13" t="s">
        <v>9</v>
      </c>
      <c r="D84" s="16"/>
      <c r="E84" s="16"/>
      <c r="F84" s="12" t="str">
        <f>F12</f>
        <v>Chomutov</v>
      </c>
      <c r="G84" s="16"/>
      <c r="H84" s="16"/>
      <c r="I84" s="39" t="s">
        <v>11</v>
      </c>
      <c r="J84" s="41" t="e">
        <f>IF(J12="","",J12)</f>
        <v>#REF!</v>
      </c>
      <c r="K84" s="16"/>
      <c r="L84" s="16"/>
      <c r="M84" s="17"/>
    </row>
    <row r="85" spans="2:65" s="1" customFormat="1" ht="6.95" customHeight="1" x14ac:dyDescent="0.2">
      <c r="B85" s="15"/>
      <c r="C85" s="16"/>
      <c r="D85" s="16"/>
      <c r="E85" s="16"/>
      <c r="F85" s="16"/>
      <c r="G85" s="16"/>
      <c r="H85" s="16"/>
      <c r="I85" s="38"/>
      <c r="J85" s="38"/>
      <c r="K85" s="16"/>
      <c r="L85" s="16"/>
      <c r="M85" s="17"/>
    </row>
    <row r="86" spans="2:65" s="1" customFormat="1" ht="13.7" customHeight="1" x14ac:dyDescent="0.2">
      <c r="B86" s="15"/>
      <c r="C86" s="13" t="s">
        <v>12</v>
      </c>
      <c r="D86" s="16"/>
      <c r="E86" s="16"/>
      <c r="F86" s="12" t="e">
        <f>E15</f>
        <v>#REF!</v>
      </c>
      <c r="G86" s="16"/>
      <c r="H86" s="16"/>
      <c r="I86" s="39" t="s">
        <v>16</v>
      </c>
      <c r="J86" s="65" t="e">
        <f>E21</f>
        <v>#REF!</v>
      </c>
      <c r="K86" s="16"/>
      <c r="L86" s="16"/>
      <c r="M86" s="17"/>
    </row>
    <row r="87" spans="2:65" s="1" customFormat="1" ht="13.7" customHeight="1" x14ac:dyDescent="0.2">
      <c r="B87" s="15"/>
      <c r="C87" s="13" t="s">
        <v>15</v>
      </c>
      <c r="D87" s="16"/>
      <c r="E87" s="16"/>
      <c r="F87" s="12" t="e">
        <f>IF(E18="","",E18)</f>
        <v>#REF!</v>
      </c>
      <c r="G87" s="16"/>
      <c r="H87" s="16"/>
      <c r="I87" s="39" t="s">
        <v>17</v>
      </c>
      <c r="J87" s="65" t="str">
        <f>E24</f>
        <v>Ing. Ivan Menhard</v>
      </c>
      <c r="K87" s="16"/>
      <c r="L87" s="16"/>
      <c r="M87" s="17"/>
    </row>
    <row r="88" spans="2:65" s="1" customFormat="1" ht="10.35" customHeight="1" x14ac:dyDescent="0.2">
      <c r="B88" s="15"/>
      <c r="C88" s="16"/>
      <c r="D88" s="16"/>
      <c r="E88" s="16"/>
      <c r="F88" s="16"/>
      <c r="G88" s="16"/>
      <c r="H88" s="16"/>
      <c r="I88" s="38"/>
      <c r="J88" s="38"/>
      <c r="K88" s="16"/>
      <c r="L88" s="16"/>
      <c r="M88" s="17"/>
    </row>
    <row r="89" spans="2:65" s="5" customFormat="1" ht="29.25" customHeight="1" x14ac:dyDescent="0.2">
      <c r="B89" s="86"/>
      <c r="C89" s="87" t="s">
        <v>63</v>
      </c>
      <c r="D89" s="88" t="s">
        <v>34</v>
      </c>
      <c r="E89" s="88" t="s">
        <v>32</v>
      </c>
      <c r="F89" s="88" t="s">
        <v>33</v>
      </c>
      <c r="G89" s="88" t="s">
        <v>64</v>
      </c>
      <c r="H89" s="88" t="s">
        <v>65</v>
      </c>
      <c r="I89" s="89" t="s">
        <v>66</v>
      </c>
      <c r="J89" s="89" t="s">
        <v>67</v>
      </c>
      <c r="K89" s="88" t="s">
        <v>51</v>
      </c>
      <c r="L89" s="90" t="s">
        <v>68</v>
      </c>
      <c r="M89" s="91"/>
      <c r="N89" s="25" t="s">
        <v>7</v>
      </c>
      <c r="O89" s="26" t="s">
        <v>23</v>
      </c>
      <c r="P89" s="26" t="s">
        <v>69</v>
      </c>
      <c r="Q89" s="26" t="s">
        <v>70</v>
      </c>
      <c r="R89" s="26" t="s">
        <v>71</v>
      </c>
      <c r="S89" s="26" t="s">
        <v>72</v>
      </c>
      <c r="T89" s="26" t="s">
        <v>73</v>
      </c>
      <c r="U89" s="26" t="s">
        <v>74</v>
      </c>
      <c r="V89" s="26" t="s">
        <v>75</v>
      </c>
      <c r="W89" s="26" t="s">
        <v>76</v>
      </c>
      <c r="X89" s="27" t="s">
        <v>77</v>
      </c>
    </row>
    <row r="90" spans="2:65" s="1" customFormat="1" ht="22.9" customHeight="1" x14ac:dyDescent="0.25">
      <c r="B90" s="15"/>
      <c r="C90" s="30" t="s">
        <v>78</v>
      </c>
      <c r="D90" s="16"/>
      <c r="E90" s="16"/>
      <c r="F90" s="16"/>
      <c r="G90" s="16"/>
      <c r="H90" s="16"/>
      <c r="I90" s="38"/>
      <c r="J90" s="38"/>
      <c r="K90" s="92">
        <f>BK90</f>
        <v>0</v>
      </c>
      <c r="L90" s="16"/>
      <c r="M90" s="17"/>
      <c r="N90" s="28"/>
      <c r="O90" s="29"/>
      <c r="P90" s="29"/>
      <c r="Q90" s="93">
        <f>Q91+Q142+Q282</f>
        <v>0</v>
      </c>
      <c r="R90" s="93">
        <f>R91+R142+R282</f>
        <v>0</v>
      </c>
      <c r="S90" s="29"/>
      <c r="T90" s="94">
        <f>T91+T142+T282</f>
        <v>0</v>
      </c>
      <c r="U90" s="29"/>
      <c r="V90" s="94">
        <f>V91+V142+V282</f>
        <v>52.626604499999999</v>
      </c>
      <c r="W90" s="29"/>
      <c r="X90" s="95">
        <f>X91+X142+X282</f>
        <v>0</v>
      </c>
      <c r="AT90" s="8" t="s">
        <v>36</v>
      </c>
      <c r="AU90" s="8" t="s">
        <v>52</v>
      </c>
      <c r="BK90" s="96">
        <f>BK91+BK142+BK282</f>
        <v>0</v>
      </c>
    </row>
    <row r="91" spans="2:65" s="6" customFormat="1" ht="25.9" customHeight="1" x14ac:dyDescent="0.2">
      <c r="B91" s="97"/>
      <c r="C91" s="98"/>
      <c r="D91" s="99" t="s">
        <v>36</v>
      </c>
      <c r="E91" s="100" t="s">
        <v>79</v>
      </c>
      <c r="F91" s="100" t="s">
        <v>80</v>
      </c>
      <c r="G91" s="98"/>
      <c r="H91" s="98"/>
      <c r="I91" s="101"/>
      <c r="J91" s="101"/>
      <c r="K91" s="102">
        <f>BK91</f>
        <v>0</v>
      </c>
      <c r="L91" s="98"/>
      <c r="M91" s="103"/>
      <c r="N91" s="104"/>
      <c r="O91" s="105"/>
      <c r="P91" s="105"/>
      <c r="Q91" s="106">
        <f>Q92</f>
        <v>0</v>
      </c>
      <c r="R91" s="106">
        <f>R92</f>
        <v>0</v>
      </c>
      <c r="S91" s="105"/>
      <c r="T91" s="107">
        <f>T92</f>
        <v>0</v>
      </c>
      <c r="U91" s="105"/>
      <c r="V91" s="107">
        <f>V92</f>
        <v>2.1700269999999997</v>
      </c>
      <c r="W91" s="105"/>
      <c r="X91" s="108">
        <f>X92</f>
        <v>0</v>
      </c>
      <c r="AR91" s="109" t="s">
        <v>40</v>
      </c>
      <c r="AT91" s="110" t="s">
        <v>36</v>
      </c>
      <c r="AU91" s="110" t="s">
        <v>37</v>
      </c>
      <c r="AY91" s="109" t="s">
        <v>81</v>
      </c>
      <c r="BK91" s="111">
        <f>BK92</f>
        <v>0</v>
      </c>
    </row>
    <row r="92" spans="2:65" s="6" customFormat="1" ht="22.9" customHeight="1" x14ac:dyDescent="0.2">
      <c r="B92" s="97"/>
      <c r="C92" s="98"/>
      <c r="D92" s="99" t="s">
        <v>36</v>
      </c>
      <c r="E92" s="112" t="s">
        <v>82</v>
      </c>
      <c r="F92" s="112" t="s">
        <v>83</v>
      </c>
      <c r="G92" s="98"/>
      <c r="H92" s="98"/>
      <c r="I92" s="101"/>
      <c r="J92" s="101"/>
      <c r="K92" s="113">
        <f>BK92</f>
        <v>0</v>
      </c>
      <c r="L92" s="98"/>
      <c r="M92" s="103"/>
      <c r="N92" s="104"/>
      <c r="O92" s="105"/>
      <c r="P92" s="105"/>
      <c r="Q92" s="106">
        <f>SUM(Q93:Q141)</f>
        <v>0</v>
      </c>
      <c r="R92" s="106">
        <f>SUM(R93:R141)</f>
        <v>0</v>
      </c>
      <c r="S92" s="105"/>
      <c r="T92" s="107">
        <f>SUM(T93:T141)</f>
        <v>0</v>
      </c>
      <c r="U92" s="105"/>
      <c r="V92" s="107">
        <f>SUM(V93:V141)</f>
        <v>2.1700269999999997</v>
      </c>
      <c r="W92" s="105"/>
      <c r="X92" s="108">
        <f>SUM(X93:X141)</f>
        <v>0</v>
      </c>
      <c r="AR92" s="109" t="s">
        <v>40</v>
      </c>
      <c r="AT92" s="110" t="s">
        <v>36</v>
      </c>
      <c r="AU92" s="110" t="s">
        <v>38</v>
      </c>
      <c r="AY92" s="109" t="s">
        <v>81</v>
      </c>
      <c r="BK92" s="111">
        <f>SUM(BK93:BK141)</f>
        <v>0</v>
      </c>
    </row>
    <row r="93" spans="2:65" s="1" customFormat="1" ht="16.5" customHeight="1" x14ac:dyDescent="0.2">
      <c r="B93" s="15"/>
      <c r="C93" s="114" t="s">
        <v>38</v>
      </c>
      <c r="D93" s="114" t="s">
        <v>84</v>
      </c>
      <c r="E93" s="115" t="s">
        <v>85</v>
      </c>
      <c r="F93" s="116" t="s">
        <v>86</v>
      </c>
      <c r="G93" s="117" t="s">
        <v>87</v>
      </c>
      <c r="H93" s="118">
        <v>314.5</v>
      </c>
      <c r="I93" s="119"/>
      <c r="J93" s="119"/>
      <c r="K93" s="120">
        <f>ROUND(P93*H93,2)</f>
        <v>0</v>
      </c>
      <c r="L93" s="116" t="s">
        <v>88</v>
      </c>
      <c r="M93" s="17"/>
      <c r="N93" s="121" t="s">
        <v>7</v>
      </c>
      <c r="O93" s="122" t="s">
        <v>24</v>
      </c>
      <c r="P93" s="123">
        <f>I93+J93</f>
        <v>0</v>
      </c>
      <c r="Q93" s="123">
        <f>ROUND(I93*H93,2)</f>
        <v>0</v>
      </c>
      <c r="R93" s="123">
        <f>ROUND(J93*H93,2)</f>
        <v>0</v>
      </c>
      <c r="S93" s="23"/>
      <c r="T93" s="124">
        <f>S93*H93</f>
        <v>0</v>
      </c>
      <c r="U93" s="124">
        <v>0</v>
      </c>
      <c r="V93" s="124">
        <f>U93*H93</f>
        <v>0</v>
      </c>
      <c r="W93" s="124">
        <v>0</v>
      </c>
      <c r="X93" s="125">
        <f>W93*H93</f>
        <v>0</v>
      </c>
      <c r="AR93" s="8" t="s">
        <v>89</v>
      </c>
      <c r="AT93" s="8" t="s">
        <v>84</v>
      </c>
      <c r="AU93" s="8" t="s">
        <v>40</v>
      </c>
      <c r="AY93" s="8" t="s">
        <v>81</v>
      </c>
      <c r="BE93" s="126">
        <f>IF(O93="základní",K93,0)</f>
        <v>0</v>
      </c>
      <c r="BF93" s="126">
        <f>IF(O93="snížená",K93,0)</f>
        <v>0</v>
      </c>
      <c r="BG93" s="126">
        <f>IF(O93="zákl. přenesená",K93,0)</f>
        <v>0</v>
      </c>
      <c r="BH93" s="126">
        <f>IF(O93="sníž. přenesená",K93,0)</f>
        <v>0</v>
      </c>
      <c r="BI93" s="126">
        <f>IF(O93="nulová",K93,0)</f>
        <v>0</v>
      </c>
      <c r="BJ93" s="8" t="s">
        <v>38</v>
      </c>
      <c r="BK93" s="126">
        <f>ROUND(P93*H93,2)</f>
        <v>0</v>
      </c>
      <c r="BL93" s="8" t="s">
        <v>89</v>
      </c>
      <c r="BM93" s="8" t="s">
        <v>90</v>
      </c>
    </row>
    <row r="94" spans="2:65" s="1" customFormat="1" ht="19.5" x14ac:dyDescent="0.2">
      <c r="B94" s="15"/>
      <c r="C94" s="16"/>
      <c r="D94" s="127" t="s">
        <v>91</v>
      </c>
      <c r="E94" s="16"/>
      <c r="F94" s="128" t="s">
        <v>92</v>
      </c>
      <c r="G94" s="16"/>
      <c r="H94" s="16"/>
      <c r="I94" s="38"/>
      <c r="J94" s="38"/>
      <c r="K94" s="16"/>
      <c r="L94" s="16"/>
      <c r="M94" s="17"/>
      <c r="N94" s="129"/>
      <c r="O94" s="23"/>
      <c r="P94" s="23"/>
      <c r="Q94" s="23"/>
      <c r="R94" s="23"/>
      <c r="S94" s="23"/>
      <c r="T94" s="23"/>
      <c r="U94" s="23"/>
      <c r="V94" s="23"/>
      <c r="W94" s="23"/>
      <c r="X94" s="24"/>
      <c r="AT94" s="8" t="s">
        <v>91</v>
      </c>
      <c r="AU94" s="8" t="s">
        <v>40</v>
      </c>
    </row>
    <row r="95" spans="2:65" s="1" customFormat="1" ht="16.5" customHeight="1" x14ac:dyDescent="0.2">
      <c r="B95" s="15"/>
      <c r="C95" s="130" t="s">
        <v>40</v>
      </c>
      <c r="D95" s="130" t="s">
        <v>93</v>
      </c>
      <c r="E95" s="131" t="s">
        <v>94</v>
      </c>
      <c r="F95" s="132" t="s">
        <v>95</v>
      </c>
      <c r="G95" s="133" t="s">
        <v>87</v>
      </c>
      <c r="H95" s="134">
        <v>330.22500000000002</v>
      </c>
      <c r="I95" s="135"/>
      <c r="J95" s="136"/>
      <c r="K95" s="137">
        <f>ROUND(P95*H95,2)</f>
        <v>0</v>
      </c>
      <c r="L95" s="132" t="s">
        <v>88</v>
      </c>
      <c r="M95" s="138"/>
      <c r="N95" s="139" t="s">
        <v>7</v>
      </c>
      <c r="O95" s="122" t="s">
        <v>24</v>
      </c>
      <c r="P95" s="123">
        <f>I95+J95</f>
        <v>0</v>
      </c>
      <c r="Q95" s="123">
        <f>ROUND(I95*H95,2)</f>
        <v>0</v>
      </c>
      <c r="R95" s="123">
        <f>ROUND(J95*H95,2)</f>
        <v>0</v>
      </c>
      <c r="S95" s="23"/>
      <c r="T95" s="124">
        <f>S95*H95</f>
        <v>0</v>
      </c>
      <c r="U95" s="124">
        <v>1.2E-4</v>
      </c>
      <c r="V95" s="124">
        <f>U95*H95</f>
        <v>3.9627000000000002E-2</v>
      </c>
      <c r="W95" s="124">
        <v>0</v>
      </c>
      <c r="X95" s="125">
        <f>W95*H95</f>
        <v>0</v>
      </c>
      <c r="AR95" s="8" t="s">
        <v>96</v>
      </c>
      <c r="AT95" s="8" t="s">
        <v>93</v>
      </c>
      <c r="AU95" s="8" t="s">
        <v>40</v>
      </c>
      <c r="AY95" s="8" t="s">
        <v>81</v>
      </c>
      <c r="BE95" s="126">
        <f>IF(O95="základní",K95,0)</f>
        <v>0</v>
      </c>
      <c r="BF95" s="126">
        <f>IF(O95="snížená",K95,0)</f>
        <v>0</v>
      </c>
      <c r="BG95" s="126">
        <f>IF(O95="zákl. přenesená",K95,0)</f>
        <v>0</v>
      </c>
      <c r="BH95" s="126">
        <f>IF(O95="sníž. přenesená",K95,0)</f>
        <v>0</v>
      </c>
      <c r="BI95" s="126">
        <f>IF(O95="nulová",K95,0)</f>
        <v>0</v>
      </c>
      <c r="BJ95" s="8" t="s">
        <v>38</v>
      </c>
      <c r="BK95" s="126">
        <f>ROUND(P95*H95,2)</f>
        <v>0</v>
      </c>
      <c r="BL95" s="8" t="s">
        <v>96</v>
      </c>
      <c r="BM95" s="8" t="s">
        <v>97</v>
      </c>
    </row>
    <row r="96" spans="2:65" s="1" customFormat="1" x14ac:dyDescent="0.2">
      <c r="B96" s="15"/>
      <c r="C96" s="16"/>
      <c r="D96" s="127" t="s">
        <v>91</v>
      </c>
      <c r="E96" s="16"/>
      <c r="F96" s="128" t="s">
        <v>95</v>
      </c>
      <c r="G96" s="16"/>
      <c r="H96" s="16"/>
      <c r="I96" s="38"/>
      <c r="J96" s="38"/>
      <c r="K96" s="16"/>
      <c r="L96" s="16"/>
      <c r="M96" s="17"/>
      <c r="N96" s="129"/>
      <c r="O96" s="23"/>
      <c r="P96" s="23"/>
      <c r="Q96" s="23"/>
      <c r="R96" s="23"/>
      <c r="S96" s="23"/>
      <c r="T96" s="23"/>
      <c r="U96" s="23"/>
      <c r="V96" s="23"/>
      <c r="W96" s="23"/>
      <c r="X96" s="24"/>
      <c r="AT96" s="8" t="s">
        <v>91</v>
      </c>
      <c r="AU96" s="8" t="s">
        <v>40</v>
      </c>
    </row>
    <row r="97" spans="2:65" s="1" customFormat="1" ht="19.5" x14ac:dyDescent="0.2">
      <c r="B97" s="15"/>
      <c r="C97" s="16"/>
      <c r="D97" s="127" t="s">
        <v>98</v>
      </c>
      <c r="E97" s="16"/>
      <c r="F97" s="140" t="s">
        <v>99</v>
      </c>
      <c r="G97" s="16"/>
      <c r="H97" s="16"/>
      <c r="I97" s="38"/>
      <c r="J97" s="38"/>
      <c r="K97" s="16"/>
      <c r="L97" s="16"/>
      <c r="M97" s="17"/>
      <c r="N97" s="129"/>
      <c r="O97" s="23"/>
      <c r="P97" s="23"/>
      <c r="Q97" s="23"/>
      <c r="R97" s="23"/>
      <c r="S97" s="23"/>
      <c r="T97" s="23"/>
      <c r="U97" s="23"/>
      <c r="V97" s="23"/>
      <c r="W97" s="23"/>
      <c r="X97" s="24"/>
      <c r="AT97" s="8" t="s">
        <v>98</v>
      </c>
      <c r="AU97" s="8" t="s">
        <v>40</v>
      </c>
    </row>
    <row r="98" spans="2:65" s="7" customFormat="1" x14ac:dyDescent="0.2">
      <c r="B98" s="141"/>
      <c r="C98" s="142"/>
      <c r="D98" s="127" t="s">
        <v>100</v>
      </c>
      <c r="E98" s="143" t="s">
        <v>7</v>
      </c>
      <c r="F98" s="144" t="s">
        <v>101</v>
      </c>
      <c r="G98" s="142"/>
      <c r="H98" s="145">
        <v>314.5</v>
      </c>
      <c r="I98" s="146"/>
      <c r="J98" s="146"/>
      <c r="K98" s="142"/>
      <c r="L98" s="142"/>
      <c r="M98" s="147"/>
      <c r="N98" s="148"/>
      <c r="O98" s="149"/>
      <c r="P98" s="149"/>
      <c r="Q98" s="149"/>
      <c r="R98" s="149"/>
      <c r="S98" s="149"/>
      <c r="T98" s="149"/>
      <c r="U98" s="149"/>
      <c r="V98" s="149"/>
      <c r="W98" s="149"/>
      <c r="X98" s="150"/>
      <c r="AT98" s="151" t="s">
        <v>100</v>
      </c>
      <c r="AU98" s="151" t="s">
        <v>40</v>
      </c>
      <c r="AV98" s="7" t="s">
        <v>40</v>
      </c>
      <c r="AW98" s="7" t="s">
        <v>1</v>
      </c>
      <c r="AX98" s="7" t="s">
        <v>38</v>
      </c>
      <c r="AY98" s="151" t="s">
        <v>81</v>
      </c>
    </row>
    <row r="99" spans="2:65" s="7" customFormat="1" x14ac:dyDescent="0.2">
      <c r="B99" s="141"/>
      <c r="C99" s="142"/>
      <c r="D99" s="127" t="s">
        <v>100</v>
      </c>
      <c r="E99" s="142"/>
      <c r="F99" s="144" t="s">
        <v>102</v>
      </c>
      <c r="G99" s="142"/>
      <c r="H99" s="145">
        <v>330.22500000000002</v>
      </c>
      <c r="I99" s="146"/>
      <c r="J99" s="146"/>
      <c r="K99" s="142"/>
      <c r="L99" s="142"/>
      <c r="M99" s="147"/>
      <c r="N99" s="148"/>
      <c r="O99" s="149"/>
      <c r="P99" s="149"/>
      <c r="Q99" s="149"/>
      <c r="R99" s="149"/>
      <c r="S99" s="149"/>
      <c r="T99" s="149"/>
      <c r="U99" s="149"/>
      <c r="V99" s="149"/>
      <c r="W99" s="149"/>
      <c r="X99" s="150"/>
      <c r="AT99" s="151" t="s">
        <v>100</v>
      </c>
      <c r="AU99" s="151" t="s">
        <v>40</v>
      </c>
      <c r="AV99" s="7" t="s">
        <v>40</v>
      </c>
      <c r="AW99" s="7" t="s">
        <v>0</v>
      </c>
      <c r="AX99" s="7" t="s">
        <v>38</v>
      </c>
      <c r="AY99" s="151" t="s">
        <v>81</v>
      </c>
    </row>
    <row r="100" spans="2:65" s="1" customFormat="1" ht="16.5" customHeight="1" x14ac:dyDescent="0.2">
      <c r="B100" s="15"/>
      <c r="C100" s="114" t="s">
        <v>103</v>
      </c>
      <c r="D100" s="114" t="s">
        <v>84</v>
      </c>
      <c r="E100" s="115" t="s">
        <v>104</v>
      </c>
      <c r="F100" s="116" t="s">
        <v>105</v>
      </c>
      <c r="G100" s="117" t="s">
        <v>87</v>
      </c>
      <c r="H100" s="118">
        <v>800</v>
      </c>
      <c r="I100" s="119"/>
      <c r="J100" s="119"/>
      <c r="K100" s="120">
        <f>ROUND(P100*H100,2)</f>
        <v>0</v>
      </c>
      <c r="L100" s="116" t="s">
        <v>88</v>
      </c>
      <c r="M100" s="17"/>
      <c r="N100" s="121" t="s">
        <v>7</v>
      </c>
      <c r="O100" s="122" t="s">
        <v>24</v>
      </c>
      <c r="P100" s="123">
        <f>I100+J100</f>
        <v>0</v>
      </c>
      <c r="Q100" s="123">
        <f>ROUND(I100*H100,2)</f>
        <v>0</v>
      </c>
      <c r="R100" s="123">
        <f>ROUND(J100*H100,2)</f>
        <v>0</v>
      </c>
      <c r="S100" s="23"/>
      <c r="T100" s="124">
        <f>S100*H100</f>
        <v>0</v>
      </c>
      <c r="U100" s="124">
        <v>0</v>
      </c>
      <c r="V100" s="124">
        <f>U100*H100</f>
        <v>0</v>
      </c>
      <c r="W100" s="124">
        <v>0</v>
      </c>
      <c r="X100" s="125">
        <f>W100*H100</f>
        <v>0</v>
      </c>
      <c r="AR100" s="8" t="s">
        <v>89</v>
      </c>
      <c r="AT100" s="8" t="s">
        <v>84</v>
      </c>
      <c r="AU100" s="8" t="s">
        <v>40</v>
      </c>
      <c r="AY100" s="8" t="s">
        <v>81</v>
      </c>
      <c r="BE100" s="126">
        <f>IF(O100="základní",K100,0)</f>
        <v>0</v>
      </c>
      <c r="BF100" s="126">
        <f>IF(O100="snížená",K100,0)</f>
        <v>0</v>
      </c>
      <c r="BG100" s="126">
        <f>IF(O100="zákl. přenesená",K100,0)</f>
        <v>0</v>
      </c>
      <c r="BH100" s="126">
        <f>IF(O100="sníž. přenesená",K100,0)</f>
        <v>0</v>
      </c>
      <c r="BI100" s="126">
        <f>IF(O100="nulová",K100,0)</f>
        <v>0</v>
      </c>
      <c r="BJ100" s="8" t="s">
        <v>38</v>
      </c>
      <c r="BK100" s="126">
        <f>ROUND(P100*H100,2)</f>
        <v>0</v>
      </c>
      <c r="BL100" s="8" t="s">
        <v>89</v>
      </c>
      <c r="BM100" s="8" t="s">
        <v>106</v>
      </c>
    </row>
    <row r="101" spans="2:65" s="1" customFormat="1" ht="19.5" x14ac:dyDescent="0.2">
      <c r="B101" s="15"/>
      <c r="C101" s="16"/>
      <c r="D101" s="127" t="s">
        <v>91</v>
      </c>
      <c r="E101" s="16"/>
      <c r="F101" s="128" t="s">
        <v>107</v>
      </c>
      <c r="G101" s="16"/>
      <c r="H101" s="16"/>
      <c r="I101" s="38"/>
      <c r="J101" s="38"/>
      <c r="K101" s="16"/>
      <c r="L101" s="16"/>
      <c r="M101" s="17"/>
      <c r="N101" s="129"/>
      <c r="O101" s="23"/>
      <c r="P101" s="23"/>
      <c r="Q101" s="23"/>
      <c r="R101" s="23"/>
      <c r="S101" s="23"/>
      <c r="T101" s="23"/>
      <c r="U101" s="23"/>
      <c r="V101" s="23"/>
      <c r="W101" s="23"/>
      <c r="X101" s="24"/>
      <c r="AT101" s="8" t="s">
        <v>91</v>
      </c>
      <c r="AU101" s="8" t="s">
        <v>40</v>
      </c>
    </row>
    <row r="102" spans="2:65" s="1" customFormat="1" ht="16.5" customHeight="1" x14ac:dyDescent="0.2">
      <c r="B102" s="15"/>
      <c r="C102" s="130" t="s">
        <v>108</v>
      </c>
      <c r="D102" s="130" t="s">
        <v>93</v>
      </c>
      <c r="E102" s="131" t="s">
        <v>109</v>
      </c>
      <c r="F102" s="132" t="s">
        <v>110</v>
      </c>
      <c r="G102" s="133" t="s">
        <v>87</v>
      </c>
      <c r="H102" s="134">
        <v>800</v>
      </c>
      <c r="I102" s="135"/>
      <c r="J102" s="136"/>
      <c r="K102" s="137">
        <f>ROUND(P102*H102,2)</f>
        <v>0</v>
      </c>
      <c r="L102" s="132" t="s">
        <v>88</v>
      </c>
      <c r="M102" s="138"/>
      <c r="N102" s="139" t="s">
        <v>7</v>
      </c>
      <c r="O102" s="122" t="s">
        <v>24</v>
      </c>
      <c r="P102" s="123">
        <f>I102+J102</f>
        <v>0</v>
      </c>
      <c r="Q102" s="123">
        <f>ROUND(I102*H102,2)</f>
        <v>0</v>
      </c>
      <c r="R102" s="123">
        <f>ROUND(J102*H102,2)</f>
        <v>0</v>
      </c>
      <c r="S102" s="23"/>
      <c r="T102" s="124">
        <f>S102*H102</f>
        <v>0</v>
      </c>
      <c r="U102" s="124">
        <v>8.9999999999999998E-4</v>
      </c>
      <c r="V102" s="124">
        <f>U102*H102</f>
        <v>0.72</v>
      </c>
      <c r="W102" s="124">
        <v>0</v>
      </c>
      <c r="X102" s="125">
        <f>W102*H102</f>
        <v>0</v>
      </c>
      <c r="AR102" s="8" t="s">
        <v>111</v>
      </c>
      <c r="AT102" s="8" t="s">
        <v>93</v>
      </c>
      <c r="AU102" s="8" t="s">
        <v>40</v>
      </c>
      <c r="AY102" s="8" t="s">
        <v>81</v>
      </c>
      <c r="BE102" s="126">
        <f>IF(O102="základní",K102,0)</f>
        <v>0</v>
      </c>
      <c r="BF102" s="126">
        <f>IF(O102="snížená",K102,0)</f>
        <v>0</v>
      </c>
      <c r="BG102" s="126">
        <f>IF(O102="zákl. přenesená",K102,0)</f>
        <v>0</v>
      </c>
      <c r="BH102" s="126">
        <f>IF(O102="sníž. přenesená",K102,0)</f>
        <v>0</v>
      </c>
      <c r="BI102" s="126">
        <f>IF(O102="nulová",K102,0)</f>
        <v>0</v>
      </c>
      <c r="BJ102" s="8" t="s">
        <v>38</v>
      </c>
      <c r="BK102" s="126">
        <f>ROUND(P102*H102,2)</f>
        <v>0</v>
      </c>
      <c r="BL102" s="8" t="s">
        <v>89</v>
      </c>
      <c r="BM102" s="8" t="s">
        <v>112</v>
      </c>
    </row>
    <row r="103" spans="2:65" s="1" customFormat="1" x14ac:dyDescent="0.2">
      <c r="B103" s="15"/>
      <c r="C103" s="16"/>
      <c r="D103" s="127" t="s">
        <v>91</v>
      </c>
      <c r="E103" s="16"/>
      <c r="F103" s="128" t="s">
        <v>110</v>
      </c>
      <c r="G103" s="16"/>
      <c r="H103" s="16"/>
      <c r="I103" s="38"/>
      <c r="J103" s="38"/>
      <c r="K103" s="16"/>
      <c r="L103" s="16"/>
      <c r="M103" s="17"/>
      <c r="N103" s="129"/>
      <c r="O103" s="23"/>
      <c r="P103" s="23"/>
      <c r="Q103" s="23"/>
      <c r="R103" s="23"/>
      <c r="S103" s="23"/>
      <c r="T103" s="23"/>
      <c r="U103" s="23"/>
      <c r="V103" s="23"/>
      <c r="W103" s="23"/>
      <c r="X103" s="24"/>
      <c r="AT103" s="8" t="s">
        <v>91</v>
      </c>
      <c r="AU103" s="8" t="s">
        <v>40</v>
      </c>
    </row>
    <row r="104" spans="2:65" s="1" customFormat="1" ht="16.5" customHeight="1" x14ac:dyDescent="0.2">
      <c r="B104" s="15"/>
      <c r="C104" s="114" t="s">
        <v>113</v>
      </c>
      <c r="D104" s="114" t="s">
        <v>84</v>
      </c>
      <c r="E104" s="115" t="s">
        <v>114</v>
      </c>
      <c r="F104" s="116" t="s">
        <v>115</v>
      </c>
      <c r="G104" s="117" t="s">
        <v>116</v>
      </c>
      <c r="H104" s="118">
        <v>78</v>
      </c>
      <c r="I104" s="119"/>
      <c r="J104" s="119"/>
      <c r="K104" s="120">
        <f>ROUND(P104*H104,2)</f>
        <v>0</v>
      </c>
      <c r="L104" s="116" t="s">
        <v>88</v>
      </c>
      <c r="M104" s="17"/>
      <c r="N104" s="121" t="s">
        <v>7</v>
      </c>
      <c r="O104" s="122" t="s">
        <v>24</v>
      </c>
      <c r="P104" s="123">
        <f>I104+J104</f>
        <v>0</v>
      </c>
      <c r="Q104" s="123">
        <f>ROUND(I104*H104,2)</f>
        <v>0</v>
      </c>
      <c r="R104" s="123">
        <f>ROUND(J104*H104,2)</f>
        <v>0</v>
      </c>
      <c r="S104" s="23"/>
      <c r="T104" s="124">
        <f>S104*H104</f>
        <v>0</v>
      </c>
      <c r="U104" s="124">
        <v>0</v>
      </c>
      <c r="V104" s="124">
        <f>U104*H104</f>
        <v>0</v>
      </c>
      <c r="W104" s="124">
        <v>0</v>
      </c>
      <c r="X104" s="125">
        <f>W104*H104</f>
        <v>0</v>
      </c>
      <c r="AR104" s="8" t="s">
        <v>89</v>
      </c>
      <c r="AT104" s="8" t="s">
        <v>84</v>
      </c>
      <c r="AU104" s="8" t="s">
        <v>40</v>
      </c>
      <c r="AY104" s="8" t="s">
        <v>81</v>
      </c>
      <c r="BE104" s="126">
        <f>IF(O104="základní",K104,0)</f>
        <v>0</v>
      </c>
      <c r="BF104" s="126">
        <f>IF(O104="snížená",K104,0)</f>
        <v>0</v>
      </c>
      <c r="BG104" s="126">
        <f>IF(O104="zákl. přenesená",K104,0)</f>
        <v>0</v>
      </c>
      <c r="BH104" s="126">
        <f>IF(O104="sníž. přenesená",K104,0)</f>
        <v>0</v>
      </c>
      <c r="BI104" s="126">
        <f>IF(O104="nulová",K104,0)</f>
        <v>0</v>
      </c>
      <c r="BJ104" s="8" t="s">
        <v>38</v>
      </c>
      <c r="BK104" s="126">
        <f>ROUND(P104*H104,2)</f>
        <v>0</v>
      </c>
      <c r="BL104" s="8" t="s">
        <v>89</v>
      </c>
      <c r="BM104" s="8" t="s">
        <v>117</v>
      </c>
    </row>
    <row r="105" spans="2:65" s="1" customFormat="1" x14ac:dyDescent="0.2">
      <c r="B105" s="15"/>
      <c r="C105" s="16"/>
      <c r="D105" s="127" t="s">
        <v>91</v>
      </c>
      <c r="E105" s="16"/>
      <c r="F105" s="128" t="s">
        <v>118</v>
      </c>
      <c r="G105" s="16"/>
      <c r="H105" s="16"/>
      <c r="I105" s="38"/>
      <c r="J105" s="38"/>
      <c r="K105" s="16"/>
      <c r="L105" s="16"/>
      <c r="M105" s="17"/>
      <c r="N105" s="129"/>
      <c r="O105" s="23"/>
      <c r="P105" s="23"/>
      <c r="Q105" s="23"/>
      <c r="R105" s="23"/>
      <c r="S105" s="23"/>
      <c r="T105" s="23"/>
      <c r="U105" s="23"/>
      <c r="V105" s="23"/>
      <c r="W105" s="23"/>
      <c r="X105" s="24"/>
      <c r="AT105" s="8" t="s">
        <v>91</v>
      </c>
      <c r="AU105" s="8" t="s">
        <v>40</v>
      </c>
    </row>
    <row r="106" spans="2:65" s="1" customFormat="1" ht="16.5" customHeight="1" x14ac:dyDescent="0.2">
      <c r="B106" s="15"/>
      <c r="C106" s="130" t="s">
        <v>119</v>
      </c>
      <c r="D106" s="130" t="s">
        <v>93</v>
      </c>
      <c r="E106" s="131" t="s">
        <v>120</v>
      </c>
      <c r="F106" s="132" t="s">
        <v>121</v>
      </c>
      <c r="G106" s="133" t="s">
        <v>122</v>
      </c>
      <c r="H106" s="134">
        <v>78</v>
      </c>
      <c r="I106" s="135"/>
      <c r="J106" s="136"/>
      <c r="K106" s="137">
        <f>ROUND(P106*H106,2)</f>
        <v>0</v>
      </c>
      <c r="L106" s="132" t="s">
        <v>123</v>
      </c>
      <c r="M106" s="138"/>
      <c r="N106" s="139" t="s">
        <v>7</v>
      </c>
      <c r="O106" s="122" t="s">
        <v>24</v>
      </c>
      <c r="P106" s="123">
        <f>I106+J106</f>
        <v>0</v>
      </c>
      <c r="Q106" s="123">
        <f>ROUND(I106*H106,2)</f>
        <v>0</v>
      </c>
      <c r="R106" s="123">
        <f>ROUND(J106*H106,2)</f>
        <v>0</v>
      </c>
      <c r="S106" s="23"/>
      <c r="T106" s="124">
        <f>S106*H106</f>
        <v>0</v>
      </c>
      <c r="U106" s="124">
        <v>0</v>
      </c>
      <c r="V106" s="124">
        <f>U106*H106</f>
        <v>0</v>
      </c>
      <c r="W106" s="124">
        <v>0</v>
      </c>
      <c r="X106" s="125">
        <f>W106*H106</f>
        <v>0</v>
      </c>
      <c r="AR106" s="8" t="s">
        <v>111</v>
      </c>
      <c r="AT106" s="8" t="s">
        <v>93</v>
      </c>
      <c r="AU106" s="8" t="s">
        <v>40</v>
      </c>
      <c r="AY106" s="8" t="s">
        <v>81</v>
      </c>
      <c r="BE106" s="126">
        <f>IF(O106="základní",K106,0)</f>
        <v>0</v>
      </c>
      <c r="BF106" s="126">
        <f>IF(O106="snížená",K106,0)</f>
        <v>0</v>
      </c>
      <c r="BG106" s="126">
        <f>IF(O106="zákl. přenesená",K106,0)</f>
        <v>0</v>
      </c>
      <c r="BH106" s="126">
        <f>IF(O106="sníž. přenesená",K106,0)</f>
        <v>0</v>
      </c>
      <c r="BI106" s="126">
        <f>IF(O106="nulová",K106,0)</f>
        <v>0</v>
      </c>
      <c r="BJ106" s="8" t="s">
        <v>38</v>
      </c>
      <c r="BK106" s="126">
        <f>ROUND(P106*H106,2)</f>
        <v>0</v>
      </c>
      <c r="BL106" s="8" t="s">
        <v>89</v>
      </c>
      <c r="BM106" s="8" t="s">
        <v>124</v>
      </c>
    </row>
    <row r="107" spans="2:65" s="1" customFormat="1" ht="19.5" x14ac:dyDescent="0.2">
      <c r="B107" s="15"/>
      <c r="C107" s="16"/>
      <c r="D107" s="127" t="s">
        <v>91</v>
      </c>
      <c r="E107" s="16"/>
      <c r="F107" s="128" t="s">
        <v>125</v>
      </c>
      <c r="G107" s="16"/>
      <c r="H107" s="16"/>
      <c r="I107" s="38"/>
      <c r="J107" s="38"/>
      <c r="K107" s="16"/>
      <c r="L107" s="16"/>
      <c r="M107" s="17"/>
      <c r="N107" s="129"/>
      <c r="O107" s="23"/>
      <c r="P107" s="23"/>
      <c r="Q107" s="23"/>
      <c r="R107" s="23"/>
      <c r="S107" s="23"/>
      <c r="T107" s="23"/>
      <c r="U107" s="23"/>
      <c r="V107" s="23"/>
      <c r="W107" s="23"/>
      <c r="X107" s="24"/>
      <c r="AT107" s="8" t="s">
        <v>91</v>
      </c>
      <c r="AU107" s="8" t="s">
        <v>40</v>
      </c>
    </row>
    <row r="108" spans="2:65" s="1" customFormat="1" ht="16.5" customHeight="1" x14ac:dyDescent="0.2">
      <c r="B108" s="15"/>
      <c r="C108" s="114" t="s">
        <v>126</v>
      </c>
      <c r="D108" s="114" t="s">
        <v>84</v>
      </c>
      <c r="E108" s="115" t="s">
        <v>127</v>
      </c>
      <c r="F108" s="116" t="s">
        <v>128</v>
      </c>
      <c r="G108" s="117" t="s">
        <v>116</v>
      </c>
      <c r="H108" s="118">
        <v>16</v>
      </c>
      <c r="I108" s="119"/>
      <c r="J108" s="119"/>
      <c r="K108" s="120">
        <f>ROUND(P108*H108,2)</f>
        <v>0</v>
      </c>
      <c r="L108" s="116" t="s">
        <v>88</v>
      </c>
      <c r="M108" s="17"/>
      <c r="N108" s="121" t="s">
        <v>7</v>
      </c>
      <c r="O108" s="122" t="s">
        <v>24</v>
      </c>
      <c r="P108" s="123">
        <f>I108+J108</f>
        <v>0</v>
      </c>
      <c r="Q108" s="123">
        <f>ROUND(I108*H108,2)</f>
        <v>0</v>
      </c>
      <c r="R108" s="123">
        <f>ROUND(J108*H108,2)</f>
        <v>0</v>
      </c>
      <c r="S108" s="23"/>
      <c r="T108" s="124">
        <f>S108*H108</f>
        <v>0</v>
      </c>
      <c r="U108" s="124">
        <v>0</v>
      </c>
      <c r="V108" s="124">
        <f>U108*H108</f>
        <v>0</v>
      </c>
      <c r="W108" s="124">
        <v>0</v>
      </c>
      <c r="X108" s="125">
        <f>W108*H108</f>
        <v>0</v>
      </c>
      <c r="AR108" s="8" t="s">
        <v>89</v>
      </c>
      <c r="AT108" s="8" t="s">
        <v>84</v>
      </c>
      <c r="AU108" s="8" t="s">
        <v>40</v>
      </c>
      <c r="AY108" s="8" t="s">
        <v>81</v>
      </c>
      <c r="BE108" s="126">
        <f>IF(O108="základní",K108,0)</f>
        <v>0</v>
      </c>
      <c r="BF108" s="126">
        <f>IF(O108="snížená",K108,0)</f>
        <v>0</v>
      </c>
      <c r="BG108" s="126">
        <f>IF(O108="zákl. přenesená",K108,0)</f>
        <v>0</v>
      </c>
      <c r="BH108" s="126">
        <f>IF(O108="sníž. přenesená",K108,0)</f>
        <v>0</v>
      </c>
      <c r="BI108" s="126">
        <f>IF(O108="nulová",K108,0)</f>
        <v>0</v>
      </c>
      <c r="BJ108" s="8" t="s">
        <v>38</v>
      </c>
      <c r="BK108" s="126">
        <f>ROUND(P108*H108,2)</f>
        <v>0</v>
      </c>
      <c r="BL108" s="8" t="s">
        <v>89</v>
      </c>
      <c r="BM108" s="8" t="s">
        <v>129</v>
      </c>
    </row>
    <row r="109" spans="2:65" s="1" customFormat="1" x14ac:dyDescent="0.2">
      <c r="B109" s="15"/>
      <c r="C109" s="16"/>
      <c r="D109" s="127" t="s">
        <v>91</v>
      </c>
      <c r="E109" s="16"/>
      <c r="F109" s="128" t="s">
        <v>130</v>
      </c>
      <c r="G109" s="16"/>
      <c r="H109" s="16"/>
      <c r="I109" s="38"/>
      <c r="J109" s="38"/>
      <c r="K109" s="16"/>
      <c r="L109" s="16"/>
      <c r="M109" s="17"/>
      <c r="N109" s="129"/>
      <c r="O109" s="23"/>
      <c r="P109" s="23"/>
      <c r="Q109" s="23"/>
      <c r="R109" s="23"/>
      <c r="S109" s="23"/>
      <c r="T109" s="23"/>
      <c r="U109" s="23"/>
      <c r="V109" s="23"/>
      <c r="W109" s="23"/>
      <c r="X109" s="24"/>
      <c r="AT109" s="8" t="s">
        <v>91</v>
      </c>
      <c r="AU109" s="8" t="s">
        <v>40</v>
      </c>
    </row>
    <row r="110" spans="2:65" s="1" customFormat="1" ht="19.5" x14ac:dyDescent="0.2">
      <c r="B110" s="15"/>
      <c r="C110" s="16"/>
      <c r="D110" s="127" t="s">
        <v>98</v>
      </c>
      <c r="E110" s="16"/>
      <c r="F110" s="140" t="s">
        <v>131</v>
      </c>
      <c r="G110" s="16"/>
      <c r="H110" s="16"/>
      <c r="I110" s="38"/>
      <c r="J110" s="38"/>
      <c r="K110" s="16"/>
      <c r="L110" s="16"/>
      <c r="M110" s="17"/>
      <c r="N110" s="129"/>
      <c r="O110" s="23"/>
      <c r="P110" s="23"/>
      <c r="Q110" s="23"/>
      <c r="R110" s="23"/>
      <c r="S110" s="23"/>
      <c r="T110" s="23"/>
      <c r="U110" s="23"/>
      <c r="V110" s="23"/>
      <c r="W110" s="23"/>
      <c r="X110" s="24"/>
      <c r="AT110" s="8" t="s">
        <v>98</v>
      </c>
      <c r="AU110" s="8" t="s">
        <v>40</v>
      </c>
    </row>
    <row r="111" spans="2:65" s="1" customFormat="1" ht="16.5" customHeight="1" x14ac:dyDescent="0.2">
      <c r="B111" s="15"/>
      <c r="C111" s="114" t="s">
        <v>132</v>
      </c>
      <c r="D111" s="114" t="s">
        <v>84</v>
      </c>
      <c r="E111" s="115" t="s">
        <v>133</v>
      </c>
      <c r="F111" s="116" t="s">
        <v>134</v>
      </c>
      <c r="G111" s="117" t="s">
        <v>116</v>
      </c>
      <c r="H111" s="118">
        <v>1</v>
      </c>
      <c r="I111" s="119"/>
      <c r="J111" s="119"/>
      <c r="K111" s="120">
        <f>ROUND(P111*H111,2)</f>
        <v>0</v>
      </c>
      <c r="L111" s="116" t="s">
        <v>88</v>
      </c>
      <c r="M111" s="17"/>
      <c r="N111" s="121" t="s">
        <v>7</v>
      </c>
      <c r="O111" s="122" t="s">
        <v>24</v>
      </c>
      <c r="P111" s="123">
        <f>I111+J111</f>
        <v>0</v>
      </c>
      <c r="Q111" s="123">
        <f>ROUND(I111*H111,2)</f>
        <v>0</v>
      </c>
      <c r="R111" s="123">
        <f>ROUND(J111*H111,2)</f>
        <v>0</v>
      </c>
      <c r="S111" s="23"/>
      <c r="T111" s="124">
        <f>S111*H111</f>
        <v>0</v>
      </c>
      <c r="U111" s="124">
        <v>0</v>
      </c>
      <c r="V111" s="124">
        <f>U111*H111</f>
        <v>0</v>
      </c>
      <c r="W111" s="124">
        <v>0</v>
      </c>
      <c r="X111" s="125">
        <f>W111*H111</f>
        <v>0</v>
      </c>
      <c r="AR111" s="8" t="s">
        <v>89</v>
      </c>
      <c r="AT111" s="8" t="s">
        <v>84</v>
      </c>
      <c r="AU111" s="8" t="s">
        <v>40</v>
      </c>
      <c r="AY111" s="8" t="s">
        <v>81</v>
      </c>
      <c r="BE111" s="126">
        <f>IF(O111="základní",K111,0)</f>
        <v>0</v>
      </c>
      <c r="BF111" s="126">
        <f>IF(O111="snížená",K111,0)</f>
        <v>0</v>
      </c>
      <c r="BG111" s="126">
        <f>IF(O111="zákl. přenesená",K111,0)</f>
        <v>0</v>
      </c>
      <c r="BH111" s="126">
        <f>IF(O111="sníž. přenesená",K111,0)</f>
        <v>0</v>
      </c>
      <c r="BI111" s="126">
        <f>IF(O111="nulová",K111,0)</f>
        <v>0</v>
      </c>
      <c r="BJ111" s="8" t="s">
        <v>38</v>
      </c>
      <c r="BK111" s="126">
        <f>ROUND(P111*H111,2)</f>
        <v>0</v>
      </c>
      <c r="BL111" s="8" t="s">
        <v>89</v>
      </c>
      <c r="BM111" s="8" t="s">
        <v>135</v>
      </c>
    </row>
    <row r="112" spans="2:65" s="1" customFormat="1" x14ac:dyDescent="0.2">
      <c r="B112" s="15"/>
      <c r="C112" s="16"/>
      <c r="D112" s="127" t="s">
        <v>91</v>
      </c>
      <c r="E112" s="16"/>
      <c r="F112" s="128" t="s">
        <v>136</v>
      </c>
      <c r="G112" s="16"/>
      <c r="H112" s="16"/>
      <c r="I112" s="38"/>
      <c r="J112" s="38"/>
      <c r="K112" s="16"/>
      <c r="L112" s="16"/>
      <c r="M112" s="17"/>
      <c r="N112" s="129"/>
      <c r="O112" s="23"/>
      <c r="P112" s="23"/>
      <c r="Q112" s="23"/>
      <c r="R112" s="23"/>
      <c r="S112" s="23"/>
      <c r="T112" s="23"/>
      <c r="U112" s="23"/>
      <c r="V112" s="23"/>
      <c r="W112" s="23"/>
      <c r="X112" s="24"/>
      <c r="AT112" s="8" t="s">
        <v>91</v>
      </c>
      <c r="AU112" s="8" t="s">
        <v>40</v>
      </c>
    </row>
    <row r="113" spans="2:65" s="1" customFormat="1" ht="16.5" customHeight="1" x14ac:dyDescent="0.2">
      <c r="B113" s="15"/>
      <c r="C113" s="130" t="s">
        <v>137</v>
      </c>
      <c r="D113" s="130" t="s">
        <v>93</v>
      </c>
      <c r="E113" s="131" t="s">
        <v>138</v>
      </c>
      <c r="F113" s="132" t="s">
        <v>139</v>
      </c>
      <c r="G113" s="133" t="s">
        <v>116</v>
      </c>
      <c r="H113" s="134">
        <v>1</v>
      </c>
      <c r="I113" s="135"/>
      <c r="J113" s="136"/>
      <c r="K113" s="137">
        <f>ROUND(P113*H113,2)</f>
        <v>0</v>
      </c>
      <c r="L113" s="132" t="s">
        <v>88</v>
      </c>
      <c r="M113" s="138"/>
      <c r="N113" s="139" t="s">
        <v>7</v>
      </c>
      <c r="O113" s="122" t="s">
        <v>24</v>
      </c>
      <c r="P113" s="123">
        <f>I113+J113</f>
        <v>0</v>
      </c>
      <c r="Q113" s="123">
        <f>ROUND(I113*H113,2)</f>
        <v>0</v>
      </c>
      <c r="R113" s="123">
        <f>ROUND(J113*H113,2)</f>
        <v>0</v>
      </c>
      <c r="S113" s="23"/>
      <c r="T113" s="124">
        <f>S113*H113</f>
        <v>0</v>
      </c>
      <c r="U113" s="124">
        <v>8.0999999999999996E-3</v>
      </c>
      <c r="V113" s="124">
        <f>U113*H113</f>
        <v>8.0999999999999996E-3</v>
      </c>
      <c r="W113" s="124">
        <v>0</v>
      </c>
      <c r="X113" s="125">
        <f>W113*H113</f>
        <v>0</v>
      </c>
      <c r="AR113" s="8" t="s">
        <v>111</v>
      </c>
      <c r="AT113" s="8" t="s">
        <v>93</v>
      </c>
      <c r="AU113" s="8" t="s">
        <v>40</v>
      </c>
      <c r="AY113" s="8" t="s">
        <v>81</v>
      </c>
      <c r="BE113" s="126">
        <f>IF(O113="základní",K113,0)</f>
        <v>0</v>
      </c>
      <c r="BF113" s="126">
        <f>IF(O113="snížená",K113,0)</f>
        <v>0</v>
      </c>
      <c r="BG113" s="126">
        <f>IF(O113="zákl. přenesená",K113,0)</f>
        <v>0</v>
      </c>
      <c r="BH113" s="126">
        <f>IF(O113="sníž. přenesená",K113,0)</f>
        <v>0</v>
      </c>
      <c r="BI113" s="126">
        <f>IF(O113="nulová",K113,0)</f>
        <v>0</v>
      </c>
      <c r="BJ113" s="8" t="s">
        <v>38</v>
      </c>
      <c r="BK113" s="126">
        <f>ROUND(P113*H113,2)</f>
        <v>0</v>
      </c>
      <c r="BL113" s="8" t="s">
        <v>89</v>
      </c>
      <c r="BM113" s="8" t="s">
        <v>140</v>
      </c>
    </row>
    <row r="114" spans="2:65" s="1" customFormat="1" x14ac:dyDescent="0.2">
      <c r="B114" s="15"/>
      <c r="C114" s="16"/>
      <c r="D114" s="127" t="s">
        <v>91</v>
      </c>
      <c r="E114" s="16"/>
      <c r="F114" s="128" t="s">
        <v>139</v>
      </c>
      <c r="G114" s="16"/>
      <c r="H114" s="16"/>
      <c r="I114" s="38"/>
      <c r="J114" s="38"/>
      <c r="K114" s="16"/>
      <c r="L114" s="16"/>
      <c r="M114" s="17"/>
      <c r="N114" s="129"/>
      <c r="O114" s="23"/>
      <c r="P114" s="23"/>
      <c r="Q114" s="23"/>
      <c r="R114" s="23"/>
      <c r="S114" s="23"/>
      <c r="T114" s="23"/>
      <c r="U114" s="23"/>
      <c r="V114" s="23"/>
      <c r="W114" s="23"/>
      <c r="X114" s="24"/>
      <c r="AT114" s="8" t="s">
        <v>91</v>
      </c>
      <c r="AU114" s="8" t="s">
        <v>40</v>
      </c>
    </row>
    <row r="115" spans="2:65" s="1" customFormat="1" ht="16.5" customHeight="1" x14ac:dyDescent="0.2">
      <c r="B115" s="15"/>
      <c r="C115" s="114" t="s">
        <v>141</v>
      </c>
      <c r="D115" s="114" t="s">
        <v>84</v>
      </c>
      <c r="E115" s="115" t="s">
        <v>142</v>
      </c>
      <c r="F115" s="116" t="s">
        <v>143</v>
      </c>
      <c r="G115" s="117" t="s">
        <v>116</v>
      </c>
      <c r="H115" s="118">
        <v>41</v>
      </c>
      <c r="I115" s="119"/>
      <c r="J115" s="119"/>
      <c r="K115" s="120">
        <f>ROUND(P115*H115,2)</f>
        <v>0</v>
      </c>
      <c r="L115" s="116" t="s">
        <v>88</v>
      </c>
      <c r="M115" s="17"/>
      <c r="N115" s="121" t="s">
        <v>7</v>
      </c>
      <c r="O115" s="122" t="s">
        <v>24</v>
      </c>
      <c r="P115" s="123">
        <f>I115+J115</f>
        <v>0</v>
      </c>
      <c r="Q115" s="123">
        <f>ROUND(I115*H115,2)</f>
        <v>0</v>
      </c>
      <c r="R115" s="123">
        <f>ROUND(J115*H115,2)</f>
        <v>0</v>
      </c>
      <c r="S115" s="23"/>
      <c r="T115" s="124">
        <f>S115*H115</f>
        <v>0</v>
      </c>
      <c r="U115" s="124">
        <v>0</v>
      </c>
      <c r="V115" s="124">
        <f>U115*H115</f>
        <v>0</v>
      </c>
      <c r="W115" s="124">
        <v>0</v>
      </c>
      <c r="X115" s="125">
        <f>W115*H115</f>
        <v>0</v>
      </c>
      <c r="AR115" s="8" t="s">
        <v>89</v>
      </c>
      <c r="AT115" s="8" t="s">
        <v>84</v>
      </c>
      <c r="AU115" s="8" t="s">
        <v>40</v>
      </c>
      <c r="AY115" s="8" t="s">
        <v>81</v>
      </c>
      <c r="BE115" s="126">
        <f>IF(O115="základní",K115,0)</f>
        <v>0</v>
      </c>
      <c r="BF115" s="126">
        <f>IF(O115="snížená",K115,0)</f>
        <v>0</v>
      </c>
      <c r="BG115" s="126">
        <f>IF(O115="zákl. přenesená",K115,0)</f>
        <v>0</v>
      </c>
      <c r="BH115" s="126">
        <f>IF(O115="sníž. přenesená",K115,0)</f>
        <v>0</v>
      </c>
      <c r="BI115" s="126">
        <f>IF(O115="nulová",K115,0)</f>
        <v>0</v>
      </c>
      <c r="BJ115" s="8" t="s">
        <v>38</v>
      </c>
      <c r="BK115" s="126">
        <f>ROUND(P115*H115,2)</f>
        <v>0</v>
      </c>
      <c r="BL115" s="8" t="s">
        <v>89</v>
      </c>
      <c r="BM115" s="8" t="s">
        <v>144</v>
      </c>
    </row>
    <row r="116" spans="2:65" s="1" customFormat="1" x14ac:dyDescent="0.2">
      <c r="B116" s="15"/>
      <c r="C116" s="16"/>
      <c r="D116" s="127" t="s">
        <v>91</v>
      </c>
      <c r="E116" s="16"/>
      <c r="F116" s="128" t="s">
        <v>145</v>
      </c>
      <c r="G116" s="16"/>
      <c r="H116" s="16"/>
      <c r="I116" s="38"/>
      <c r="J116" s="38"/>
      <c r="K116" s="16"/>
      <c r="L116" s="16"/>
      <c r="M116" s="17"/>
      <c r="N116" s="129"/>
      <c r="O116" s="23"/>
      <c r="P116" s="23"/>
      <c r="Q116" s="23"/>
      <c r="R116" s="23"/>
      <c r="S116" s="23"/>
      <c r="T116" s="23"/>
      <c r="U116" s="23"/>
      <c r="V116" s="23"/>
      <c r="W116" s="23"/>
      <c r="X116" s="24"/>
      <c r="AT116" s="8" t="s">
        <v>91</v>
      </c>
      <c r="AU116" s="8" t="s">
        <v>40</v>
      </c>
    </row>
    <row r="117" spans="2:65" s="1" customFormat="1" ht="16.5" customHeight="1" x14ac:dyDescent="0.2">
      <c r="B117" s="15"/>
      <c r="C117" s="130" t="s">
        <v>146</v>
      </c>
      <c r="D117" s="130" t="s">
        <v>93</v>
      </c>
      <c r="E117" s="131" t="s">
        <v>147</v>
      </c>
      <c r="F117" s="132" t="s">
        <v>148</v>
      </c>
      <c r="G117" s="133" t="s">
        <v>116</v>
      </c>
      <c r="H117" s="134">
        <v>18</v>
      </c>
      <c r="I117" s="135"/>
      <c r="J117" s="136"/>
      <c r="K117" s="137">
        <f>ROUND(P117*H117,2)</f>
        <v>0</v>
      </c>
      <c r="L117" s="132" t="s">
        <v>7</v>
      </c>
      <c r="M117" s="138"/>
      <c r="N117" s="139" t="s">
        <v>7</v>
      </c>
      <c r="O117" s="122" t="s">
        <v>24</v>
      </c>
      <c r="P117" s="123">
        <f>I117+J117</f>
        <v>0</v>
      </c>
      <c r="Q117" s="123">
        <f>ROUND(I117*H117,2)</f>
        <v>0</v>
      </c>
      <c r="R117" s="123">
        <f>ROUND(J117*H117,2)</f>
        <v>0</v>
      </c>
      <c r="S117" s="23"/>
      <c r="T117" s="124">
        <f>S117*H117</f>
        <v>0</v>
      </c>
      <c r="U117" s="124">
        <v>1.4999999999999999E-2</v>
      </c>
      <c r="V117" s="124">
        <f>U117*H117</f>
        <v>0.27</v>
      </c>
      <c r="W117" s="124">
        <v>0</v>
      </c>
      <c r="X117" s="125">
        <f>W117*H117</f>
        <v>0</v>
      </c>
      <c r="AR117" s="8" t="s">
        <v>111</v>
      </c>
      <c r="AT117" s="8" t="s">
        <v>93</v>
      </c>
      <c r="AU117" s="8" t="s">
        <v>40</v>
      </c>
      <c r="AY117" s="8" t="s">
        <v>81</v>
      </c>
      <c r="BE117" s="126">
        <f>IF(O117="základní",K117,0)</f>
        <v>0</v>
      </c>
      <c r="BF117" s="126">
        <f>IF(O117="snížená",K117,0)</f>
        <v>0</v>
      </c>
      <c r="BG117" s="126">
        <f>IF(O117="zákl. přenesená",K117,0)</f>
        <v>0</v>
      </c>
      <c r="BH117" s="126">
        <f>IF(O117="sníž. přenesená",K117,0)</f>
        <v>0</v>
      </c>
      <c r="BI117" s="126">
        <f>IF(O117="nulová",K117,0)</f>
        <v>0</v>
      </c>
      <c r="BJ117" s="8" t="s">
        <v>38</v>
      </c>
      <c r="BK117" s="126">
        <f>ROUND(P117*H117,2)</f>
        <v>0</v>
      </c>
      <c r="BL117" s="8" t="s">
        <v>89</v>
      </c>
      <c r="BM117" s="8" t="s">
        <v>149</v>
      </c>
    </row>
    <row r="118" spans="2:65" s="1" customFormat="1" ht="29.25" x14ac:dyDescent="0.2">
      <c r="B118" s="15"/>
      <c r="C118" s="16"/>
      <c r="D118" s="127" t="s">
        <v>91</v>
      </c>
      <c r="E118" s="16"/>
      <c r="F118" s="128" t="s">
        <v>150</v>
      </c>
      <c r="G118" s="16"/>
      <c r="H118" s="16"/>
      <c r="I118" s="38"/>
      <c r="J118" s="38"/>
      <c r="K118" s="16"/>
      <c r="L118" s="16"/>
      <c r="M118" s="17"/>
      <c r="N118" s="129"/>
      <c r="O118" s="23"/>
      <c r="P118" s="23"/>
      <c r="Q118" s="23"/>
      <c r="R118" s="23"/>
      <c r="S118" s="23"/>
      <c r="T118" s="23"/>
      <c r="U118" s="23"/>
      <c r="V118" s="23"/>
      <c r="W118" s="23"/>
      <c r="X118" s="24"/>
      <c r="AT118" s="8" t="s">
        <v>91</v>
      </c>
      <c r="AU118" s="8" t="s">
        <v>40</v>
      </c>
    </row>
    <row r="119" spans="2:65" s="1" customFormat="1" ht="19.5" x14ac:dyDescent="0.2">
      <c r="B119" s="15"/>
      <c r="C119" s="16"/>
      <c r="D119" s="127" t="s">
        <v>98</v>
      </c>
      <c r="E119" s="16"/>
      <c r="F119" s="140" t="s">
        <v>151</v>
      </c>
      <c r="G119" s="16"/>
      <c r="H119" s="16"/>
      <c r="I119" s="38"/>
      <c r="J119" s="38"/>
      <c r="K119" s="16"/>
      <c r="L119" s="16"/>
      <c r="M119" s="17"/>
      <c r="N119" s="129"/>
      <c r="O119" s="23"/>
      <c r="P119" s="23"/>
      <c r="Q119" s="23"/>
      <c r="R119" s="23"/>
      <c r="S119" s="23"/>
      <c r="T119" s="23"/>
      <c r="U119" s="23"/>
      <c r="V119" s="23"/>
      <c r="W119" s="23"/>
      <c r="X119" s="24"/>
      <c r="AT119" s="8" t="s">
        <v>98</v>
      </c>
      <c r="AU119" s="8" t="s">
        <v>40</v>
      </c>
    </row>
    <row r="120" spans="2:65" s="1" customFormat="1" ht="16.5" customHeight="1" x14ac:dyDescent="0.2">
      <c r="B120" s="15"/>
      <c r="C120" s="130" t="s">
        <v>152</v>
      </c>
      <c r="D120" s="130" t="s">
        <v>93</v>
      </c>
      <c r="E120" s="131" t="s">
        <v>153</v>
      </c>
      <c r="F120" s="132" t="s">
        <v>154</v>
      </c>
      <c r="G120" s="133" t="s">
        <v>116</v>
      </c>
      <c r="H120" s="134">
        <v>11</v>
      </c>
      <c r="I120" s="135"/>
      <c r="J120" s="136"/>
      <c r="K120" s="137">
        <f>ROUND(P120*H120,2)</f>
        <v>0</v>
      </c>
      <c r="L120" s="132" t="s">
        <v>7</v>
      </c>
      <c r="M120" s="138"/>
      <c r="N120" s="139" t="s">
        <v>7</v>
      </c>
      <c r="O120" s="122" t="s">
        <v>24</v>
      </c>
      <c r="P120" s="123">
        <f>I120+J120</f>
        <v>0</v>
      </c>
      <c r="Q120" s="123">
        <f>ROUND(I120*H120,2)</f>
        <v>0</v>
      </c>
      <c r="R120" s="123">
        <f>ROUND(J120*H120,2)</f>
        <v>0</v>
      </c>
      <c r="S120" s="23"/>
      <c r="T120" s="124">
        <f>S120*H120</f>
        <v>0</v>
      </c>
      <c r="U120" s="124">
        <v>1.4999999999999999E-2</v>
      </c>
      <c r="V120" s="124">
        <f>U120*H120</f>
        <v>0.16499999999999998</v>
      </c>
      <c r="W120" s="124">
        <v>0</v>
      </c>
      <c r="X120" s="125">
        <f>W120*H120</f>
        <v>0</v>
      </c>
      <c r="AR120" s="8" t="s">
        <v>111</v>
      </c>
      <c r="AT120" s="8" t="s">
        <v>93</v>
      </c>
      <c r="AU120" s="8" t="s">
        <v>40</v>
      </c>
      <c r="AY120" s="8" t="s">
        <v>81</v>
      </c>
      <c r="BE120" s="126">
        <f>IF(O120="základní",K120,0)</f>
        <v>0</v>
      </c>
      <c r="BF120" s="126">
        <f>IF(O120="snížená",K120,0)</f>
        <v>0</v>
      </c>
      <c r="BG120" s="126">
        <f>IF(O120="zákl. přenesená",K120,0)</f>
        <v>0</v>
      </c>
      <c r="BH120" s="126">
        <f>IF(O120="sníž. přenesená",K120,0)</f>
        <v>0</v>
      </c>
      <c r="BI120" s="126">
        <f>IF(O120="nulová",K120,0)</f>
        <v>0</v>
      </c>
      <c r="BJ120" s="8" t="s">
        <v>38</v>
      </c>
      <c r="BK120" s="126">
        <f>ROUND(P120*H120,2)</f>
        <v>0</v>
      </c>
      <c r="BL120" s="8" t="s">
        <v>89</v>
      </c>
      <c r="BM120" s="8" t="s">
        <v>155</v>
      </c>
    </row>
    <row r="121" spans="2:65" s="1" customFormat="1" ht="29.25" x14ac:dyDescent="0.2">
      <c r="B121" s="15"/>
      <c r="C121" s="16"/>
      <c r="D121" s="127" t="s">
        <v>91</v>
      </c>
      <c r="E121" s="16"/>
      <c r="F121" s="128" t="s">
        <v>156</v>
      </c>
      <c r="G121" s="16"/>
      <c r="H121" s="16"/>
      <c r="I121" s="38"/>
      <c r="J121" s="38"/>
      <c r="K121" s="16"/>
      <c r="L121" s="16"/>
      <c r="M121" s="17"/>
      <c r="N121" s="129"/>
      <c r="O121" s="23"/>
      <c r="P121" s="23"/>
      <c r="Q121" s="23"/>
      <c r="R121" s="23"/>
      <c r="S121" s="23"/>
      <c r="T121" s="23"/>
      <c r="U121" s="23"/>
      <c r="V121" s="23"/>
      <c r="W121" s="23"/>
      <c r="X121" s="24"/>
      <c r="AT121" s="8" t="s">
        <v>91</v>
      </c>
      <c r="AU121" s="8" t="s">
        <v>40</v>
      </c>
    </row>
    <row r="122" spans="2:65" s="1" customFormat="1" ht="19.5" x14ac:dyDescent="0.2">
      <c r="B122" s="15"/>
      <c r="C122" s="16"/>
      <c r="D122" s="127" t="s">
        <v>98</v>
      </c>
      <c r="E122" s="16"/>
      <c r="F122" s="140" t="s">
        <v>151</v>
      </c>
      <c r="G122" s="16"/>
      <c r="H122" s="16"/>
      <c r="I122" s="38"/>
      <c r="J122" s="38"/>
      <c r="K122" s="16"/>
      <c r="L122" s="16"/>
      <c r="M122" s="17"/>
      <c r="N122" s="129"/>
      <c r="O122" s="23"/>
      <c r="P122" s="23"/>
      <c r="Q122" s="23"/>
      <c r="R122" s="23"/>
      <c r="S122" s="23"/>
      <c r="T122" s="23"/>
      <c r="U122" s="23"/>
      <c r="V122" s="23"/>
      <c r="W122" s="23"/>
      <c r="X122" s="24"/>
      <c r="AT122" s="8" t="s">
        <v>98</v>
      </c>
      <c r="AU122" s="8" t="s">
        <v>40</v>
      </c>
    </row>
    <row r="123" spans="2:65" s="1" customFormat="1" ht="16.5" customHeight="1" x14ac:dyDescent="0.2">
      <c r="B123" s="15"/>
      <c r="C123" s="130" t="s">
        <v>157</v>
      </c>
      <c r="D123" s="130" t="s">
        <v>93</v>
      </c>
      <c r="E123" s="131" t="s">
        <v>158</v>
      </c>
      <c r="F123" s="132" t="s">
        <v>159</v>
      </c>
      <c r="G123" s="133" t="s">
        <v>116</v>
      </c>
      <c r="H123" s="134">
        <v>12</v>
      </c>
      <c r="I123" s="135"/>
      <c r="J123" s="136"/>
      <c r="K123" s="137">
        <f>ROUND(P123*H123,2)</f>
        <v>0</v>
      </c>
      <c r="L123" s="132" t="s">
        <v>7</v>
      </c>
      <c r="M123" s="138"/>
      <c r="N123" s="139" t="s">
        <v>7</v>
      </c>
      <c r="O123" s="122" t="s">
        <v>24</v>
      </c>
      <c r="P123" s="123">
        <f>I123+J123</f>
        <v>0</v>
      </c>
      <c r="Q123" s="123">
        <f>ROUND(I123*H123,2)</f>
        <v>0</v>
      </c>
      <c r="R123" s="123">
        <f>ROUND(J123*H123,2)</f>
        <v>0</v>
      </c>
      <c r="S123" s="23"/>
      <c r="T123" s="124">
        <f>S123*H123</f>
        <v>0</v>
      </c>
      <c r="U123" s="124">
        <v>1.4999999999999999E-2</v>
      </c>
      <c r="V123" s="124">
        <f>U123*H123</f>
        <v>0.18</v>
      </c>
      <c r="W123" s="124">
        <v>0</v>
      </c>
      <c r="X123" s="125">
        <f>W123*H123</f>
        <v>0</v>
      </c>
      <c r="AR123" s="8" t="s">
        <v>111</v>
      </c>
      <c r="AT123" s="8" t="s">
        <v>93</v>
      </c>
      <c r="AU123" s="8" t="s">
        <v>40</v>
      </c>
      <c r="AY123" s="8" t="s">
        <v>81</v>
      </c>
      <c r="BE123" s="126">
        <f>IF(O123="základní",K123,0)</f>
        <v>0</v>
      </c>
      <c r="BF123" s="126">
        <f>IF(O123="snížená",K123,0)</f>
        <v>0</v>
      </c>
      <c r="BG123" s="126">
        <f>IF(O123="zákl. přenesená",K123,0)</f>
        <v>0</v>
      </c>
      <c r="BH123" s="126">
        <f>IF(O123="sníž. přenesená",K123,0)</f>
        <v>0</v>
      </c>
      <c r="BI123" s="126">
        <f>IF(O123="nulová",K123,0)</f>
        <v>0</v>
      </c>
      <c r="BJ123" s="8" t="s">
        <v>38</v>
      </c>
      <c r="BK123" s="126">
        <f>ROUND(P123*H123,2)</f>
        <v>0</v>
      </c>
      <c r="BL123" s="8" t="s">
        <v>89</v>
      </c>
      <c r="BM123" s="8" t="s">
        <v>160</v>
      </c>
    </row>
    <row r="124" spans="2:65" s="1" customFormat="1" x14ac:dyDescent="0.2">
      <c r="B124" s="15"/>
      <c r="C124" s="16"/>
      <c r="D124" s="127" t="s">
        <v>91</v>
      </c>
      <c r="E124" s="16"/>
      <c r="F124" s="128" t="s">
        <v>161</v>
      </c>
      <c r="G124" s="16"/>
      <c r="H124" s="16"/>
      <c r="I124" s="38"/>
      <c r="J124" s="38"/>
      <c r="K124" s="16"/>
      <c r="L124" s="16"/>
      <c r="M124" s="17"/>
      <c r="N124" s="129"/>
      <c r="O124" s="23"/>
      <c r="P124" s="23"/>
      <c r="Q124" s="23"/>
      <c r="R124" s="23"/>
      <c r="S124" s="23"/>
      <c r="T124" s="23"/>
      <c r="U124" s="23"/>
      <c r="V124" s="23"/>
      <c r="W124" s="23"/>
      <c r="X124" s="24"/>
      <c r="AT124" s="8" t="s">
        <v>91</v>
      </c>
      <c r="AU124" s="8" t="s">
        <v>40</v>
      </c>
    </row>
    <row r="125" spans="2:65" s="1" customFormat="1" ht="19.5" x14ac:dyDescent="0.2">
      <c r="B125" s="15"/>
      <c r="C125" s="16"/>
      <c r="D125" s="127" t="s">
        <v>98</v>
      </c>
      <c r="E125" s="16"/>
      <c r="F125" s="140" t="s">
        <v>162</v>
      </c>
      <c r="G125" s="16"/>
      <c r="H125" s="16"/>
      <c r="I125" s="38"/>
      <c r="J125" s="38"/>
      <c r="K125" s="16"/>
      <c r="L125" s="16"/>
      <c r="M125" s="17"/>
      <c r="N125" s="129"/>
      <c r="O125" s="23"/>
      <c r="P125" s="23"/>
      <c r="Q125" s="23"/>
      <c r="R125" s="23"/>
      <c r="S125" s="23"/>
      <c r="T125" s="23"/>
      <c r="U125" s="23"/>
      <c r="V125" s="23"/>
      <c r="W125" s="23"/>
      <c r="X125" s="24"/>
      <c r="AT125" s="8" t="s">
        <v>98</v>
      </c>
      <c r="AU125" s="8" t="s">
        <v>40</v>
      </c>
    </row>
    <row r="126" spans="2:65" s="1" customFormat="1" ht="16.5" customHeight="1" x14ac:dyDescent="0.2">
      <c r="B126" s="15"/>
      <c r="C126" s="114" t="s">
        <v>163</v>
      </c>
      <c r="D126" s="114" t="s">
        <v>84</v>
      </c>
      <c r="E126" s="115" t="s">
        <v>164</v>
      </c>
      <c r="F126" s="116" t="s">
        <v>165</v>
      </c>
      <c r="G126" s="117" t="s">
        <v>87</v>
      </c>
      <c r="H126" s="118">
        <v>770</v>
      </c>
      <c r="I126" s="119"/>
      <c r="J126" s="119"/>
      <c r="K126" s="120">
        <f>ROUND(P126*H126,2)</f>
        <v>0</v>
      </c>
      <c r="L126" s="116" t="s">
        <v>88</v>
      </c>
      <c r="M126" s="17"/>
      <c r="N126" s="121" t="s">
        <v>7</v>
      </c>
      <c r="O126" s="122" t="s">
        <v>24</v>
      </c>
      <c r="P126" s="123">
        <f>I126+J126</f>
        <v>0</v>
      </c>
      <c r="Q126" s="123">
        <f>ROUND(I126*H126,2)</f>
        <v>0</v>
      </c>
      <c r="R126" s="123">
        <f>ROUND(J126*H126,2)</f>
        <v>0</v>
      </c>
      <c r="S126" s="23"/>
      <c r="T126" s="124">
        <f>S126*H126</f>
        <v>0</v>
      </c>
      <c r="U126" s="124">
        <v>0</v>
      </c>
      <c r="V126" s="124">
        <f>U126*H126</f>
        <v>0</v>
      </c>
      <c r="W126" s="124">
        <v>0</v>
      </c>
      <c r="X126" s="125">
        <f>W126*H126</f>
        <v>0</v>
      </c>
      <c r="AR126" s="8" t="s">
        <v>89</v>
      </c>
      <c r="AT126" s="8" t="s">
        <v>84</v>
      </c>
      <c r="AU126" s="8" t="s">
        <v>40</v>
      </c>
      <c r="AY126" s="8" t="s">
        <v>81</v>
      </c>
      <c r="BE126" s="126">
        <f>IF(O126="základní",K126,0)</f>
        <v>0</v>
      </c>
      <c r="BF126" s="126">
        <f>IF(O126="snížená",K126,0)</f>
        <v>0</v>
      </c>
      <c r="BG126" s="126">
        <f>IF(O126="zákl. přenesená",K126,0)</f>
        <v>0</v>
      </c>
      <c r="BH126" s="126">
        <f>IF(O126="sníž. přenesená",K126,0)</f>
        <v>0</v>
      </c>
      <c r="BI126" s="126">
        <f>IF(O126="nulová",K126,0)</f>
        <v>0</v>
      </c>
      <c r="BJ126" s="8" t="s">
        <v>38</v>
      </c>
      <c r="BK126" s="126">
        <f>ROUND(P126*H126,2)</f>
        <v>0</v>
      </c>
      <c r="BL126" s="8" t="s">
        <v>89</v>
      </c>
      <c r="BM126" s="8" t="s">
        <v>166</v>
      </c>
    </row>
    <row r="127" spans="2:65" s="1" customFormat="1" ht="19.5" x14ac:dyDescent="0.2">
      <c r="B127" s="15"/>
      <c r="C127" s="16"/>
      <c r="D127" s="127" t="s">
        <v>91</v>
      </c>
      <c r="E127" s="16"/>
      <c r="F127" s="128" t="s">
        <v>167</v>
      </c>
      <c r="G127" s="16"/>
      <c r="H127" s="16"/>
      <c r="I127" s="38"/>
      <c r="J127" s="38"/>
      <c r="K127" s="16"/>
      <c r="L127" s="16"/>
      <c r="M127" s="17"/>
      <c r="N127" s="129"/>
      <c r="O127" s="23"/>
      <c r="P127" s="23"/>
      <c r="Q127" s="23"/>
      <c r="R127" s="23"/>
      <c r="S127" s="23"/>
      <c r="T127" s="23"/>
      <c r="U127" s="23"/>
      <c r="V127" s="23"/>
      <c r="W127" s="23"/>
      <c r="X127" s="24"/>
      <c r="AT127" s="8" t="s">
        <v>91</v>
      </c>
      <c r="AU127" s="8" t="s">
        <v>40</v>
      </c>
    </row>
    <row r="128" spans="2:65" s="1" customFormat="1" ht="16.5" customHeight="1" x14ac:dyDescent="0.2">
      <c r="B128" s="15"/>
      <c r="C128" s="130" t="s">
        <v>3</v>
      </c>
      <c r="D128" s="130" t="s">
        <v>93</v>
      </c>
      <c r="E128" s="131" t="s">
        <v>168</v>
      </c>
      <c r="F128" s="132" t="s">
        <v>169</v>
      </c>
      <c r="G128" s="133" t="s">
        <v>170</v>
      </c>
      <c r="H128" s="134">
        <v>770</v>
      </c>
      <c r="I128" s="135"/>
      <c r="J128" s="136"/>
      <c r="K128" s="137">
        <f>ROUND(P128*H128,2)</f>
        <v>0</v>
      </c>
      <c r="L128" s="132" t="s">
        <v>88</v>
      </c>
      <c r="M128" s="138"/>
      <c r="N128" s="139" t="s">
        <v>7</v>
      </c>
      <c r="O128" s="122" t="s">
        <v>24</v>
      </c>
      <c r="P128" s="123">
        <f>I128+J128</f>
        <v>0</v>
      </c>
      <c r="Q128" s="123">
        <f>ROUND(I128*H128,2)</f>
        <v>0</v>
      </c>
      <c r="R128" s="123">
        <f>ROUND(J128*H128,2)</f>
        <v>0</v>
      </c>
      <c r="S128" s="23"/>
      <c r="T128" s="124">
        <f>S128*H128</f>
        <v>0</v>
      </c>
      <c r="U128" s="124">
        <v>1E-3</v>
      </c>
      <c r="V128" s="124">
        <f>U128*H128</f>
        <v>0.77</v>
      </c>
      <c r="W128" s="124">
        <v>0</v>
      </c>
      <c r="X128" s="125">
        <f>W128*H128</f>
        <v>0</v>
      </c>
      <c r="AR128" s="8" t="s">
        <v>96</v>
      </c>
      <c r="AT128" s="8" t="s">
        <v>93</v>
      </c>
      <c r="AU128" s="8" t="s">
        <v>40</v>
      </c>
      <c r="AY128" s="8" t="s">
        <v>81</v>
      </c>
      <c r="BE128" s="126">
        <f>IF(O128="základní",K128,0)</f>
        <v>0</v>
      </c>
      <c r="BF128" s="126">
        <f>IF(O128="snížená",K128,0)</f>
        <v>0</v>
      </c>
      <c r="BG128" s="126">
        <f>IF(O128="zákl. přenesená",K128,0)</f>
        <v>0</v>
      </c>
      <c r="BH128" s="126">
        <f>IF(O128="sníž. přenesená",K128,0)</f>
        <v>0</v>
      </c>
      <c r="BI128" s="126">
        <f>IF(O128="nulová",K128,0)</f>
        <v>0</v>
      </c>
      <c r="BJ128" s="8" t="s">
        <v>38</v>
      </c>
      <c r="BK128" s="126">
        <f>ROUND(P128*H128,2)</f>
        <v>0</v>
      </c>
      <c r="BL128" s="8" t="s">
        <v>96</v>
      </c>
      <c r="BM128" s="8" t="s">
        <v>171</v>
      </c>
    </row>
    <row r="129" spans="2:65" s="1" customFormat="1" x14ac:dyDescent="0.2">
      <c r="B129" s="15"/>
      <c r="C129" s="16"/>
      <c r="D129" s="127" t="s">
        <v>91</v>
      </c>
      <c r="E129" s="16"/>
      <c r="F129" s="128" t="s">
        <v>169</v>
      </c>
      <c r="G129" s="16"/>
      <c r="H129" s="16"/>
      <c r="I129" s="38"/>
      <c r="J129" s="38"/>
      <c r="K129" s="16"/>
      <c r="L129" s="16"/>
      <c r="M129" s="17"/>
      <c r="N129" s="129"/>
      <c r="O129" s="23"/>
      <c r="P129" s="23"/>
      <c r="Q129" s="23"/>
      <c r="R129" s="23"/>
      <c r="S129" s="23"/>
      <c r="T129" s="23"/>
      <c r="U129" s="23"/>
      <c r="V129" s="23"/>
      <c r="W129" s="23"/>
      <c r="X129" s="24"/>
      <c r="AT129" s="8" t="s">
        <v>91</v>
      </c>
      <c r="AU129" s="8" t="s">
        <v>40</v>
      </c>
    </row>
    <row r="130" spans="2:65" s="7" customFormat="1" x14ac:dyDescent="0.2">
      <c r="B130" s="141"/>
      <c r="C130" s="142"/>
      <c r="D130" s="127" t="s">
        <v>100</v>
      </c>
      <c r="E130" s="143" t="s">
        <v>7</v>
      </c>
      <c r="F130" s="144" t="s">
        <v>172</v>
      </c>
      <c r="G130" s="142"/>
      <c r="H130" s="145">
        <v>733.33299999999997</v>
      </c>
      <c r="I130" s="146"/>
      <c r="J130" s="146"/>
      <c r="K130" s="142"/>
      <c r="L130" s="142"/>
      <c r="M130" s="147"/>
      <c r="N130" s="148"/>
      <c r="O130" s="149"/>
      <c r="P130" s="149"/>
      <c r="Q130" s="149"/>
      <c r="R130" s="149"/>
      <c r="S130" s="149"/>
      <c r="T130" s="149"/>
      <c r="U130" s="149"/>
      <c r="V130" s="149"/>
      <c r="W130" s="149"/>
      <c r="X130" s="150"/>
      <c r="AT130" s="151" t="s">
        <v>100</v>
      </c>
      <c r="AU130" s="151" t="s">
        <v>40</v>
      </c>
      <c r="AV130" s="7" t="s">
        <v>40</v>
      </c>
      <c r="AW130" s="7" t="s">
        <v>1</v>
      </c>
      <c r="AX130" s="7" t="s">
        <v>38</v>
      </c>
      <c r="AY130" s="151" t="s">
        <v>81</v>
      </c>
    </row>
    <row r="131" spans="2:65" s="7" customFormat="1" x14ac:dyDescent="0.2">
      <c r="B131" s="141"/>
      <c r="C131" s="142"/>
      <c r="D131" s="127" t="s">
        <v>100</v>
      </c>
      <c r="E131" s="142"/>
      <c r="F131" s="144" t="s">
        <v>173</v>
      </c>
      <c r="G131" s="142"/>
      <c r="H131" s="145">
        <v>770</v>
      </c>
      <c r="I131" s="146"/>
      <c r="J131" s="146"/>
      <c r="K131" s="142"/>
      <c r="L131" s="142"/>
      <c r="M131" s="147"/>
      <c r="N131" s="148"/>
      <c r="O131" s="149"/>
      <c r="P131" s="149"/>
      <c r="Q131" s="149"/>
      <c r="R131" s="149"/>
      <c r="S131" s="149"/>
      <c r="T131" s="149"/>
      <c r="U131" s="149"/>
      <c r="V131" s="149"/>
      <c r="W131" s="149"/>
      <c r="X131" s="150"/>
      <c r="AT131" s="151" t="s">
        <v>100</v>
      </c>
      <c r="AU131" s="151" t="s">
        <v>40</v>
      </c>
      <c r="AV131" s="7" t="s">
        <v>40</v>
      </c>
      <c r="AW131" s="7" t="s">
        <v>0</v>
      </c>
      <c r="AX131" s="7" t="s">
        <v>38</v>
      </c>
      <c r="AY131" s="151" t="s">
        <v>81</v>
      </c>
    </row>
    <row r="132" spans="2:65" s="1" customFormat="1" ht="16.5" customHeight="1" x14ac:dyDescent="0.2">
      <c r="B132" s="15"/>
      <c r="C132" s="130" t="s">
        <v>89</v>
      </c>
      <c r="D132" s="130" t="s">
        <v>93</v>
      </c>
      <c r="E132" s="131" t="s">
        <v>174</v>
      </c>
      <c r="F132" s="132" t="s">
        <v>175</v>
      </c>
      <c r="G132" s="133" t="s">
        <v>116</v>
      </c>
      <c r="H132" s="134">
        <v>50</v>
      </c>
      <c r="I132" s="135"/>
      <c r="J132" s="136"/>
      <c r="K132" s="137">
        <f>ROUND(P132*H132,2)</f>
        <v>0</v>
      </c>
      <c r="L132" s="132" t="s">
        <v>88</v>
      </c>
      <c r="M132" s="138"/>
      <c r="N132" s="139" t="s">
        <v>7</v>
      </c>
      <c r="O132" s="122" t="s">
        <v>24</v>
      </c>
      <c r="P132" s="123">
        <f>I132+J132</f>
        <v>0</v>
      </c>
      <c r="Q132" s="123">
        <f>ROUND(I132*H132,2)</f>
        <v>0</v>
      </c>
      <c r="R132" s="123">
        <f>ROUND(J132*H132,2)</f>
        <v>0</v>
      </c>
      <c r="S132" s="23"/>
      <c r="T132" s="124">
        <f>S132*H132</f>
        <v>0</v>
      </c>
      <c r="U132" s="124">
        <v>2.2000000000000001E-4</v>
      </c>
      <c r="V132" s="124">
        <f>U132*H132</f>
        <v>1.1000000000000001E-2</v>
      </c>
      <c r="W132" s="124">
        <v>0</v>
      </c>
      <c r="X132" s="125">
        <f>W132*H132</f>
        <v>0</v>
      </c>
      <c r="AR132" s="8" t="s">
        <v>96</v>
      </c>
      <c r="AT132" s="8" t="s">
        <v>93</v>
      </c>
      <c r="AU132" s="8" t="s">
        <v>40</v>
      </c>
      <c r="AY132" s="8" t="s">
        <v>81</v>
      </c>
      <c r="BE132" s="126">
        <f>IF(O132="základní",K132,0)</f>
        <v>0</v>
      </c>
      <c r="BF132" s="126">
        <f>IF(O132="snížená",K132,0)</f>
        <v>0</v>
      </c>
      <c r="BG132" s="126">
        <f>IF(O132="zákl. přenesená",K132,0)</f>
        <v>0</v>
      </c>
      <c r="BH132" s="126">
        <f>IF(O132="sníž. přenesená",K132,0)</f>
        <v>0</v>
      </c>
      <c r="BI132" s="126">
        <f>IF(O132="nulová",K132,0)</f>
        <v>0</v>
      </c>
      <c r="BJ132" s="8" t="s">
        <v>38</v>
      </c>
      <c r="BK132" s="126">
        <f>ROUND(P132*H132,2)</f>
        <v>0</v>
      </c>
      <c r="BL132" s="8" t="s">
        <v>96</v>
      </c>
      <c r="BM132" s="8" t="s">
        <v>176</v>
      </c>
    </row>
    <row r="133" spans="2:65" s="1" customFormat="1" x14ac:dyDescent="0.2">
      <c r="B133" s="15"/>
      <c r="C133" s="16"/>
      <c r="D133" s="127" t="s">
        <v>91</v>
      </c>
      <c r="E133" s="16"/>
      <c r="F133" s="128" t="s">
        <v>175</v>
      </c>
      <c r="G133" s="16"/>
      <c r="H133" s="16"/>
      <c r="I133" s="38"/>
      <c r="J133" s="38"/>
      <c r="K133" s="16"/>
      <c r="L133" s="16"/>
      <c r="M133" s="17"/>
      <c r="N133" s="129"/>
      <c r="O133" s="23"/>
      <c r="P133" s="23"/>
      <c r="Q133" s="23"/>
      <c r="R133" s="23"/>
      <c r="S133" s="23"/>
      <c r="T133" s="23"/>
      <c r="U133" s="23"/>
      <c r="V133" s="23"/>
      <c r="W133" s="23"/>
      <c r="X133" s="24"/>
      <c r="AT133" s="8" t="s">
        <v>91</v>
      </c>
      <c r="AU133" s="8" t="s">
        <v>40</v>
      </c>
    </row>
    <row r="134" spans="2:65" s="1" customFormat="1" ht="16.5" customHeight="1" x14ac:dyDescent="0.2">
      <c r="B134" s="15"/>
      <c r="C134" s="130" t="s">
        <v>177</v>
      </c>
      <c r="D134" s="130" t="s">
        <v>93</v>
      </c>
      <c r="E134" s="131" t="s">
        <v>178</v>
      </c>
      <c r="F134" s="132" t="s">
        <v>179</v>
      </c>
      <c r="G134" s="133" t="s">
        <v>116</v>
      </c>
      <c r="H134" s="134">
        <v>45</v>
      </c>
      <c r="I134" s="135"/>
      <c r="J134" s="136"/>
      <c r="K134" s="137">
        <f>ROUND(P134*H134,2)</f>
        <v>0</v>
      </c>
      <c r="L134" s="132" t="s">
        <v>88</v>
      </c>
      <c r="M134" s="138"/>
      <c r="N134" s="139" t="s">
        <v>7</v>
      </c>
      <c r="O134" s="122" t="s">
        <v>24</v>
      </c>
      <c r="P134" s="123">
        <f>I134+J134</f>
        <v>0</v>
      </c>
      <c r="Q134" s="123">
        <f>ROUND(I134*H134,2)</f>
        <v>0</v>
      </c>
      <c r="R134" s="123">
        <f>ROUND(J134*H134,2)</f>
        <v>0</v>
      </c>
      <c r="S134" s="23"/>
      <c r="T134" s="124">
        <f>S134*H134</f>
        <v>0</v>
      </c>
      <c r="U134" s="124">
        <v>1.3999999999999999E-4</v>
      </c>
      <c r="V134" s="124">
        <f>U134*H134</f>
        <v>6.2999999999999992E-3</v>
      </c>
      <c r="W134" s="124">
        <v>0</v>
      </c>
      <c r="X134" s="125">
        <f>W134*H134</f>
        <v>0</v>
      </c>
      <c r="AR134" s="8" t="s">
        <v>96</v>
      </c>
      <c r="AT134" s="8" t="s">
        <v>93</v>
      </c>
      <c r="AU134" s="8" t="s">
        <v>40</v>
      </c>
      <c r="AY134" s="8" t="s">
        <v>81</v>
      </c>
      <c r="BE134" s="126">
        <f>IF(O134="základní",K134,0)</f>
        <v>0</v>
      </c>
      <c r="BF134" s="126">
        <f>IF(O134="snížená",K134,0)</f>
        <v>0</v>
      </c>
      <c r="BG134" s="126">
        <f>IF(O134="zákl. přenesená",K134,0)</f>
        <v>0</v>
      </c>
      <c r="BH134" s="126">
        <f>IF(O134="sníž. přenesená",K134,0)</f>
        <v>0</v>
      </c>
      <c r="BI134" s="126">
        <f>IF(O134="nulová",K134,0)</f>
        <v>0</v>
      </c>
      <c r="BJ134" s="8" t="s">
        <v>38</v>
      </c>
      <c r="BK134" s="126">
        <f>ROUND(P134*H134,2)</f>
        <v>0</v>
      </c>
      <c r="BL134" s="8" t="s">
        <v>96</v>
      </c>
      <c r="BM134" s="8" t="s">
        <v>180</v>
      </c>
    </row>
    <row r="135" spans="2:65" s="1" customFormat="1" x14ac:dyDescent="0.2">
      <c r="B135" s="15"/>
      <c r="C135" s="16"/>
      <c r="D135" s="127" t="s">
        <v>91</v>
      </c>
      <c r="E135" s="16"/>
      <c r="F135" s="128" t="s">
        <v>179</v>
      </c>
      <c r="G135" s="16"/>
      <c r="H135" s="16"/>
      <c r="I135" s="38"/>
      <c r="J135" s="38"/>
      <c r="K135" s="16"/>
      <c r="L135" s="16"/>
      <c r="M135" s="17"/>
      <c r="N135" s="129"/>
      <c r="O135" s="23"/>
      <c r="P135" s="23"/>
      <c r="Q135" s="23"/>
      <c r="R135" s="23"/>
      <c r="S135" s="23"/>
      <c r="T135" s="23"/>
      <c r="U135" s="23"/>
      <c r="V135" s="23"/>
      <c r="W135" s="23"/>
      <c r="X135" s="24"/>
      <c r="AT135" s="8" t="s">
        <v>91</v>
      </c>
      <c r="AU135" s="8" t="s">
        <v>40</v>
      </c>
    </row>
    <row r="136" spans="2:65" s="1" customFormat="1" ht="16.5" customHeight="1" x14ac:dyDescent="0.2">
      <c r="B136" s="15"/>
      <c r="C136" s="114" t="s">
        <v>181</v>
      </c>
      <c r="D136" s="114" t="s">
        <v>84</v>
      </c>
      <c r="E136" s="115" t="s">
        <v>182</v>
      </c>
      <c r="F136" s="116" t="s">
        <v>183</v>
      </c>
      <c r="G136" s="117" t="s">
        <v>116</v>
      </c>
      <c r="H136" s="118">
        <v>1</v>
      </c>
      <c r="I136" s="119"/>
      <c r="J136" s="119"/>
      <c r="K136" s="120">
        <f>ROUND(P136*H136,2)</f>
        <v>0</v>
      </c>
      <c r="L136" s="116" t="s">
        <v>88</v>
      </c>
      <c r="M136" s="17"/>
      <c r="N136" s="121" t="s">
        <v>7</v>
      </c>
      <c r="O136" s="122" t="s">
        <v>24</v>
      </c>
      <c r="P136" s="123">
        <f>I136+J136</f>
        <v>0</v>
      </c>
      <c r="Q136" s="123">
        <f>ROUND(I136*H136,2)</f>
        <v>0</v>
      </c>
      <c r="R136" s="123">
        <f>ROUND(J136*H136,2)</f>
        <v>0</v>
      </c>
      <c r="S136" s="23"/>
      <c r="T136" s="124">
        <f>S136*H136</f>
        <v>0</v>
      </c>
      <c r="U136" s="124">
        <v>0</v>
      </c>
      <c r="V136" s="124">
        <f>U136*H136</f>
        <v>0</v>
      </c>
      <c r="W136" s="124">
        <v>0</v>
      </c>
      <c r="X136" s="125">
        <f>W136*H136</f>
        <v>0</v>
      </c>
      <c r="AR136" s="8" t="s">
        <v>89</v>
      </c>
      <c r="AT136" s="8" t="s">
        <v>84</v>
      </c>
      <c r="AU136" s="8" t="s">
        <v>40</v>
      </c>
      <c r="AY136" s="8" t="s">
        <v>81</v>
      </c>
      <c r="BE136" s="126">
        <f>IF(O136="základní",K136,0)</f>
        <v>0</v>
      </c>
      <c r="BF136" s="126">
        <f>IF(O136="snížená",K136,0)</f>
        <v>0</v>
      </c>
      <c r="BG136" s="126">
        <f>IF(O136="zákl. přenesená",K136,0)</f>
        <v>0</v>
      </c>
      <c r="BH136" s="126">
        <f>IF(O136="sníž. přenesená",K136,0)</f>
        <v>0</v>
      </c>
      <c r="BI136" s="126">
        <f>IF(O136="nulová",K136,0)</f>
        <v>0</v>
      </c>
      <c r="BJ136" s="8" t="s">
        <v>38</v>
      </c>
      <c r="BK136" s="126">
        <f>ROUND(P136*H136,2)</f>
        <v>0</v>
      </c>
      <c r="BL136" s="8" t="s">
        <v>89</v>
      </c>
      <c r="BM136" s="8" t="s">
        <v>184</v>
      </c>
    </row>
    <row r="137" spans="2:65" s="1" customFormat="1" ht="19.5" x14ac:dyDescent="0.2">
      <c r="B137" s="15"/>
      <c r="C137" s="16"/>
      <c r="D137" s="127" t="s">
        <v>91</v>
      </c>
      <c r="E137" s="16"/>
      <c r="F137" s="128" t="s">
        <v>185</v>
      </c>
      <c r="G137" s="16"/>
      <c r="H137" s="16"/>
      <c r="I137" s="38"/>
      <c r="J137" s="38"/>
      <c r="K137" s="16"/>
      <c r="L137" s="16"/>
      <c r="M137" s="17"/>
      <c r="N137" s="129"/>
      <c r="O137" s="23"/>
      <c r="P137" s="23"/>
      <c r="Q137" s="23"/>
      <c r="R137" s="23"/>
      <c r="S137" s="23"/>
      <c r="T137" s="23"/>
      <c r="U137" s="23"/>
      <c r="V137" s="23"/>
      <c r="W137" s="23"/>
      <c r="X137" s="24"/>
      <c r="AT137" s="8" t="s">
        <v>91</v>
      </c>
      <c r="AU137" s="8" t="s">
        <v>40</v>
      </c>
    </row>
    <row r="138" spans="2:65" s="1" customFormat="1" ht="29.25" x14ac:dyDescent="0.2">
      <c r="B138" s="15"/>
      <c r="C138" s="16"/>
      <c r="D138" s="127" t="s">
        <v>186</v>
      </c>
      <c r="E138" s="16"/>
      <c r="F138" s="140" t="s">
        <v>187</v>
      </c>
      <c r="G138" s="16"/>
      <c r="H138" s="16"/>
      <c r="I138" s="38"/>
      <c r="J138" s="38"/>
      <c r="K138" s="16"/>
      <c r="L138" s="16"/>
      <c r="M138" s="17"/>
      <c r="N138" s="129"/>
      <c r="O138" s="23"/>
      <c r="P138" s="23"/>
      <c r="Q138" s="23"/>
      <c r="R138" s="23"/>
      <c r="S138" s="23"/>
      <c r="T138" s="23"/>
      <c r="U138" s="23"/>
      <c r="V138" s="23"/>
      <c r="W138" s="23"/>
      <c r="X138" s="24"/>
      <c r="AT138" s="8" t="s">
        <v>186</v>
      </c>
      <c r="AU138" s="8" t="s">
        <v>40</v>
      </c>
    </row>
    <row r="139" spans="2:65" s="1" customFormat="1" ht="16.5" customHeight="1" x14ac:dyDescent="0.2">
      <c r="B139" s="15"/>
      <c r="C139" s="114" t="s">
        <v>188</v>
      </c>
      <c r="D139" s="114" t="s">
        <v>84</v>
      </c>
      <c r="E139" s="115" t="s">
        <v>189</v>
      </c>
      <c r="F139" s="116" t="s">
        <v>190</v>
      </c>
      <c r="G139" s="117" t="s">
        <v>116</v>
      </c>
      <c r="H139" s="118">
        <v>2</v>
      </c>
      <c r="I139" s="119"/>
      <c r="J139" s="119"/>
      <c r="K139" s="120">
        <f>ROUND(P139*H139,2)</f>
        <v>0</v>
      </c>
      <c r="L139" s="116" t="s">
        <v>88</v>
      </c>
      <c r="M139" s="17"/>
      <c r="N139" s="121" t="s">
        <v>7</v>
      </c>
      <c r="O139" s="122" t="s">
        <v>24</v>
      </c>
      <c r="P139" s="123">
        <f>I139+J139</f>
        <v>0</v>
      </c>
      <c r="Q139" s="123">
        <f>ROUND(I139*H139,2)</f>
        <v>0</v>
      </c>
      <c r="R139" s="123">
        <f>ROUND(J139*H139,2)</f>
        <v>0</v>
      </c>
      <c r="S139" s="23"/>
      <c r="T139" s="124">
        <f>S139*H139</f>
        <v>0</v>
      </c>
      <c r="U139" s="124">
        <v>0</v>
      </c>
      <c r="V139" s="124">
        <f>U139*H139</f>
        <v>0</v>
      </c>
      <c r="W139" s="124">
        <v>0</v>
      </c>
      <c r="X139" s="125">
        <f>W139*H139</f>
        <v>0</v>
      </c>
      <c r="AR139" s="8" t="s">
        <v>89</v>
      </c>
      <c r="AT139" s="8" t="s">
        <v>84</v>
      </c>
      <c r="AU139" s="8" t="s">
        <v>40</v>
      </c>
      <c r="AY139" s="8" t="s">
        <v>81</v>
      </c>
      <c r="BE139" s="126">
        <f>IF(O139="základní",K139,0)</f>
        <v>0</v>
      </c>
      <c r="BF139" s="126">
        <f>IF(O139="snížená",K139,0)</f>
        <v>0</v>
      </c>
      <c r="BG139" s="126">
        <f>IF(O139="zákl. přenesená",K139,0)</f>
        <v>0</v>
      </c>
      <c r="BH139" s="126">
        <f>IF(O139="sníž. přenesená",K139,0)</f>
        <v>0</v>
      </c>
      <c r="BI139" s="126">
        <f>IF(O139="nulová",K139,0)</f>
        <v>0</v>
      </c>
      <c r="BJ139" s="8" t="s">
        <v>38</v>
      </c>
      <c r="BK139" s="126">
        <f>ROUND(P139*H139,2)</f>
        <v>0</v>
      </c>
      <c r="BL139" s="8" t="s">
        <v>89</v>
      </c>
      <c r="BM139" s="8" t="s">
        <v>191</v>
      </c>
    </row>
    <row r="140" spans="2:65" s="1" customFormat="1" ht="19.5" x14ac:dyDescent="0.2">
      <c r="B140" s="15"/>
      <c r="C140" s="16"/>
      <c r="D140" s="127" t="s">
        <v>91</v>
      </c>
      <c r="E140" s="16"/>
      <c r="F140" s="128" t="s">
        <v>192</v>
      </c>
      <c r="G140" s="16"/>
      <c r="H140" s="16"/>
      <c r="I140" s="38"/>
      <c r="J140" s="38"/>
      <c r="K140" s="16"/>
      <c r="L140" s="16"/>
      <c r="M140" s="17"/>
      <c r="N140" s="129"/>
      <c r="O140" s="23"/>
      <c r="P140" s="23"/>
      <c r="Q140" s="23"/>
      <c r="R140" s="23"/>
      <c r="S140" s="23"/>
      <c r="T140" s="23"/>
      <c r="U140" s="23"/>
      <c r="V140" s="23"/>
      <c r="W140" s="23"/>
      <c r="X140" s="24"/>
      <c r="AT140" s="8" t="s">
        <v>91</v>
      </c>
      <c r="AU140" s="8" t="s">
        <v>40</v>
      </c>
    </row>
    <row r="141" spans="2:65" s="1" customFormat="1" ht="29.25" x14ac:dyDescent="0.2">
      <c r="B141" s="15"/>
      <c r="C141" s="16"/>
      <c r="D141" s="127" t="s">
        <v>186</v>
      </c>
      <c r="E141" s="16"/>
      <c r="F141" s="140" t="s">
        <v>187</v>
      </c>
      <c r="G141" s="16"/>
      <c r="H141" s="16"/>
      <c r="I141" s="38"/>
      <c r="J141" s="38"/>
      <c r="K141" s="16"/>
      <c r="L141" s="16"/>
      <c r="M141" s="17"/>
      <c r="N141" s="129"/>
      <c r="O141" s="23"/>
      <c r="P141" s="23"/>
      <c r="Q141" s="23"/>
      <c r="R141" s="23"/>
      <c r="S141" s="23"/>
      <c r="T141" s="23"/>
      <c r="U141" s="23"/>
      <c r="V141" s="23"/>
      <c r="W141" s="23"/>
      <c r="X141" s="24"/>
      <c r="AT141" s="8" t="s">
        <v>186</v>
      </c>
      <c r="AU141" s="8" t="s">
        <v>40</v>
      </c>
    </row>
    <row r="142" spans="2:65" s="6" customFormat="1" ht="25.9" customHeight="1" x14ac:dyDescent="0.2">
      <c r="B142" s="97"/>
      <c r="C142" s="98"/>
      <c r="D142" s="99" t="s">
        <v>36</v>
      </c>
      <c r="E142" s="100" t="s">
        <v>93</v>
      </c>
      <c r="F142" s="100" t="s">
        <v>193</v>
      </c>
      <c r="G142" s="98"/>
      <c r="H142" s="98"/>
      <c r="I142" s="101"/>
      <c r="J142" s="101"/>
      <c r="K142" s="102">
        <f>BK142</f>
        <v>0</v>
      </c>
      <c r="L142" s="98"/>
      <c r="M142" s="103"/>
      <c r="N142" s="104"/>
      <c r="O142" s="105"/>
      <c r="P142" s="105"/>
      <c r="Q142" s="106">
        <f>Q143+Q199</f>
        <v>0</v>
      </c>
      <c r="R142" s="106">
        <f>R143+R199</f>
        <v>0</v>
      </c>
      <c r="S142" s="105"/>
      <c r="T142" s="107">
        <f>T143+T199</f>
        <v>0</v>
      </c>
      <c r="U142" s="105"/>
      <c r="V142" s="107">
        <f>V143+V199</f>
        <v>50.456577500000002</v>
      </c>
      <c r="W142" s="105"/>
      <c r="X142" s="108">
        <f>X143+X199</f>
        <v>0</v>
      </c>
      <c r="AR142" s="109" t="s">
        <v>103</v>
      </c>
      <c r="AT142" s="110" t="s">
        <v>36</v>
      </c>
      <c r="AU142" s="110" t="s">
        <v>37</v>
      </c>
      <c r="AY142" s="109" t="s">
        <v>81</v>
      </c>
      <c r="BK142" s="111">
        <f>BK143+BK199</f>
        <v>0</v>
      </c>
    </row>
    <row r="143" spans="2:65" s="6" customFormat="1" ht="22.9" customHeight="1" x14ac:dyDescent="0.2">
      <c r="B143" s="97"/>
      <c r="C143" s="98"/>
      <c r="D143" s="99" t="s">
        <v>36</v>
      </c>
      <c r="E143" s="112" t="s">
        <v>194</v>
      </c>
      <c r="F143" s="112" t="s">
        <v>195</v>
      </c>
      <c r="G143" s="98"/>
      <c r="H143" s="98"/>
      <c r="I143" s="101"/>
      <c r="J143" s="101"/>
      <c r="K143" s="113">
        <f>BK143</f>
        <v>0</v>
      </c>
      <c r="L143" s="98"/>
      <c r="M143" s="103"/>
      <c r="N143" s="104"/>
      <c r="O143" s="105"/>
      <c r="P143" s="105"/>
      <c r="Q143" s="106">
        <f>SUM(Q144:Q198)</f>
        <v>0</v>
      </c>
      <c r="R143" s="106">
        <f>SUM(R144:R198)</f>
        <v>0</v>
      </c>
      <c r="S143" s="105"/>
      <c r="T143" s="107">
        <f>SUM(T144:T198)</f>
        <v>0</v>
      </c>
      <c r="U143" s="105"/>
      <c r="V143" s="107">
        <f>SUM(V144:V198)</f>
        <v>6.92</v>
      </c>
      <c r="W143" s="105"/>
      <c r="X143" s="108">
        <f>SUM(X144:X198)</f>
        <v>0</v>
      </c>
      <c r="AR143" s="109" t="s">
        <v>103</v>
      </c>
      <c r="AT143" s="110" t="s">
        <v>36</v>
      </c>
      <c r="AU143" s="110" t="s">
        <v>38</v>
      </c>
      <c r="AY143" s="109" t="s">
        <v>81</v>
      </c>
      <c r="BK143" s="111">
        <f>SUM(BK144:BK198)</f>
        <v>0</v>
      </c>
    </row>
    <row r="144" spans="2:65" s="1" customFormat="1" ht="16.5" customHeight="1" x14ac:dyDescent="0.2">
      <c r="B144" s="15"/>
      <c r="C144" s="114" t="s">
        <v>196</v>
      </c>
      <c r="D144" s="114" t="s">
        <v>84</v>
      </c>
      <c r="E144" s="115" t="s">
        <v>197</v>
      </c>
      <c r="F144" s="116" t="s">
        <v>198</v>
      </c>
      <c r="G144" s="117" t="s">
        <v>116</v>
      </c>
      <c r="H144" s="118">
        <v>6</v>
      </c>
      <c r="I144" s="119"/>
      <c r="J144" s="119"/>
      <c r="K144" s="120">
        <f>ROUND(P144*H144,2)</f>
        <v>0</v>
      </c>
      <c r="L144" s="116" t="s">
        <v>88</v>
      </c>
      <c r="M144" s="17"/>
      <c r="N144" s="121" t="s">
        <v>7</v>
      </c>
      <c r="O144" s="122" t="s">
        <v>24</v>
      </c>
      <c r="P144" s="123">
        <f>I144+J144</f>
        <v>0</v>
      </c>
      <c r="Q144" s="123">
        <f>ROUND(I144*H144,2)</f>
        <v>0</v>
      </c>
      <c r="R144" s="123">
        <f>ROUND(J144*H144,2)</f>
        <v>0</v>
      </c>
      <c r="S144" s="23"/>
      <c r="T144" s="124">
        <f>S144*H144</f>
        <v>0</v>
      </c>
      <c r="U144" s="124">
        <v>0</v>
      </c>
      <c r="V144" s="124">
        <f>U144*H144</f>
        <v>0</v>
      </c>
      <c r="W144" s="124">
        <v>0</v>
      </c>
      <c r="X144" s="125">
        <f>W144*H144</f>
        <v>0</v>
      </c>
      <c r="AR144" s="8" t="s">
        <v>199</v>
      </c>
      <c r="AT144" s="8" t="s">
        <v>84</v>
      </c>
      <c r="AU144" s="8" t="s">
        <v>40</v>
      </c>
      <c r="AY144" s="8" t="s">
        <v>81</v>
      </c>
      <c r="BE144" s="126">
        <f>IF(O144="základní",K144,0)</f>
        <v>0</v>
      </c>
      <c r="BF144" s="126">
        <f>IF(O144="snížená",K144,0)</f>
        <v>0</v>
      </c>
      <c r="BG144" s="126">
        <f>IF(O144="zákl. přenesená",K144,0)</f>
        <v>0</v>
      </c>
      <c r="BH144" s="126">
        <f>IF(O144="sníž. přenesená",K144,0)</f>
        <v>0</v>
      </c>
      <c r="BI144" s="126">
        <f>IF(O144="nulová",K144,0)</f>
        <v>0</v>
      </c>
      <c r="BJ144" s="8" t="s">
        <v>38</v>
      </c>
      <c r="BK144" s="126">
        <f>ROUND(P144*H144,2)</f>
        <v>0</v>
      </c>
      <c r="BL144" s="8" t="s">
        <v>199</v>
      </c>
      <c r="BM144" s="8" t="s">
        <v>200</v>
      </c>
    </row>
    <row r="145" spans="2:65" s="1" customFormat="1" x14ac:dyDescent="0.2">
      <c r="B145" s="15"/>
      <c r="C145" s="16"/>
      <c r="D145" s="127" t="s">
        <v>91</v>
      </c>
      <c r="E145" s="16"/>
      <c r="F145" s="128" t="s">
        <v>201</v>
      </c>
      <c r="G145" s="16"/>
      <c r="H145" s="16"/>
      <c r="I145" s="38"/>
      <c r="J145" s="38"/>
      <c r="K145" s="16"/>
      <c r="L145" s="16"/>
      <c r="M145" s="17"/>
      <c r="N145" s="129"/>
      <c r="O145" s="23"/>
      <c r="P145" s="23"/>
      <c r="Q145" s="23"/>
      <c r="R145" s="23"/>
      <c r="S145" s="23"/>
      <c r="T145" s="23"/>
      <c r="U145" s="23"/>
      <c r="V145" s="23"/>
      <c r="W145" s="23"/>
      <c r="X145" s="24"/>
      <c r="AT145" s="8" t="s">
        <v>91</v>
      </c>
      <c r="AU145" s="8" t="s">
        <v>40</v>
      </c>
    </row>
    <row r="146" spans="2:65" s="1" customFormat="1" ht="16.5" customHeight="1" x14ac:dyDescent="0.2">
      <c r="B146" s="15"/>
      <c r="C146" s="130" t="s">
        <v>2</v>
      </c>
      <c r="D146" s="130" t="s">
        <v>93</v>
      </c>
      <c r="E146" s="131" t="s">
        <v>202</v>
      </c>
      <c r="F146" s="132" t="s">
        <v>203</v>
      </c>
      <c r="G146" s="133" t="s">
        <v>116</v>
      </c>
      <c r="H146" s="134">
        <v>6</v>
      </c>
      <c r="I146" s="135"/>
      <c r="J146" s="136"/>
      <c r="K146" s="137">
        <f>ROUND(P146*H146,2)</f>
        <v>0</v>
      </c>
      <c r="L146" s="132" t="s">
        <v>88</v>
      </c>
      <c r="M146" s="138"/>
      <c r="N146" s="139" t="s">
        <v>7</v>
      </c>
      <c r="O146" s="122" t="s">
        <v>24</v>
      </c>
      <c r="P146" s="123">
        <f>I146+J146</f>
        <v>0</v>
      </c>
      <c r="Q146" s="123">
        <f>ROUND(I146*H146,2)</f>
        <v>0</v>
      </c>
      <c r="R146" s="123">
        <f>ROUND(J146*H146,2)</f>
        <v>0</v>
      </c>
      <c r="S146" s="23"/>
      <c r="T146" s="124">
        <f>S146*H146</f>
        <v>0</v>
      </c>
      <c r="U146" s="124">
        <v>6.2E-2</v>
      </c>
      <c r="V146" s="124">
        <f>U146*H146</f>
        <v>0.372</v>
      </c>
      <c r="W146" s="124">
        <v>0</v>
      </c>
      <c r="X146" s="125">
        <f>W146*H146</f>
        <v>0</v>
      </c>
      <c r="AR146" s="8" t="s">
        <v>96</v>
      </c>
      <c r="AT146" s="8" t="s">
        <v>93</v>
      </c>
      <c r="AU146" s="8" t="s">
        <v>40</v>
      </c>
      <c r="AY146" s="8" t="s">
        <v>81</v>
      </c>
      <c r="BE146" s="126">
        <f>IF(O146="základní",K146,0)</f>
        <v>0</v>
      </c>
      <c r="BF146" s="126">
        <f>IF(O146="snížená",K146,0)</f>
        <v>0</v>
      </c>
      <c r="BG146" s="126">
        <f>IF(O146="zákl. přenesená",K146,0)</f>
        <v>0</v>
      </c>
      <c r="BH146" s="126">
        <f>IF(O146="sníž. přenesená",K146,0)</f>
        <v>0</v>
      </c>
      <c r="BI146" s="126">
        <f>IF(O146="nulová",K146,0)</f>
        <v>0</v>
      </c>
      <c r="BJ146" s="8" t="s">
        <v>38</v>
      </c>
      <c r="BK146" s="126">
        <f>ROUND(P146*H146,2)</f>
        <v>0</v>
      </c>
      <c r="BL146" s="8" t="s">
        <v>96</v>
      </c>
      <c r="BM146" s="8" t="s">
        <v>204</v>
      </c>
    </row>
    <row r="147" spans="2:65" s="1" customFormat="1" x14ac:dyDescent="0.2">
      <c r="B147" s="15"/>
      <c r="C147" s="16"/>
      <c r="D147" s="127" t="s">
        <v>91</v>
      </c>
      <c r="E147" s="16"/>
      <c r="F147" s="128" t="s">
        <v>203</v>
      </c>
      <c r="G147" s="16"/>
      <c r="H147" s="16"/>
      <c r="I147" s="38"/>
      <c r="J147" s="38"/>
      <c r="K147" s="16"/>
      <c r="L147" s="16"/>
      <c r="M147" s="17"/>
      <c r="N147" s="129"/>
      <c r="O147" s="23"/>
      <c r="P147" s="23"/>
      <c r="Q147" s="23"/>
      <c r="R147" s="23"/>
      <c r="S147" s="23"/>
      <c r="T147" s="23"/>
      <c r="U147" s="23"/>
      <c r="V147" s="23"/>
      <c r="W147" s="23"/>
      <c r="X147" s="24"/>
      <c r="AT147" s="8" t="s">
        <v>91</v>
      </c>
      <c r="AU147" s="8" t="s">
        <v>40</v>
      </c>
    </row>
    <row r="148" spans="2:65" s="1" customFormat="1" ht="16.5" customHeight="1" x14ac:dyDescent="0.2">
      <c r="B148" s="15"/>
      <c r="C148" s="114" t="s">
        <v>205</v>
      </c>
      <c r="D148" s="114" t="s">
        <v>84</v>
      </c>
      <c r="E148" s="115" t="s">
        <v>206</v>
      </c>
      <c r="F148" s="116" t="s">
        <v>207</v>
      </c>
      <c r="G148" s="117" t="s">
        <v>116</v>
      </c>
      <c r="H148" s="118">
        <v>27</v>
      </c>
      <c r="I148" s="119"/>
      <c r="J148" s="119"/>
      <c r="K148" s="120">
        <f>ROUND(P148*H148,2)</f>
        <v>0</v>
      </c>
      <c r="L148" s="116" t="s">
        <v>88</v>
      </c>
      <c r="M148" s="17"/>
      <c r="N148" s="121" t="s">
        <v>7</v>
      </c>
      <c r="O148" s="122" t="s">
        <v>24</v>
      </c>
      <c r="P148" s="123">
        <f>I148+J148</f>
        <v>0</v>
      </c>
      <c r="Q148" s="123">
        <f>ROUND(I148*H148,2)</f>
        <v>0</v>
      </c>
      <c r="R148" s="123">
        <f>ROUND(J148*H148,2)</f>
        <v>0</v>
      </c>
      <c r="S148" s="23"/>
      <c r="T148" s="124">
        <f>S148*H148</f>
        <v>0</v>
      </c>
      <c r="U148" s="124">
        <v>0</v>
      </c>
      <c r="V148" s="124">
        <f>U148*H148</f>
        <v>0</v>
      </c>
      <c r="W148" s="124">
        <v>0</v>
      </c>
      <c r="X148" s="125">
        <f>W148*H148</f>
        <v>0</v>
      </c>
      <c r="AR148" s="8" t="s">
        <v>199</v>
      </c>
      <c r="AT148" s="8" t="s">
        <v>84</v>
      </c>
      <c r="AU148" s="8" t="s">
        <v>40</v>
      </c>
      <c r="AY148" s="8" t="s">
        <v>81</v>
      </c>
      <c r="BE148" s="126">
        <f>IF(O148="základní",K148,0)</f>
        <v>0</v>
      </c>
      <c r="BF148" s="126">
        <f>IF(O148="snížená",K148,0)</f>
        <v>0</v>
      </c>
      <c r="BG148" s="126">
        <f>IF(O148="zákl. přenesená",K148,0)</f>
        <v>0</v>
      </c>
      <c r="BH148" s="126">
        <f>IF(O148="sníž. přenesená",K148,0)</f>
        <v>0</v>
      </c>
      <c r="BI148" s="126">
        <f>IF(O148="nulová",K148,0)</f>
        <v>0</v>
      </c>
      <c r="BJ148" s="8" t="s">
        <v>38</v>
      </c>
      <c r="BK148" s="126">
        <f>ROUND(P148*H148,2)</f>
        <v>0</v>
      </c>
      <c r="BL148" s="8" t="s">
        <v>199</v>
      </c>
      <c r="BM148" s="8" t="s">
        <v>208</v>
      </c>
    </row>
    <row r="149" spans="2:65" s="1" customFormat="1" x14ac:dyDescent="0.2">
      <c r="B149" s="15"/>
      <c r="C149" s="16"/>
      <c r="D149" s="127" t="s">
        <v>91</v>
      </c>
      <c r="E149" s="16"/>
      <c r="F149" s="128" t="s">
        <v>209</v>
      </c>
      <c r="G149" s="16"/>
      <c r="H149" s="16"/>
      <c r="I149" s="38"/>
      <c r="J149" s="38"/>
      <c r="K149" s="16"/>
      <c r="L149" s="16"/>
      <c r="M149" s="17"/>
      <c r="N149" s="129"/>
      <c r="O149" s="23"/>
      <c r="P149" s="23"/>
      <c r="Q149" s="23"/>
      <c r="R149" s="23"/>
      <c r="S149" s="23"/>
      <c r="T149" s="23"/>
      <c r="U149" s="23"/>
      <c r="V149" s="23"/>
      <c r="W149" s="23"/>
      <c r="X149" s="24"/>
      <c r="AT149" s="8" t="s">
        <v>91</v>
      </c>
      <c r="AU149" s="8" t="s">
        <v>40</v>
      </c>
    </row>
    <row r="150" spans="2:65" s="1" customFormat="1" ht="16.5" customHeight="1" x14ac:dyDescent="0.2">
      <c r="B150" s="15"/>
      <c r="C150" s="130" t="s">
        <v>210</v>
      </c>
      <c r="D150" s="130" t="s">
        <v>93</v>
      </c>
      <c r="E150" s="131" t="s">
        <v>211</v>
      </c>
      <c r="F150" s="132" t="s">
        <v>212</v>
      </c>
      <c r="G150" s="133" t="s">
        <v>116</v>
      </c>
      <c r="H150" s="134">
        <v>15</v>
      </c>
      <c r="I150" s="135"/>
      <c r="J150" s="136"/>
      <c r="K150" s="137">
        <f>ROUND(P150*H150,2)</f>
        <v>0</v>
      </c>
      <c r="L150" s="132" t="s">
        <v>88</v>
      </c>
      <c r="M150" s="138"/>
      <c r="N150" s="139" t="s">
        <v>7</v>
      </c>
      <c r="O150" s="122" t="s">
        <v>24</v>
      </c>
      <c r="P150" s="123">
        <f>I150+J150</f>
        <v>0</v>
      </c>
      <c r="Q150" s="123">
        <f>ROUND(I150*H150,2)</f>
        <v>0</v>
      </c>
      <c r="R150" s="123">
        <f>ROUND(J150*H150,2)</f>
        <v>0</v>
      </c>
      <c r="S150" s="23"/>
      <c r="T150" s="124">
        <f>S150*H150</f>
        <v>0</v>
      </c>
      <c r="U150" s="124">
        <v>7.9000000000000001E-2</v>
      </c>
      <c r="V150" s="124">
        <f>U150*H150</f>
        <v>1.1850000000000001</v>
      </c>
      <c r="W150" s="124">
        <v>0</v>
      </c>
      <c r="X150" s="125">
        <f>W150*H150</f>
        <v>0</v>
      </c>
      <c r="AR150" s="8" t="s">
        <v>96</v>
      </c>
      <c r="AT150" s="8" t="s">
        <v>93</v>
      </c>
      <c r="AU150" s="8" t="s">
        <v>40</v>
      </c>
      <c r="AY150" s="8" t="s">
        <v>81</v>
      </c>
      <c r="BE150" s="126">
        <f>IF(O150="základní",K150,0)</f>
        <v>0</v>
      </c>
      <c r="BF150" s="126">
        <f>IF(O150="snížená",K150,0)</f>
        <v>0</v>
      </c>
      <c r="BG150" s="126">
        <f>IF(O150="zákl. přenesená",K150,0)</f>
        <v>0</v>
      </c>
      <c r="BH150" s="126">
        <f>IF(O150="sníž. přenesená",K150,0)</f>
        <v>0</v>
      </c>
      <c r="BI150" s="126">
        <f>IF(O150="nulová",K150,0)</f>
        <v>0</v>
      </c>
      <c r="BJ150" s="8" t="s">
        <v>38</v>
      </c>
      <c r="BK150" s="126">
        <f>ROUND(P150*H150,2)</f>
        <v>0</v>
      </c>
      <c r="BL150" s="8" t="s">
        <v>96</v>
      </c>
      <c r="BM150" s="8" t="s">
        <v>213</v>
      </c>
    </row>
    <row r="151" spans="2:65" s="1" customFormat="1" x14ac:dyDescent="0.2">
      <c r="B151" s="15"/>
      <c r="C151" s="16"/>
      <c r="D151" s="127" t="s">
        <v>91</v>
      </c>
      <c r="E151" s="16"/>
      <c r="F151" s="128" t="s">
        <v>212</v>
      </c>
      <c r="G151" s="16"/>
      <c r="H151" s="16"/>
      <c r="I151" s="38"/>
      <c r="J151" s="38"/>
      <c r="K151" s="16"/>
      <c r="L151" s="16"/>
      <c r="M151" s="17"/>
      <c r="N151" s="129"/>
      <c r="O151" s="23"/>
      <c r="P151" s="23"/>
      <c r="Q151" s="23"/>
      <c r="R151" s="23"/>
      <c r="S151" s="23"/>
      <c r="T151" s="23"/>
      <c r="U151" s="23"/>
      <c r="V151" s="23"/>
      <c r="W151" s="23"/>
      <c r="X151" s="24"/>
      <c r="AT151" s="8" t="s">
        <v>91</v>
      </c>
      <c r="AU151" s="8" t="s">
        <v>40</v>
      </c>
    </row>
    <row r="152" spans="2:65" s="1" customFormat="1" ht="16.5" customHeight="1" x14ac:dyDescent="0.2">
      <c r="B152" s="15"/>
      <c r="C152" s="130" t="s">
        <v>214</v>
      </c>
      <c r="D152" s="130" t="s">
        <v>93</v>
      </c>
      <c r="E152" s="131" t="s">
        <v>215</v>
      </c>
      <c r="F152" s="132" t="s">
        <v>216</v>
      </c>
      <c r="G152" s="133" t="s">
        <v>116</v>
      </c>
      <c r="H152" s="134">
        <v>9</v>
      </c>
      <c r="I152" s="135"/>
      <c r="J152" s="136"/>
      <c r="K152" s="137">
        <f>ROUND(P152*H152,2)</f>
        <v>0</v>
      </c>
      <c r="L152" s="132" t="s">
        <v>7</v>
      </c>
      <c r="M152" s="138"/>
      <c r="N152" s="139" t="s">
        <v>7</v>
      </c>
      <c r="O152" s="122" t="s">
        <v>24</v>
      </c>
      <c r="P152" s="123">
        <f>I152+J152</f>
        <v>0</v>
      </c>
      <c r="Q152" s="123">
        <f>ROUND(I152*H152,2)</f>
        <v>0</v>
      </c>
      <c r="R152" s="123">
        <f>ROUND(J152*H152,2)</f>
        <v>0</v>
      </c>
      <c r="S152" s="23"/>
      <c r="T152" s="124">
        <f>S152*H152</f>
        <v>0</v>
      </c>
      <c r="U152" s="124">
        <v>6.2E-2</v>
      </c>
      <c r="V152" s="124">
        <f>U152*H152</f>
        <v>0.55800000000000005</v>
      </c>
      <c r="W152" s="124">
        <v>0</v>
      </c>
      <c r="X152" s="125">
        <f>W152*H152</f>
        <v>0</v>
      </c>
      <c r="AR152" s="8" t="s">
        <v>96</v>
      </c>
      <c r="AT152" s="8" t="s">
        <v>93</v>
      </c>
      <c r="AU152" s="8" t="s">
        <v>40</v>
      </c>
      <c r="AY152" s="8" t="s">
        <v>81</v>
      </c>
      <c r="BE152" s="126">
        <f>IF(O152="základní",K152,0)</f>
        <v>0</v>
      </c>
      <c r="BF152" s="126">
        <f>IF(O152="snížená",K152,0)</f>
        <v>0</v>
      </c>
      <c r="BG152" s="126">
        <f>IF(O152="zákl. přenesená",K152,0)</f>
        <v>0</v>
      </c>
      <c r="BH152" s="126">
        <f>IF(O152="sníž. přenesená",K152,0)</f>
        <v>0</v>
      </c>
      <c r="BI152" s="126">
        <f>IF(O152="nulová",K152,0)</f>
        <v>0</v>
      </c>
      <c r="BJ152" s="8" t="s">
        <v>38</v>
      </c>
      <c r="BK152" s="126">
        <f>ROUND(P152*H152,2)</f>
        <v>0</v>
      </c>
      <c r="BL152" s="8" t="s">
        <v>96</v>
      </c>
      <c r="BM152" s="8" t="s">
        <v>217</v>
      </c>
    </row>
    <row r="153" spans="2:65" s="1" customFormat="1" x14ac:dyDescent="0.2">
      <c r="B153" s="15"/>
      <c r="C153" s="16"/>
      <c r="D153" s="127" t="s">
        <v>91</v>
      </c>
      <c r="E153" s="16"/>
      <c r="F153" s="128" t="s">
        <v>216</v>
      </c>
      <c r="G153" s="16"/>
      <c r="H153" s="16"/>
      <c r="I153" s="38"/>
      <c r="J153" s="38"/>
      <c r="K153" s="16"/>
      <c r="L153" s="16"/>
      <c r="M153" s="17"/>
      <c r="N153" s="129"/>
      <c r="O153" s="23"/>
      <c r="P153" s="23"/>
      <c r="Q153" s="23"/>
      <c r="R153" s="23"/>
      <c r="S153" s="23"/>
      <c r="T153" s="23"/>
      <c r="U153" s="23"/>
      <c r="V153" s="23"/>
      <c r="W153" s="23"/>
      <c r="X153" s="24"/>
      <c r="AT153" s="8" t="s">
        <v>91</v>
      </c>
      <c r="AU153" s="8" t="s">
        <v>40</v>
      </c>
    </row>
    <row r="154" spans="2:65" s="1" customFormat="1" ht="16.5" customHeight="1" x14ac:dyDescent="0.2">
      <c r="B154" s="15"/>
      <c r="C154" s="130" t="s">
        <v>218</v>
      </c>
      <c r="D154" s="130" t="s">
        <v>93</v>
      </c>
      <c r="E154" s="131" t="s">
        <v>219</v>
      </c>
      <c r="F154" s="132" t="s">
        <v>220</v>
      </c>
      <c r="G154" s="133" t="s">
        <v>116</v>
      </c>
      <c r="H154" s="134">
        <v>3</v>
      </c>
      <c r="I154" s="135"/>
      <c r="J154" s="136"/>
      <c r="K154" s="137">
        <f>ROUND(P154*H154,2)</f>
        <v>0</v>
      </c>
      <c r="L154" s="132" t="s">
        <v>7</v>
      </c>
      <c r="M154" s="138"/>
      <c r="N154" s="139" t="s">
        <v>7</v>
      </c>
      <c r="O154" s="122" t="s">
        <v>24</v>
      </c>
      <c r="P154" s="123">
        <f>I154+J154</f>
        <v>0</v>
      </c>
      <c r="Q154" s="123">
        <f>ROUND(I154*H154,2)</f>
        <v>0</v>
      </c>
      <c r="R154" s="123">
        <f>ROUND(J154*H154,2)</f>
        <v>0</v>
      </c>
      <c r="S154" s="23"/>
      <c r="T154" s="124">
        <f>S154*H154</f>
        <v>0</v>
      </c>
      <c r="U154" s="124">
        <v>6.2E-2</v>
      </c>
      <c r="V154" s="124">
        <f>U154*H154</f>
        <v>0.186</v>
      </c>
      <c r="W154" s="124">
        <v>0</v>
      </c>
      <c r="X154" s="125">
        <f>W154*H154</f>
        <v>0</v>
      </c>
      <c r="AR154" s="8" t="s">
        <v>96</v>
      </c>
      <c r="AT154" s="8" t="s">
        <v>93</v>
      </c>
      <c r="AU154" s="8" t="s">
        <v>40</v>
      </c>
      <c r="AY154" s="8" t="s">
        <v>81</v>
      </c>
      <c r="BE154" s="126">
        <f>IF(O154="základní",K154,0)</f>
        <v>0</v>
      </c>
      <c r="BF154" s="126">
        <f>IF(O154="snížená",K154,0)</f>
        <v>0</v>
      </c>
      <c r="BG154" s="126">
        <f>IF(O154="zákl. přenesená",K154,0)</f>
        <v>0</v>
      </c>
      <c r="BH154" s="126">
        <f>IF(O154="sníž. přenesená",K154,0)</f>
        <v>0</v>
      </c>
      <c r="BI154" s="126">
        <f>IF(O154="nulová",K154,0)</f>
        <v>0</v>
      </c>
      <c r="BJ154" s="8" t="s">
        <v>38</v>
      </c>
      <c r="BK154" s="126">
        <f>ROUND(P154*H154,2)</f>
        <v>0</v>
      </c>
      <c r="BL154" s="8" t="s">
        <v>96</v>
      </c>
      <c r="BM154" s="8" t="s">
        <v>221</v>
      </c>
    </row>
    <row r="155" spans="2:65" s="1" customFormat="1" x14ac:dyDescent="0.2">
      <c r="B155" s="15"/>
      <c r="C155" s="16"/>
      <c r="D155" s="127" t="s">
        <v>91</v>
      </c>
      <c r="E155" s="16"/>
      <c r="F155" s="128" t="s">
        <v>220</v>
      </c>
      <c r="G155" s="16"/>
      <c r="H155" s="16"/>
      <c r="I155" s="38"/>
      <c r="J155" s="38"/>
      <c r="K155" s="16"/>
      <c r="L155" s="16"/>
      <c r="M155" s="17"/>
      <c r="N155" s="129"/>
      <c r="O155" s="23"/>
      <c r="P155" s="23"/>
      <c r="Q155" s="23"/>
      <c r="R155" s="23"/>
      <c r="S155" s="23"/>
      <c r="T155" s="23"/>
      <c r="U155" s="23"/>
      <c r="V155" s="23"/>
      <c r="W155" s="23"/>
      <c r="X155" s="24"/>
      <c r="AT155" s="8" t="s">
        <v>91</v>
      </c>
      <c r="AU155" s="8" t="s">
        <v>40</v>
      </c>
    </row>
    <row r="156" spans="2:65" s="1" customFormat="1" ht="16.5" customHeight="1" x14ac:dyDescent="0.2">
      <c r="B156" s="15"/>
      <c r="C156" s="130" t="s">
        <v>222</v>
      </c>
      <c r="D156" s="130" t="s">
        <v>93</v>
      </c>
      <c r="E156" s="131" t="s">
        <v>223</v>
      </c>
      <c r="F156" s="132" t="s">
        <v>224</v>
      </c>
      <c r="G156" s="133" t="s">
        <v>116</v>
      </c>
      <c r="H156" s="134">
        <v>30</v>
      </c>
      <c r="I156" s="135"/>
      <c r="J156" s="136"/>
      <c r="K156" s="137">
        <f>ROUND(P156*H156,2)</f>
        <v>0</v>
      </c>
      <c r="L156" s="132" t="s">
        <v>7</v>
      </c>
      <c r="M156" s="138"/>
      <c r="N156" s="139" t="s">
        <v>7</v>
      </c>
      <c r="O156" s="122" t="s">
        <v>24</v>
      </c>
      <c r="P156" s="123">
        <f>I156+J156</f>
        <v>0</v>
      </c>
      <c r="Q156" s="123">
        <f>ROUND(I156*H156,2)</f>
        <v>0</v>
      </c>
      <c r="R156" s="123">
        <f>ROUND(J156*H156,2)</f>
        <v>0</v>
      </c>
      <c r="S156" s="23"/>
      <c r="T156" s="124">
        <f>S156*H156</f>
        <v>0</v>
      </c>
      <c r="U156" s="124">
        <v>0.115</v>
      </c>
      <c r="V156" s="124">
        <f>U156*H156</f>
        <v>3.45</v>
      </c>
      <c r="W156" s="124">
        <v>0</v>
      </c>
      <c r="X156" s="125">
        <f>W156*H156</f>
        <v>0</v>
      </c>
      <c r="AR156" s="8" t="s">
        <v>96</v>
      </c>
      <c r="AT156" s="8" t="s">
        <v>93</v>
      </c>
      <c r="AU156" s="8" t="s">
        <v>40</v>
      </c>
      <c r="AY156" s="8" t="s">
        <v>81</v>
      </c>
      <c r="BE156" s="126">
        <f>IF(O156="základní",K156,0)</f>
        <v>0</v>
      </c>
      <c r="BF156" s="126">
        <f>IF(O156="snížená",K156,0)</f>
        <v>0</v>
      </c>
      <c r="BG156" s="126">
        <f>IF(O156="zákl. přenesená",K156,0)</f>
        <v>0</v>
      </c>
      <c r="BH156" s="126">
        <f>IF(O156="sníž. přenesená",K156,0)</f>
        <v>0</v>
      </c>
      <c r="BI156" s="126">
        <f>IF(O156="nulová",K156,0)</f>
        <v>0</v>
      </c>
      <c r="BJ156" s="8" t="s">
        <v>38</v>
      </c>
      <c r="BK156" s="126">
        <f>ROUND(P156*H156,2)</f>
        <v>0</v>
      </c>
      <c r="BL156" s="8" t="s">
        <v>96</v>
      </c>
      <c r="BM156" s="8" t="s">
        <v>225</v>
      </c>
    </row>
    <row r="157" spans="2:65" s="1" customFormat="1" x14ac:dyDescent="0.2">
      <c r="B157" s="15"/>
      <c r="C157" s="16"/>
      <c r="D157" s="127" t="s">
        <v>91</v>
      </c>
      <c r="E157" s="16"/>
      <c r="F157" s="128" t="s">
        <v>224</v>
      </c>
      <c r="G157" s="16"/>
      <c r="H157" s="16"/>
      <c r="I157" s="38"/>
      <c r="J157" s="38"/>
      <c r="K157" s="16"/>
      <c r="L157" s="16"/>
      <c r="M157" s="17"/>
      <c r="N157" s="129"/>
      <c r="O157" s="23"/>
      <c r="P157" s="23"/>
      <c r="Q157" s="23"/>
      <c r="R157" s="23"/>
      <c r="S157" s="23"/>
      <c r="T157" s="23"/>
      <c r="U157" s="23"/>
      <c r="V157" s="23"/>
      <c r="W157" s="23"/>
      <c r="X157" s="24"/>
      <c r="AT157" s="8" t="s">
        <v>91</v>
      </c>
      <c r="AU157" s="8" t="s">
        <v>40</v>
      </c>
    </row>
    <row r="158" spans="2:65" s="1" customFormat="1" ht="29.25" x14ac:dyDescent="0.2">
      <c r="B158" s="15"/>
      <c r="C158" s="16"/>
      <c r="D158" s="127" t="s">
        <v>98</v>
      </c>
      <c r="E158" s="16"/>
      <c r="F158" s="140" t="s">
        <v>226</v>
      </c>
      <c r="G158" s="16"/>
      <c r="H158" s="16"/>
      <c r="I158" s="38"/>
      <c r="J158" s="38"/>
      <c r="K158" s="16"/>
      <c r="L158" s="16"/>
      <c r="M158" s="17"/>
      <c r="N158" s="129"/>
      <c r="O158" s="23"/>
      <c r="P158" s="23"/>
      <c r="Q158" s="23"/>
      <c r="R158" s="23"/>
      <c r="S158" s="23"/>
      <c r="T158" s="23"/>
      <c r="U158" s="23"/>
      <c r="V158" s="23"/>
      <c r="W158" s="23"/>
      <c r="X158" s="24"/>
      <c r="AT158" s="8" t="s">
        <v>98</v>
      </c>
      <c r="AU158" s="8" t="s">
        <v>40</v>
      </c>
    </row>
    <row r="159" spans="2:65" s="1" customFormat="1" ht="16.5" customHeight="1" x14ac:dyDescent="0.2">
      <c r="B159" s="15"/>
      <c r="C159" s="130" t="s">
        <v>227</v>
      </c>
      <c r="D159" s="130" t="s">
        <v>93</v>
      </c>
      <c r="E159" s="131" t="s">
        <v>228</v>
      </c>
      <c r="F159" s="132" t="s">
        <v>229</v>
      </c>
      <c r="G159" s="133" t="s">
        <v>116</v>
      </c>
      <c r="H159" s="134">
        <v>3</v>
      </c>
      <c r="I159" s="135"/>
      <c r="J159" s="136"/>
      <c r="K159" s="137">
        <f>ROUND(P159*H159,2)</f>
        <v>0</v>
      </c>
      <c r="L159" s="132" t="s">
        <v>7</v>
      </c>
      <c r="M159" s="138"/>
      <c r="N159" s="139" t="s">
        <v>7</v>
      </c>
      <c r="O159" s="122" t="s">
        <v>24</v>
      </c>
      <c r="P159" s="123">
        <f>I159+J159</f>
        <v>0</v>
      </c>
      <c r="Q159" s="123">
        <f>ROUND(I159*H159,2)</f>
        <v>0</v>
      </c>
      <c r="R159" s="123">
        <f>ROUND(J159*H159,2)</f>
        <v>0</v>
      </c>
      <c r="S159" s="23"/>
      <c r="T159" s="124">
        <f>S159*H159</f>
        <v>0</v>
      </c>
      <c r="U159" s="124">
        <v>0.115</v>
      </c>
      <c r="V159" s="124">
        <f>U159*H159</f>
        <v>0.34500000000000003</v>
      </c>
      <c r="W159" s="124">
        <v>0</v>
      </c>
      <c r="X159" s="125">
        <f>W159*H159</f>
        <v>0</v>
      </c>
      <c r="AR159" s="8" t="s">
        <v>96</v>
      </c>
      <c r="AT159" s="8" t="s">
        <v>93</v>
      </c>
      <c r="AU159" s="8" t="s">
        <v>40</v>
      </c>
      <c r="AY159" s="8" t="s">
        <v>81</v>
      </c>
      <c r="BE159" s="126">
        <f>IF(O159="základní",K159,0)</f>
        <v>0</v>
      </c>
      <c r="BF159" s="126">
        <f>IF(O159="snížená",K159,0)</f>
        <v>0</v>
      </c>
      <c r="BG159" s="126">
        <f>IF(O159="zákl. přenesená",K159,0)</f>
        <v>0</v>
      </c>
      <c r="BH159" s="126">
        <f>IF(O159="sníž. přenesená",K159,0)</f>
        <v>0</v>
      </c>
      <c r="BI159" s="126">
        <f>IF(O159="nulová",K159,0)</f>
        <v>0</v>
      </c>
      <c r="BJ159" s="8" t="s">
        <v>38</v>
      </c>
      <c r="BK159" s="126">
        <f>ROUND(P159*H159,2)</f>
        <v>0</v>
      </c>
      <c r="BL159" s="8" t="s">
        <v>96</v>
      </c>
      <c r="BM159" s="8" t="s">
        <v>230</v>
      </c>
    </row>
    <row r="160" spans="2:65" s="1" customFormat="1" x14ac:dyDescent="0.2">
      <c r="B160" s="15"/>
      <c r="C160" s="16"/>
      <c r="D160" s="127" t="s">
        <v>91</v>
      </c>
      <c r="E160" s="16"/>
      <c r="F160" s="128" t="s">
        <v>229</v>
      </c>
      <c r="G160" s="16"/>
      <c r="H160" s="16"/>
      <c r="I160" s="38"/>
      <c r="J160" s="38"/>
      <c r="K160" s="16"/>
      <c r="L160" s="16"/>
      <c r="M160" s="17"/>
      <c r="N160" s="129"/>
      <c r="O160" s="23"/>
      <c r="P160" s="23"/>
      <c r="Q160" s="23"/>
      <c r="R160" s="23"/>
      <c r="S160" s="23"/>
      <c r="T160" s="23"/>
      <c r="U160" s="23"/>
      <c r="V160" s="23"/>
      <c r="W160" s="23"/>
      <c r="X160" s="24"/>
      <c r="AT160" s="8" t="s">
        <v>91</v>
      </c>
      <c r="AU160" s="8" t="s">
        <v>40</v>
      </c>
    </row>
    <row r="161" spans="2:65" s="1" customFormat="1" ht="29.25" x14ac:dyDescent="0.2">
      <c r="B161" s="15"/>
      <c r="C161" s="16"/>
      <c r="D161" s="127" t="s">
        <v>98</v>
      </c>
      <c r="E161" s="16"/>
      <c r="F161" s="140" t="s">
        <v>226</v>
      </c>
      <c r="G161" s="16"/>
      <c r="H161" s="16"/>
      <c r="I161" s="38"/>
      <c r="J161" s="38"/>
      <c r="K161" s="16"/>
      <c r="L161" s="16"/>
      <c r="M161" s="17"/>
      <c r="N161" s="129"/>
      <c r="O161" s="23"/>
      <c r="P161" s="23"/>
      <c r="Q161" s="23"/>
      <c r="R161" s="23"/>
      <c r="S161" s="23"/>
      <c r="T161" s="23"/>
      <c r="U161" s="23"/>
      <c r="V161" s="23"/>
      <c r="W161" s="23"/>
      <c r="X161" s="24"/>
      <c r="AT161" s="8" t="s">
        <v>98</v>
      </c>
      <c r="AU161" s="8" t="s">
        <v>40</v>
      </c>
    </row>
    <row r="162" spans="2:65" s="1" customFormat="1" ht="16.5" customHeight="1" x14ac:dyDescent="0.2">
      <c r="B162" s="15"/>
      <c r="C162" s="130" t="s">
        <v>231</v>
      </c>
      <c r="D162" s="130" t="s">
        <v>93</v>
      </c>
      <c r="E162" s="131" t="s">
        <v>232</v>
      </c>
      <c r="F162" s="132" t="s">
        <v>233</v>
      </c>
      <c r="G162" s="133" t="s">
        <v>234</v>
      </c>
      <c r="H162" s="134">
        <v>0.76400000000000001</v>
      </c>
      <c r="I162" s="135"/>
      <c r="J162" s="136"/>
      <c r="K162" s="137">
        <f>ROUND(P162*H162,2)</f>
        <v>0</v>
      </c>
      <c r="L162" s="132" t="s">
        <v>88</v>
      </c>
      <c r="M162" s="138"/>
      <c r="N162" s="139" t="s">
        <v>7</v>
      </c>
      <c r="O162" s="122" t="s">
        <v>24</v>
      </c>
      <c r="P162" s="123">
        <f>I162+J162</f>
        <v>0</v>
      </c>
      <c r="Q162" s="123">
        <f>ROUND(I162*H162,2)</f>
        <v>0</v>
      </c>
      <c r="R162" s="123">
        <f>ROUND(J162*H162,2)</f>
        <v>0</v>
      </c>
      <c r="S162" s="23"/>
      <c r="T162" s="124">
        <f>S162*H162</f>
        <v>0</v>
      </c>
      <c r="U162" s="124">
        <v>1</v>
      </c>
      <c r="V162" s="124">
        <f>U162*H162</f>
        <v>0.76400000000000001</v>
      </c>
      <c r="W162" s="124">
        <v>0</v>
      </c>
      <c r="X162" s="125">
        <f>W162*H162</f>
        <v>0</v>
      </c>
      <c r="AR162" s="8" t="s">
        <v>96</v>
      </c>
      <c r="AT162" s="8" t="s">
        <v>93</v>
      </c>
      <c r="AU162" s="8" t="s">
        <v>40</v>
      </c>
      <c r="AY162" s="8" t="s">
        <v>81</v>
      </c>
      <c r="BE162" s="126">
        <f>IF(O162="základní",K162,0)</f>
        <v>0</v>
      </c>
      <c r="BF162" s="126">
        <f>IF(O162="snížená",K162,0)</f>
        <v>0</v>
      </c>
      <c r="BG162" s="126">
        <f>IF(O162="zákl. přenesená",K162,0)</f>
        <v>0</v>
      </c>
      <c r="BH162" s="126">
        <f>IF(O162="sníž. přenesená",K162,0)</f>
        <v>0</v>
      </c>
      <c r="BI162" s="126">
        <f>IF(O162="nulová",K162,0)</f>
        <v>0</v>
      </c>
      <c r="BJ162" s="8" t="s">
        <v>38</v>
      </c>
      <c r="BK162" s="126">
        <f>ROUND(P162*H162,2)</f>
        <v>0</v>
      </c>
      <c r="BL162" s="8" t="s">
        <v>96</v>
      </c>
      <c r="BM162" s="8" t="s">
        <v>235</v>
      </c>
    </row>
    <row r="163" spans="2:65" s="1" customFormat="1" x14ac:dyDescent="0.2">
      <c r="B163" s="15"/>
      <c r="C163" s="16"/>
      <c r="D163" s="127" t="s">
        <v>91</v>
      </c>
      <c r="E163" s="16"/>
      <c r="F163" s="128" t="s">
        <v>233</v>
      </c>
      <c r="G163" s="16"/>
      <c r="H163" s="16"/>
      <c r="I163" s="38"/>
      <c r="J163" s="38"/>
      <c r="K163" s="16"/>
      <c r="L163" s="16"/>
      <c r="M163" s="17"/>
      <c r="N163" s="129"/>
      <c r="O163" s="23"/>
      <c r="P163" s="23"/>
      <c r="Q163" s="23"/>
      <c r="R163" s="23"/>
      <c r="S163" s="23"/>
      <c r="T163" s="23"/>
      <c r="U163" s="23"/>
      <c r="V163" s="23"/>
      <c r="W163" s="23"/>
      <c r="X163" s="24"/>
      <c r="AT163" s="8" t="s">
        <v>91</v>
      </c>
      <c r="AU163" s="8" t="s">
        <v>40</v>
      </c>
    </row>
    <row r="164" spans="2:65" s="1" customFormat="1" ht="19.5" x14ac:dyDescent="0.2">
      <c r="B164" s="15"/>
      <c r="C164" s="16"/>
      <c r="D164" s="127" t="s">
        <v>98</v>
      </c>
      <c r="E164" s="16"/>
      <c r="F164" s="140" t="s">
        <v>236</v>
      </c>
      <c r="G164" s="16"/>
      <c r="H164" s="16"/>
      <c r="I164" s="38"/>
      <c r="J164" s="38"/>
      <c r="K164" s="16"/>
      <c r="L164" s="16"/>
      <c r="M164" s="17"/>
      <c r="N164" s="129"/>
      <c r="O164" s="23"/>
      <c r="P164" s="23"/>
      <c r="Q164" s="23"/>
      <c r="R164" s="23"/>
      <c r="S164" s="23"/>
      <c r="T164" s="23"/>
      <c r="U164" s="23"/>
      <c r="V164" s="23"/>
      <c r="W164" s="23"/>
      <c r="X164" s="24"/>
      <c r="AT164" s="8" t="s">
        <v>98</v>
      </c>
      <c r="AU164" s="8" t="s">
        <v>40</v>
      </c>
    </row>
    <row r="165" spans="2:65" s="7" customFormat="1" x14ac:dyDescent="0.2">
      <c r="B165" s="141"/>
      <c r="C165" s="142"/>
      <c r="D165" s="127" t="s">
        <v>100</v>
      </c>
      <c r="E165" s="143" t="s">
        <v>7</v>
      </c>
      <c r="F165" s="144" t="s">
        <v>237</v>
      </c>
      <c r="G165" s="142"/>
      <c r="H165" s="145">
        <v>0.76400000000000001</v>
      </c>
      <c r="I165" s="146"/>
      <c r="J165" s="146"/>
      <c r="K165" s="142"/>
      <c r="L165" s="142"/>
      <c r="M165" s="147"/>
      <c r="N165" s="148"/>
      <c r="O165" s="149"/>
      <c r="P165" s="149"/>
      <c r="Q165" s="149"/>
      <c r="R165" s="149"/>
      <c r="S165" s="149"/>
      <c r="T165" s="149"/>
      <c r="U165" s="149"/>
      <c r="V165" s="149"/>
      <c r="W165" s="149"/>
      <c r="X165" s="150"/>
      <c r="AT165" s="151" t="s">
        <v>100</v>
      </c>
      <c r="AU165" s="151" t="s">
        <v>40</v>
      </c>
      <c r="AV165" s="7" t="s">
        <v>40</v>
      </c>
      <c r="AW165" s="7" t="s">
        <v>1</v>
      </c>
      <c r="AX165" s="7" t="s">
        <v>38</v>
      </c>
      <c r="AY165" s="151" t="s">
        <v>81</v>
      </c>
    </row>
    <row r="166" spans="2:65" s="1" customFormat="1" ht="16.5" customHeight="1" x14ac:dyDescent="0.2">
      <c r="B166" s="15"/>
      <c r="C166" s="114" t="s">
        <v>238</v>
      </c>
      <c r="D166" s="114" t="s">
        <v>84</v>
      </c>
      <c r="E166" s="115" t="s">
        <v>239</v>
      </c>
      <c r="F166" s="116" t="s">
        <v>240</v>
      </c>
      <c r="G166" s="117" t="s">
        <v>116</v>
      </c>
      <c r="H166" s="118">
        <v>19</v>
      </c>
      <c r="I166" s="119"/>
      <c r="J166" s="119"/>
      <c r="K166" s="120">
        <f>ROUND(P166*H166,2)</f>
        <v>0</v>
      </c>
      <c r="L166" s="116" t="s">
        <v>88</v>
      </c>
      <c r="M166" s="17"/>
      <c r="N166" s="121" t="s">
        <v>7</v>
      </c>
      <c r="O166" s="122" t="s">
        <v>24</v>
      </c>
      <c r="P166" s="123">
        <f>I166+J166</f>
        <v>0</v>
      </c>
      <c r="Q166" s="123">
        <f>ROUND(I166*H166,2)</f>
        <v>0</v>
      </c>
      <c r="R166" s="123">
        <f>ROUND(J166*H166,2)</f>
        <v>0</v>
      </c>
      <c r="S166" s="23"/>
      <c r="T166" s="124">
        <f>S166*H166</f>
        <v>0</v>
      </c>
      <c r="U166" s="124">
        <v>0</v>
      </c>
      <c r="V166" s="124">
        <f>U166*H166</f>
        <v>0</v>
      </c>
      <c r="W166" s="124">
        <v>0</v>
      </c>
      <c r="X166" s="125">
        <f>W166*H166</f>
        <v>0</v>
      </c>
      <c r="AR166" s="8" t="s">
        <v>199</v>
      </c>
      <c r="AT166" s="8" t="s">
        <v>84</v>
      </c>
      <c r="AU166" s="8" t="s">
        <v>40</v>
      </c>
      <c r="AY166" s="8" t="s">
        <v>81</v>
      </c>
      <c r="BE166" s="126">
        <f>IF(O166="základní",K166,0)</f>
        <v>0</v>
      </c>
      <c r="BF166" s="126">
        <f>IF(O166="snížená",K166,0)</f>
        <v>0</v>
      </c>
      <c r="BG166" s="126">
        <f>IF(O166="zákl. přenesená",K166,0)</f>
        <v>0</v>
      </c>
      <c r="BH166" s="126">
        <f>IF(O166="sníž. přenesená",K166,0)</f>
        <v>0</v>
      </c>
      <c r="BI166" s="126">
        <f>IF(O166="nulová",K166,0)</f>
        <v>0</v>
      </c>
      <c r="BJ166" s="8" t="s">
        <v>38</v>
      </c>
      <c r="BK166" s="126">
        <f>ROUND(P166*H166,2)</f>
        <v>0</v>
      </c>
      <c r="BL166" s="8" t="s">
        <v>199</v>
      </c>
      <c r="BM166" s="8" t="s">
        <v>241</v>
      </c>
    </row>
    <row r="167" spans="2:65" s="1" customFormat="1" x14ac:dyDescent="0.2">
      <c r="B167" s="15"/>
      <c r="C167" s="16"/>
      <c r="D167" s="127" t="s">
        <v>91</v>
      </c>
      <c r="E167" s="16"/>
      <c r="F167" s="128" t="s">
        <v>242</v>
      </c>
      <c r="G167" s="16"/>
      <c r="H167" s="16"/>
      <c r="I167" s="38"/>
      <c r="J167" s="38"/>
      <c r="K167" s="16"/>
      <c r="L167" s="16"/>
      <c r="M167" s="17"/>
      <c r="N167" s="129"/>
      <c r="O167" s="23"/>
      <c r="P167" s="23"/>
      <c r="Q167" s="23"/>
      <c r="R167" s="23"/>
      <c r="S167" s="23"/>
      <c r="T167" s="23"/>
      <c r="U167" s="23"/>
      <c r="V167" s="23"/>
      <c r="W167" s="23"/>
      <c r="X167" s="24"/>
      <c r="AT167" s="8" t="s">
        <v>91</v>
      </c>
      <c r="AU167" s="8" t="s">
        <v>40</v>
      </c>
    </row>
    <row r="168" spans="2:65" s="1" customFormat="1" ht="16.5" customHeight="1" x14ac:dyDescent="0.2">
      <c r="B168" s="15"/>
      <c r="C168" s="114" t="s">
        <v>243</v>
      </c>
      <c r="D168" s="114" t="s">
        <v>84</v>
      </c>
      <c r="E168" s="115" t="s">
        <v>244</v>
      </c>
      <c r="F168" s="116" t="s">
        <v>245</v>
      </c>
      <c r="G168" s="117" t="s">
        <v>116</v>
      </c>
      <c r="H168" s="118">
        <v>25</v>
      </c>
      <c r="I168" s="119"/>
      <c r="J168" s="119"/>
      <c r="K168" s="120">
        <f>ROUND(P168*H168,2)</f>
        <v>0</v>
      </c>
      <c r="L168" s="116" t="s">
        <v>88</v>
      </c>
      <c r="M168" s="17"/>
      <c r="N168" s="121" t="s">
        <v>7</v>
      </c>
      <c r="O168" s="122" t="s">
        <v>24</v>
      </c>
      <c r="P168" s="123">
        <f>I168+J168</f>
        <v>0</v>
      </c>
      <c r="Q168" s="123">
        <f>ROUND(I168*H168,2)</f>
        <v>0</v>
      </c>
      <c r="R168" s="123">
        <f>ROUND(J168*H168,2)</f>
        <v>0</v>
      </c>
      <c r="S168" s="23"/>
      <c r="T168" s="124">
        <f>S168*H168</f>
        <v>0</v>
      </c>
      <c r="U168" s="124">
        <v>0</v>
      </c>
      <c r="V168" s="124">
        <f>U168*H168</f>
        <v>0</v>
      </c>
      <c r="W168" s="124">
        <v>0</v>
      </c>
      <c r="X168" s="125">
        <f>W168*H168</f>
        <v>0</v>
      </c>
      <c r="AR168" s="8" t="s">
        <v>199</v>
      </c>
      <c r="AT168" s="8" t="s">
        <v>84</v>
      </c>
      <c r="AU168" s="8" t="s">
        <v>40</v>
      </c>
      <c r="AY168" s="8" t="s">
        <v>81</v>
      </c>
      <c r="BE168" s="126">
        <f>IF(O168="základní",K168,0)</f>
        <v>0</v>
      </c>
      <c r="BF168" s="126">
        <f>IF(O168="snížená",K168,0)</f>
        <v>0</v>
      </c>
      <c r="BG168" s="126">
        <f>IF(O168="zákl. přenesená",K168,0)</f>
        <v>0</v>
      </c>
      <c r="BH168" s="126">
        <f>IF(O168="sníž. přenesená",K168,0)</f>
        <v>0</v>
      </c>
      <c r="BI168" s="126">
        <f>IF(O168="nulová",K168,0)</f>
        <v>0</v>
      </c>
      <c r="BJ168" s="8" t="s">
        <v>38</v>
      </c>
      <c r="BK168" s="126">
        <f>ROUND(P168*H168,2)</f>
        <v>0</v>
      </c>
      <c r="BL168" s="8" t="s">
        <v>199</v>
      </c>
      <c r="BM168" s="8" t="s">
        <v>246</v>
      </c>
    </row>
    <row r="169" spans="2:65" s="1" customFormat="1" x14ac:dyDescent="0.2">
      <c r="B169" s="15"/>
      <c r="C169" s="16"/>
      <c r="D169" s="127" t="s">
        <v>91</v>
      </c>
      <c r="E169" s="16"/>
      <c r="F169" s="128" t="s">
        <v>247</v>
      </c>
      <c r="G169" s="16"/>
      <c r="H169" s="16"/>
      <c r="I169" s="38"/>
      <c r="J169" s="38"/>
      <c r="K169" s="16"/>
      <c r="L169" s="16"/>
      <c r="M169" s="17"/>
      <c r="N169" s="129"/>
      <c r="O169" s="23"/>
      <c r="P169" s="23"/>
      <c r="Q169" s="23"/>
      <c r="R169" s="23"/>
      <c r="S169" s="23"/>
      <c r="T169" s="23"/>
      <c r="U169" s="23"/>
      <c r="V169" s="23"/>
      <c r="W169" s="23"/>
      <c r="X169" s="24"/>
      <c r="AT169" s="8" t="s">
        <v>91</v>
      </c>
      <c r="AU169" s="8" t="s">
        <v>40</v>
      </c>
    </row>
    <row r="170" spans="2:65" s="1" customFormat="1" ht="16.5" customHeight="1" x14ac:dyDescent="0.2">
      <c r="B170" s="15"/>
      <c r="C170" s="130" t="s">
        <v>248</v>
      </c>
      <c r="D170" s="130" t="s">
        <v>93</v>
      </c>
      <c r="E170" s="131" t="s">
        <v>249</v>
      </c>
      <c r="F170" s="132" t="s">
        <v>250</v>
      </c>
      <c r="G170" s="133" t="s">
        <v>122</v>
      </c>
      <c r="H170" s="134">
        <v>12</v>
      </c>
      <c r="I170" s="135"/>
      <c r="J170" s="136"/>
      <c r="K170" s="137">
        <f>ROUND(P170*H170,2)</f>
        <v>0</v>
      </c>
      <c r="L170" s="132" t="s">
        <v>7</v>
      </c>
      <c r="M170" s="138"/>
      <c r="N170" s="139" t="s">
        <v>7</v>
      </c>
      <c r="O170" s="122" t="s">
        <v>24</v>
      </c>
      <c r="P170" s="123">
        <f>I170+J170</f>
        <v>0</v>
      </c>
      <c r="Q170" s="123">
        <f>ROUND(I170*H170,2)</f>
        <v>0</v>
      </c>
      <c r="R170" s="123">
        <f>ROUND(J170*H170,2)</f>
        <v>0</v>
      </c>
      <c r="S170" s="23"/>
      <c r="T170" s="124">
        <f>S170*H170</f>
        <v>0</v>
      </c>
      <c r="U170" s="124">
        <v>0</v>
      </c>
      <c r="V170" s="124">
        <f>U170*H170</f>
        <v>0</v>
      </c>
      <c r="W170" s="124">
        <v>0</v>
      </c>
      <c r="X170" s="125">
        <f>W170*H170</f>
        <v>0</v>
      </c>
      <c r="AR170" s="8" t="s">
        <v>96</v>
      </c>
      <c r="AT170" s="8" t="s">
        <v>93</v>
      </c>
      <c r="AU170" s="8" t="s">
        <v>40</v>
      </c>
      <c r="AY170" s="8" t="s">
        <v>81</v>
      </c>
      <c r="BE170" s="126">
        <f>IF(O170="základní",K170,0)</f>
        <v>0</v>
      </c>
      <c r="BF170" s="126">
        <f>IF(O170="snížená",K170,0)</f>
        <v>0</v>
      </c>
      <c r="BG170" s="126">
        <f>IF(O170="zákl. přenesená",K170,0)</f>
        <v>0</v>
      </c>
      <c r="BH170" s="126">
        <f>IF(O170="sníž. přenesená",K170,0)</f>
        <v>0</v>
      </c>
      <c r="BI170" s="126">
        <f>IF(O170="nulová",K170,0)</f>
        <v>0</v>
      </c>
      <c r="BJ170" s="8" t="s">
        <v>38</v>
      </c>
      <c r="BK170" s="126">
        <f>ROUND(P170*H170,2)</f>
        <v>0</v>
      </c>
      <c r="BL170" s="8" t="s">
        <v>96</v>
      </c>
      <c r="BM170" s="8" t="s">
        <v>251</v>
      </c>
    </row>
    <row r="171" spans="2:65" s="1" customFormat="1" x14ac:dyDescent="0.2">
      <c r="B171" s="15"/>
      <c r="C171" s="16"/>
      <c r="D171" s="127" t="s">
        <v>91</v>
      </c>
      <c r="E171" s="16"/>
      <c r="F171" s="128" t="s">
        <v>250</v>
      </c>
      <c r="G171" s="16"/>
      <c r="H171" s="16"/>
      <c r="I171" s="38"/>
      <c r="J171" s="38"/>
      <c r="K171" s="16"/>
      <c r="L171" s="16"/>
      <c r="M171" s="17"/>
      <c r="N171" s="129"/>
      <c r="O171" s="23"/>
      <c r="P171" s="23"/>
      <c r="Q171" s="23"/>
      <c r="R171" s="23"/>
      <c r="S171" s="23"/>
      <c r="T171" s="23"/>
      <c r="U171" s="23"/>
      <c r="V171" s="23"/>
      <c r="W171" s="23"/>
      <c r="X171" s="24"/>
      <c r="AT171" s="8" t="s">
        <v>91</v>
      </c>
      <c r="AU171" s="8" t="s">
        <v>40</v>
      </c>
    </row>
    <row r="172" spans="2:65" s="1" customFormat="1" ht="16.5" customHeight="1" x14ac:dyDescent="0.2">
      <c r="B172" s="15"/>
      <c r="C172" s="130" t="s">
        <v>111</v>
      </c>
      <c r="D172" s="130" t="s">
        <v>93</v>
      </c>
      <c r="E172" s="131" t="s">
        <v>252</v>
      </c>
      <c r="F172" s="132" t="s">
        <v>253</v>
      </c>
      <c r="G172" s="133" t="s">
        <v>122</v>
      </c>
      <c r="H172" s="134">
        <v>1</v>
      </c>
      <c r="I172" s="135"/>
      <c r="J172" s="136"/>
      <c r="K172" s="137">
        <f>ROUND(P172*H172,2)</f>
        <v>0</v>
      </c>
      <c r="L172" s="132" t="s">
        <v>7</v>
      </c>
      <c r="M172" s="138"/>
      <c r="N172" s="139" t="s">
        <v>7</v>
      </c>
      <c r="O172" s="122" t="s">
        <v>24</v>
      </c>
      <c r="P172" s="123">
        <f>I172+J172</f>
        <v>0</v>
      </c>
      <c r="Q172" s="123">
        <f>ROUND(I172*H172,2)</f>
        <v>0</v>
      </c>
      <c r="R172" s="123">
        <f>ROUND(J172*H172,2)</f>
        <v>0</v>
      </c>
      <c r="S172" s="23"/>
      <c r="T172" s="124">
        <f>S172*H172</f>
        <v>0</v>
      </c>
      <c r="U172" s="124">
        <v>0</v>
      </c>
      <c r="V172" s="124">
        <f>U172*H172</f>
        <v>0</v>
      </c>
      <c r="W172" s="124">
        <v>0</v>
      </c>
      <c r="X172" s="125">
        <f>W172*H172</f>
        <v>0</v>
      </c>
      <c r="AR172" s="8" t="s">
        <v>96</v>
      </c>
      <c r="AT172" s="8" t="s">
        <v>93</v>
      </c>
      <c r="AU172" s="8" t="s">
        <v>40</v>
      </c>
      <c r="AY172" s="8" t="s">
        <v>81</v>
      </c>
      <c r="BE172" s="126">
        <f>IF(O172="základní",K172,0)</f>
        <v>0</v>
      </c>
      <c r="BF172" s="126">
        <f>IF(O172="snížená",K172,0)</f>
        <v>0</v>
      </c>
      <c r="BG172" s="126">
        <f>IF(O172="zákl. přenesená",K172,0)</f>
        <v>0</v>
      </c>
      <c r="BH172" s="126">
        <f>IF(O172="sníž. přenesená",K172,0)</f>
        <v>0</v>
      </c>
      <c r="BI172" s="126">
        <f>IF(O172="nulová",K172,0)</f>
        <v>0</v>
      </c>
      <c r="BJ172" s="8" t="s">
        <v>38</v>
      </c>
      <c r="BK172" s="126">
        <f>ROUND(P172*H172,2)</f>
        <v>0</v>
      </c>
      <c r="BL172" s="8" t="s">
        <v>96</v>
      </c>
      <c r="BM172" s="8" t="s">
        <v>254</v>
      </c>
    </row>
    <row r="173" spans="2:65" s="1" customFormat="1" x14ac:dyDescent="0.2">
      <c r="B173" s="15"/>
      <c r="C173" s="16"/>
      <c r="D173" s="127" t="s">
        <v>91</v>
      </c>
      <c r="E173" s="16"/>
      <c r="F173" s="128" t="s">
        <v>253</v>
      </c>
      <c r="G173" s="16"/>
      <c r="H173" s="16"/>
      <c r="I173" s="38"/>
      <c r="J173" s="38"/>
      <c r="K173" s="16"/>
      <c r="L173" s="16"/>
      <c r="M173" s="17"/>
      <c r="N173" s="129"/>
      <c r="O173" s="23"/>
      <c r="P173" s="23"/>
      <c r="Q173" s="23"/>
      <c r="R173" s="23"/>
      <c r="S173" s="23"/>
      <c r="T173" s="23"/>
      <c r="U173" s="23"/>
      <c r="V173" s="23"/>
      <c r="W173" s="23"/>
      <c r="X173" s="24"/>
      <c r="AT173" s="8" t="s">
        <v>91</v>
      </c>
      <c r="AU173" s="8" t="s">
        <v>40</v>
      </c>
    </row>
    <row r="174" spans="2:65" s="1" customFormat="1" ht="16.5" customHeight="1" x14ac:dyDescent="0.2">
      <c r="B174" s="15"/>
      <c r="C174" s="130" t="s">
        <v>255</v>
      </c>
      <c r="D174" s="130" t="s">
        <v>93</v>
      </c>
      <c r="E174" s="131" t="s">
        <v>256</v>
      </c>
      <c r="F174" s="132" t="s">
        <v>257</v>
      </c>
      <c r="G174" s="133" t="s">
        <v>116</v>
      </c>
      <c r="H174" s="134">
        <v>9</v>
      </c>
      <c r="I174" s="135"/>
      <c r="J174" s="136"/>
      <c r="K174" s="137">
        <f>ROUND(P174*H174,2)</f>
        <v>0</v>
      </c>
      <c r="L174" s="132" t="s">
        <v>123</v>
      </c>
      <c r="M174" s="138"/>
      <c r="N174" s="139" t="s">
        <v>7</v>
      </c>
      <c r="O174" s="122" t="s">
        <v>24</v>
      </c>
      <c r="P174" s="123">
        <f>I174+J174</f>
        <v>0</v>
      </c>
      <c r="Q174" s="123">
        <f>ROUND(I174*H174,2)</f>
        <v>0</v>
      </c>
      <c r="R174" s="123">
        <f>ROUND(J174*H174,2)</f>
        <v>0</v>
      </c>
      <c r="S174" s="23"/>
      <c r="T174" s="124">
        <f>S174*H174</f>
        <v>0</v>
      </c>
      <c r="U174" s="124">
        <v>0</v>
      </c>
      <c r="V174" s="124">
        <f>U174*H174</f>
        <v>0</v>
      </c>
      <c r="W174" s="124">
        <v>0</v>
      </c>
      <c r="X174" s="125">
        <f>W174*H174</f>
        <v>0</v>
      </c>
      <c r="AR174" s="8" t="s">
        <v>258</v>
      </c>
      <c r="AT174" s="8" t="s">
        <v>93</v>
      </c>
      <c r="AU174" s="8" t="s">
        <v>40</v>
      </c>
      <c r="AY174" s="8" t="s">
        <v>81</v>
      </c>
      <c r="BE174" s="126">
        <f>IF(O174="základní",K174,0)</f>
        <v>0</v>
      </c>
      <c r="BF174" s="126">
        <f>IF(O174="snížená",K174,0)</f>
        <v>0</v>
      </c>
      <c r="BG174" s="126">
        <f>IF(O174="zákl. přenesená",K174,0)</f>
        <v>0</v>
      </c>
      <c r="BH174" s="126">
        <f>IF(O174="sníž. přenesená",K174,0)</f>
        <v>0</v>
      </c>
      <c r="BI174" s="126">
        <f>IF(O174="nulová",K174,0)</f>
        <v>0</v>
      </c>
      <c r="BJ174" s="8" t="s">
        <v>38</v>
      </c>
      <c r="BK174" s="126">
        <f>ROUND(P174*H174,2)</f>
        <v>0</v>
      </c>
      <c r="BL174" s="8" t="s">
        <v>199</v>
      </c>
      <c r="BM174" s="8" t="s">
        <v>259</v>
      </c>
    </row>
    <row r="175" spans="2:65" s="1" customFormat="1" x14ac:dyDescent="0.2">
      <c r="B175" s="15"/>
      <c r="C175" s="16"/>
      <c r="D175" s="127" t="s">
        <v>91</v>
      </c>
      <c r="E175" s="16"/>
      <c r="F175" s="128" t="s">
        <v>257</v>
      </c>
      <c r="G175" s="16"/>
      <c r="H175" s="16"/>
      <c r="I175" s="38"/>
      <c r="J175" s="38"/>
      <c r="K175" s="16"/>
      <c r="L175" s="16"/>
      <c r="M175" s="17"/>
      <c r="N175" s="129"/>
      <c r="O175" s="23"/>
      <c r="P175" s="23"/>
      <c r="Q175" s="23"/>
      <c r="R175" s="23"/>
      <c r="S175" s="23"/>
      <c r="T175" s="23"/>
      <c r="U175" s="23"/>
      <c r="V175" s="23"/>
      <c r="W175" s="23"/>
      <c r="X175" s="24"/>
      <c r="AT175" s="8" t="s">
        <v>91</v>
      </c>
      <c r="AU175" s="8" t="s">
        <v>40</v>
      </c>
    </row>
    <row r="176" spans="2:65" s="1" customFormat="1" ht="19.5" x14ac:dyDescent="0.2">
      <c r="B176" s="15"/>
      <c r="C176" s="16"/>
      <c r="D176" s="127" t="s">
        <v>98</v>
      </c>
      <c r="E176" s="16"/>
      <c r="F176" s="140" t="s">
        <v>260</v>
      </c>
      <c r="G176" s="16"/>
      <c r="H176" s="16"/>
      <c r="I176" s="38"/>
      <c r="J176" s="38"/>
      <c r="K176" s="16"/>
      <c r="L176" s="16"/>
      <c r="M176" s="17"/>
      <c r="N176" s="129"/>
      <c r="O176" s="23"/>
      <c r="P176" s="23"/>
      <c r="Q176" s="23"/>
      <c r="R176" s="23"/>
      <c r="S176" s="23"/>
      <c r="T176" s="23"/>
      <c r="U176" s="23"/>
      <c r="V176" s="23"/>
      <c r="W176" s="23"/>
      <c r="X176" s="24"/>
      <c r="AT176" s="8" t="s">
        <v>98</v>
      </c>
      <c r="AU176" s="8" t="s">
        <v>40</v>
      </c>
    </row>
    <row r="177" spans="2:65" s="1" customFormat="1" ht="16.5" customHeight="1" x14ac:dyDescent="0.2">
      <c r="B177" s="15"/>
      <c r="C177" s="130" t="s">
        <v>261</v>
      </c>
      <c r="D177" s="130" t="s">
        <v>93</v>
      </c>
      <c r="E177" s="131" t="s">
        <v>262</v>
      </c>
      <c r="F177" s="132" t="s">
        <v>263</v>
      </c>
      <c r="G177" s="133" t="s">
        <v>116</v>
      </c>
      <c r="H177" s="134">
        <v>3</v>
      </c>
      <c r="I177" s="135"/>
      <c r="J177" s="136"/>
      <c r="K177" s="137">
        <f>ROUND(P177*H177,2)</f>
        <v>0</v>
      </c>
      <c r="L177" s="132" t="s">
        <v>7</v>
      </c>
      <c r="M177" s="138"/>
      <c r="N177" s="139" t="s">
        <v>7</v>
      </c>
      <c r="O177" s="122" t="s">
        <v>24</v>
      </c>
      <c r="P177" s="123">
        <f>I177+J177</f>
        <v>0</v>
      </c>
      <c r="Q177" s="123">
        <f>ROUND(I177*H177,2)</f>
        <v>0</v>
      </c>
      <c r="R177" s="123">
        <f>ROUND(J177*H177,2)</f>
        <v>0</v>
      </c>
      <c r="S177" s="23"/>
      <c r="T177" s="124">
        <f>S177*H177</f>
        <v>0</v>
      </c>
      <c r="U177" s="124">
        <v>0.02</v>
      </c>
      <c r="V177" s="124">
        <f>U177*H177</f>
        <v>0.06</v>
      </c>
      <c r="W177" s="124">
        <v>0</v>
      </c>
      <c r="X177" s="125">
        <f>W177*H177</f>
        <v>0</v>
      </c>
      <c r="AR177" s="8" t="s">
        <v>258</v>
      </c>
      <c r="AT177" s="8" t="s">
        <v>93</v>
      </c>
      <c r="AU177" s="8" t="s">
        <v>40</v>
      </c>
      <c r="AY177" s="8" t="s">
        <v>81</v>
      </c>
      <c r="BE177" s="126">
        <f>IF(O177="základní",K177,0)</f>
        <v>0</v>
      </c>
      <c r="BF177" s="126">
        <f>IF(O177="snížená",K177,0)</f>
        <v>0</v>
      </c>
      <c r="BG177" s="126">
        <f>IF(O177="zákl. přenesená",K177,0)</f>
        <v>0</v>
      </c>
      <c r="BH177" s="126">
        <f>IF(O177="sníž. přenesená",K177,0)</f>
        <v>0</v>
      </c>
      <c r="BI177" s="126">
        <f>IF(O177="nulová",K177,0)</f>
        <v>0</v>
      </c>
      <c r="BJ177" s="8" t="s">
        <v>38</v>
      </c>
      <c r="BK177" s="126">
        <f>ROUND(P177*H177,2)</f>
        <v>0</v>
      </c>
      <c r="BL177" s="8" t="s">
        <v>199</v>
      </c>
      <c r="BM177" s="8" t="s">
        <v>264</v>
      </c>
    </row>
    <row r="178" spans="2:65" s="1" customFormat="1" x14ac:dyDescent="0.2">
      <c r="B178" s="15"/>
      <c r="C178" s="16"/>
      <c r="D178" s="127" t="s">
        <v>91</v>
      </c>
      <c r="E178" s="16"/>
      <c r="F178" s="128" t="s">
        <v>263</v>
      </c>
      <c r="G178" s="16"/>
      <c r="H178" s="16"/>
      <c r="I178" s="38"/>
      <c r="J178" s="38"/>
      <c r="K178" s="16"/>
      <c r="L178" s="16"/>
      <c r="M178" s="17"/>
      <c r="N178" s="129"/>
      <c r="O178" s="23"/>
      <c r="P178" s="23"/>
      <c r="Q178" s="23"/>
      <c r="R178" s="23"/>
      <c r="S178" s="23"/>
      <c r="T178" s="23"/>
      <c r="U178" s="23"/>
      <c r="V178" s="23"/>
      <c r="W178" s="23"/>
      <c r="X178" s="24"/>
      <c r="AT178" s="8" t="s">
        <v>91</v>
      </c>
      <c r="AU178" s="8" t="s">
        <v>40</v>
      </c>
    </row>
    <row r="179" spans="2:65" s="1" customFormat="1" ht="16.5" customHeight="1" x14ac:dyDescent="0.2">
      <c r="B179" s="15"/>
      <c r="C179" s="114" t="s">
        <v>265</v>
      </c>
      <c r="D179" s="114" t="s">
        <v>84</v>
      </c>
      <c r="E179" s="115" t="s">
        <v>266</v>
      </c>
      <c r="F179" s="116" t="s">
        <v>267</v>
      </c>
      <c r="G179" s="117" t="s">
        <v>116</v>
      </c>
      <c r="H179" s="118">
        <v>8</v>
      </c>
      <c r="I179" s="119"/>
      <c r="J179" s="119"/>
      <c r="K179" s="120">
        <f>ROUND(P179*H179,2)</f>
        <v>0</v>
      </c>
      <c r="L179" s="116" t="s">
        <v>88</v>
      </c>
      <c r="M179" s="17"/>
      <c r="N179" s="121" t="s">
        <v>7</v>
      </c>
      <c r="O179" s="122" t="s">
        <v>24</v>
      </c>
      <c r="P179" s="123">
        <f>I179+J179</f>
        <v>0</v>
      </c>
      <c r="Q179" s="123">
        <f>ROUND(I179*H179,2)</f>
        <v>0</v>
      </c>
      <c r="R179" s="123">
        <f>ROUND(J179*H179,2)</f>
        <v>0</v>
      </c>
      <c r="S179" s="23"/>
      <c r="T179" s="124">
        <f>S179*H179</f>
        <v>0</v>
      </c>
      <c r="U179" s="124">
        <v>0</v>
      </c>
      <c r="V179" s="124">
        <f>U179*H179</f>
        <v>0</v>
      </c>
      <c r="W179" s="124">
        <v>0</v>
      </c>
      <c r="X179" s="125">
        <f>W179*H179</f>
        <v>0</v>
      </c>
      <c r="AR179" s="8" t="s">
        <v>199</v>
      </c>
      <c r="AT179" s="8" t="s">
        <v>84</v>
      </c>
      <c r="AU179" s="8" t="s">
        <v>40</v>
      </c>
      <c r="AY179" s="8" t="s">
        <v>81</v>
      </c>
      <c r="BE179" s="126">
        <f>IF(O179="základní",K179,0)</f>
        <v>0</v>
      </c>
      <c r="BF179" s="126">
        <f>IF(O179="snížená",K179,0)</f>
        <v>0</v>
      </c>
      <c r="BG179" s="126">
        <f>IF(O179="zákl. přenesená",K179,0)</f>
        <v>0</v>
      </c>
      <c r="BH179" s="126">
        <f>IF(O179="sníž. přenesená",K179,0)</f>
        <v>0</v>
      </c>
      <c r="BI179" s="126">
        <f>IF(O179="nulová",K179,0)</f>
        <v>0</v>
      </c>
      <c r="BJ179" s="8" t="s">
        <v>38</v>
      </c>
      <c r="BK179" s="126">
        <f>ROUND(P179*H179,2)</f>
        <v>0</v>
      </c>
      <c r="BL179" s="8" t="s">
        <v>199</v>
      </c>
      <c r="BM179" s="8" t="s">
        <v>268</v>
      </c>
    </row>
    <row r="180" spans="2:65" s="1" customFormat="1" x14ac:dyDescent="0.2">
      <c r="B180" s="15"/>
      <c r="C180" s="16"/>
      <c r="D180" s="127" t="s">
        <v>91</v>
      </c>
      <c r="E180" s="16"/>
      <c r="F180" s="128" t="s">
        <v>269</v>
      </c>
      <c r="G180" s="16"/>
      <c r="H180" s="16"/>
      <c r="I180" s="38"/>
      <c r="J180" s="38"/>
      <c r="K180" s="16"/>
      <c r="L180" s="16"/>
      <c r="M180" s="17"/>
      <c r="N180" s="129"/>
      <c r="O180" s="23"/>
      <c r="P180" s="23"/>
      <c r="Q180" s="23"/>
      <c r="R180" s="23"/>
      <c r="S180" s="23"/>
      <c r="T180" s="23"/>
      <c r="U180" s="23"/>
      <c r="V180" s="23"/>
      <c r="W180" s="23"/>
      <c r="X180" s="24"/>
      <c r="AT180" s="8" t="s">
        <v>91</v>
      </c>
      <c r="AU180" s="8" t="s">
        <v>40</v>
      </c>
    </row>
    <row r="181" spans="2:65" s="1" customFormat="1" ht="16.5" customHeight="1" x14ac:dyDescent="0.2">
      <c r="B181" s="15"/>
      <c r="C181" s="130" t="s">
        <v>270</v>
      </c>
      <c r="D181" s="130" t="s">
        <v>93</v>
      </c>
      <c r="E181" s="131" t="s">
        <v>271</v>
      </c>
      <c r="F181" s="132" t="s">
        <v>272</v>
      </c>
      <c r="G181" s="133" t="s">
        <v>122</v>
      </c>
      <c r="H181" s="134">
        <v>5</v>
      </c>
      <c r="I181" s="135"/>
      <c r="J181" s="136"/>
      <c r="K181" s="137">
        <f>ROUND(P181*H181,2)</f>
        <v>0</v>
      </c>
      <c r="L181" s="132" t="s">
        <v>7</v>
      </c>
      <c r="M181" s="138"/>
      <c r="N181" s="139" t="s">
        <v>7</v>
      </c>
      <c r="O181" s="122" t="s">
        <v>24</v>
      </c>
      <c r="P181" s="123">
        <f>I181+J181</f>
        <v>0</v>
      </c>
      <c r="Q181" s="123">
        <f>ROUND(I181*H181,2)</f>
        <v>0</v>
      </c>
      <c r="R181" s="123">
        <f>ROUND(J181*H181,2)</f>
        <v>0</v>
      </c>
      <c r="S181" s="23"/>
      <c r="T181" s="124">
        <f>S181*H181</f>
        <v>0</v>
      </c>
      <c r="U181" s="124">
        <v>0</v>
      </c>
      <c r="V181" s="124">
        <f>U181*H181</f>
        <v>0</v>
      </c>
      <c r="W181" s="124">
        <v>0</v>
      </c>
      <c r="X181" s="125">
        <f>W181*H181</f>
        <v>0</v>
      </c>
      <c r="AR181" s="8" t="s">
        <v>258</v>
      </c>
      <c r="AT181" s="8" t="s">
        <v>93</v>
      </c>
      <c r="AU181" s="8" t="s">
        <v>40</v>
      </c>
      <c r="AY181" s="8" t="s">
        <v>81</v>
      </c>
      <c r="BE181" s="126">
        <f>IF(O181="základní",K181,0)</f>
        <v>0</v>
      </c>
      <c r="BF181" s="126">
        <f>IF(O181="snížená",K181,0)</f>
        <v>0</v>
      </c>
      <c r="BG181" s="126">
        <f>IF(O181="zákl. přenesená",K181,0)</f>
        <v>0</v>
      </c>
      <c r="BH181" s="126">
        <f>IF(O181="sníž. přenesená",K181,0)</f>
        <v>0</v>
      </c>
      <c r="BI181" s="126">
        <f>IF(O181="nulová",K181,0)</f>
        <v>0</v>
      </c>
      <c r="BJ181" s="8" t="s">
        <v>38</v>
      </c>
      <c r="BK181" s="126">
        <f>ROUND(P181*H181,2)</f>
        <v>0</v>
      </c>
      <c r="BL181" s="8" t="s">
        <v>199</v>
      </c>
      <c r="BM181" s="8" t="s">
        <v>273</v>
      </c>
    </row>
    <row r="182" spans="2:65" s="1" customFormat="1" x14ac:dyDescent="0.2">
      <c r="B182" s="15"/>
      <c r="C182" s="16"/>
      <c r="D182" s="127" t="s">
        <v>91</v>
      </c>
      <c r="E182" s="16"/>
      <c r="F182" s="128" t="s">
        <v>272</v>
      </c>
      <c r="G182" s="16"/>
      <c r="H182" s="16"/>
      <c r="I182" s="38"/>
      <c r="J182" s="38"/>
      <c r="K182" s="16"/>
      <c r="L182" s="16"/>
      <c r="M182" s="17"/>
      <c r="N182" s="129"/>
      <c r="O182" s="23"/>
      <c r="P182" s="23"/>
      <c r="Q182" s="23"/>
      <c r="R182" s="23"/>
      <c r="S182" s="23"/>
      <c r="T182" s="23"/>
      <c r="U182" s="23"/>
      <c r="V182" s="23"/>
      <c r="W182" s="23"/>
      <c r="X182" s="24"/>
      <c r="AT182" s="8" t="s">
        <v>91</v>
      </c>
      <c r="AU182" s="8" t="s">
        <v>40</v>
      </c>
    </row>
    <row r="183" spans="2:65" s="1" customFormat="1" ht="16.5" customHeight="1" x14ac:dyDescent="0.2">
      <c r="B183" s="15"/>
      <c r="C183" s="130" t="s">
        <v>274</v>
      </c>
      <c r="D183" s="130" t="s">
        <v>93</v>
      </c>
      <c r="E183" s="131" t="s">
        <v>275</v>
      </c>
      <c r="F183" s="132" t="s">
        <v>276</v>
      </c>
      <c r="G183" s="133" t="s">
        <v>122</v>
      </c>
      <c r="H183" s="134">
        <v>3</v>
      </c>
      <c r="I183" s="135"/>
      <c r="J183" s="136"/>
      <c r="K183" s="137">
        <f>ROUND(P183*H183,2)</f>
        <v>0</v>
      </c>
      <c r="L183" s="132" t="s">
        <v>7</v>
      </c>
      <c r="M183" s="138"/>
      <c r="N183" s="139" t="s">
        <v>7</v>
      </c>
      <c r="O183" s="122" t="s">
        <v>24</v>
      </c>
      <c r="P183" s="123">
        <f>I183+J183</f>
        <v>0</v>
      </c>
      <c r="Q183" s="123">
        <f>ROUND(I183*H183,2)</f>
        <v>0</v>
      </c>
      <c r="R183" s="123">
        <f>ROUND(J183*H183,2)</f>
        <v>0</v>
      </c>
      <c r="S183" s="23"/>
      <c r="T183" s="124">
        <f>S183*H183</f>
        <v>0</v>
      </c>
      <c r="U183" s="124">
        <v>0</v>
      </c>
      <c r="V183" s="124">
        <f>U183*H183</f>
        <v>0</v>
      </c>
      <c r="W183" s="124">
        <v>0</v>
      </c>
      <c r="X183" s="125">
        <f>W183*H183</f>
        <v>0</v>
      </c>
      <c r="AR183" s="8" t="s">
        <v>258</v>
      </c>
      <c r="AT183" s="8" t="s">
        <v>93</v>
      </c>
      <c r="AU183" s="8" t="s">
        <v>40</v>
      </c>
      <c r="AY183" s="8" t="s">
        <v>81</v>
      </c>
      <c r="BE183" s="126">
        <f>IF(O183="základní",K183,0)</f>
        <v>0</v>
      </c>
      <c r="BF183" s="126">
        <f>IF(O183="snížená",K183,0)</f>
        <v>0</v>
      </c>
      <c r="BG183" s="126">
        <f>IF(O183="zákl. přenesená",K183,0)</f>
        <v>0</v>
      </c>
      <c r="BH183" s="126">
        <f>IF(O183="sníž. přenesená",K183,0)</f>
        <v>0</v>
      </c>
      <c r="BI183" s="126">
        <f>IF(O183="nulová",K183,0)</f>
        <v>0</v>
      </c>
      <c r="BJ183" s="8" t="s">
        <v>38</v>
      </c>
      <c r="BK183" s="126">
        <f>ROUND(P183*H183,2)</f>
        <v>0</v>
      </c>
      <c r="BL183" s="8" t="s">
        <v>199</v>
      </c>
      <c r="BM183" s="8" t="s">
        <v>277</v>
      </c>
    </row>
    <row r="184" spans="2:65" s="1" customFormat="1" x14ac:dyDescent="0.2">
      <c r="B184" s="15"/>
      <c r="C184" s="16"/>
      <c r="D184" s="127" t="s">
        <v>91</v>
      </c>
      <c r="E184" s="16"/>
      <c r="F184" s="128" t="s">
        <v>276</v>
      </c>
      <c r="G184" s="16"/>
      <c r="H184" s="16"/>
      <c r="I184" s="38"/>
      <c r="J184" s="38"/>
      <c r="K184" s="16"/>
      <c r="L184" s="16"/>
      <c r="M184" s="17"/>
      <c r="N184" s="129"/>
      <c r="O184" s="23"/>
      <c r="P184" s="23"/>
      <c r="Q184" s="23"/>
      <c r="R184" s="23"/>
      <c r="S184" s="23"/>
      <c r="T184" s="23"/>
      <c r="U184" s="23"/>
      <c r="V184" s="23"/>
      <c r="W184" s="23"/>
      <c r="X184" s="24"/>
      <c r="AT184" s="8" t="s">
        <v>91</v>
      </c>
      <c r="AU184" s="8" t="s">
        <v>40</v>
      </c>
    </row>
    <row r="185" spans="2:65" s="1" customFormat="1" ht="16.5" customHeight="1" x14ac:dyDescent="0.2">
      <c r="B185" s="15"/>
      <c r="C185" s="114" t="s">
        <v>278</v>
      </c>
      <c r="D185" s="114" t="s">
        <v>84</v>
      </c>
      <c r="E185" s="115" t="s">
        <v>279</v>
      </c>
      <c r="F185" s="116" t="s">
        <v>280</v>
      </c>
      <c r="G185" s="117" t="s">
        <v>116</v>
      </c>
      <c r="H185" s="118">
        <v>23</v>
      </c>
      <c r="I185" s="119"/>
      <c r="J185" s="119"/>
      <c r="K185" s="120">
        <f>ROUND(P185*H185,2)</f>
        <v>0</v>
      </c>
      <c r="L185" s="116" t="s">
        <v>88</v>
      </c>
      <c r="M185" s="17"/>
      <c r="N185" s="121" t="s">
        <v>7</v>
      </c>
      <c r="O185" s="122" t="s">
        <v>24</v>
      </c>
      <c r="P185" s="123">
        <f>I185+J185</f>
        <v>0</v>
      </c>
      <c r="Q185" s="123">
        <f>ROUND(I185*H185,2)</f>
        <v>0</v>
      </c>
      <c r="R185" s="123">
        <f>ROUND(J185*H185,2)</f>
        <v>0</v>
      </c>
      <c r="S185" s="23"/>
      <c r="T185" s="124">
        <f>S185*H185</f>
        <v>0</v>
      </c>
      <c r="U185" s="124">
        <v>0</v>
      </c>
      <c r="V185" s="124">
        <f>U185*H185</f>
        <v>0</v>
      </c>
      <c r="W185" s="124">
        <v>0</v>
      </c>
      <c r="X185" s="125">
        <f>W185*H185</f>
        <v>0</v>
      </c>
      <c r="AR185" s="8" t="s">
        <v>199</v>
      </c>
      <c r="AT185" s="8" t="s">
        <v>84</v>
      </c>
      <c r="AU185" s="8" t="s">
        <v>40</v>
      </c>
      <c r="AY185" s="8" t="s">
        <v>81</v>
      </c>
      <c r="BE185" s="126">
        <f>IF(O185="základní",K185,0)</f>
        <v>0</v>
      </c>
      <c r="BF185" s="126">
        <f>IF(O185="snížená",K185,0)</f>
        <v>0</v>
      </c>
      <c r="BG185" s="126">
        <f>IF(O185="zákl. přenesená",K185,0)</f>
        <v>0</v>
      </c>
      <c r="BH185" s="126">
        <f>IF(O185="sníž. přenesená",K185,0)</f>
        <v>0</v>
      </c>
      <c r="BI185" s="126">
        <f>IF(O185="nulová",K185,0)</f>
        <v>0</v>
      </c>
      <c r="BJ185" s="8" t="s">
        <v>38</v>
      </c>
      <c r="BK185" s="126">
        <f>ROUND(P185*H185,2)</f>
        <v>0</v>
      </c>
      <c r="BL185" s="8" t="s">
        <v>199</v>
      </c>
      <c r="BM185" s="8" t="s">
        <v>281</v>
      </c>
    </row>
    <row r="186" spans="2:65" s="1" customFormat="1" x14ac:dyDescent="0.2">
      <c r="B186" s="15"/>
      <c r="C186" s="16"/>
      <c r="D186" s="127" t="s">
        <v>91</v>
      </c>
      <c r="E186" s="16"/>
      <c r="F186" s="128" t="s">
        <v>280</v>
      </c>
      <c r="G186" s="16"/>
      <c r="H186" s="16"/>
      <c r="I186" s="38"/>
      <c r="J186" s="38"/>
      <c r="K186" s="16"/>
      <c r="L186" s="16"/>
      <c r="M186" s="17"/>
      <c r="N186" s="129"/>
      <c r="O186" s="23"/>
      <c r="P186" s="23"/>
      <c r="Q186" s="23"/>
      <c r="R186" s="23"/>
      <c r="S186" s="23"/>
      <c r="T186" s="23"/>
      <c r="U186" s="23"/>
      <c r="V186" s="23"/>
      <c r="W186" s="23"/>
      <c r="X186" s="24"/>
      <c r="AT186" s="8" t="s">
        <v>91</v>
      </c>
      <c r="AU186" s="8" t="s">
        <v>40</v>
      </c>
    </row>
    <row r="187" spans="2:65" s="1" customFormat="1" ht="16.5" customHeight="1" x14ac:dyDescent="0.2">
      <c r="B187" s="15"/>
      <c r="C187" s="130" t="s">
        <v>282</v>
      </c>
      <c r="D187" s="130" t="s">
        <v>93</v>
      </c>
      <c r="E187" s="131" t="s">
        <v>283</v>
      </c>
      <c r="F187" s="132" t="s">
        <v>284</v>
      </c>
      <c r="G187" s="133" t="s">
        <v>122</v>
      </c>
      <c r="H187" s="134">
        <v>1</v>
      </c>
      <c r="I187" s="135"/>
      <c r="J187" s="136"/>
      <c r="K187" s="137">
        <f>ROUND(P187*H187,2)</f>
        <v>0</v>
      </c>
      <c r="L187" s="132" t="s">
        <v>123</v>
      </c>
      <c r="M187" s="138"/>
      <c r="N187" s="139" t="s">
        <v>7</v>
      </c>
      <c r="O187" s="122" t="s">
        <v>24</v>
      </c>
      <c r="P187" s="123">
        <f>I187+J187</f>
        <v>0</v>
      </c>
      <c r="Q187" s="123">
        <f>ROUND(I187*H187,2)</f>
        <v>0</v>
      </c>
      <c r="R187" s="123">
        <f>ROUND(J187*H187,2)</f>
        <v>0</v>
      </c>
      <c r="S187" s="23"/>
      <c r="T187" s="124">
        <f>S187*H187</f>
        <v>0</v>
      </c>
      <c r="U187" s="124">
        <v>0</v>
      </c>
      <c r="V187" s="124">
        <f>U187*H187</f>
        <v>0</v>
      </c>
      <c r="W187" s="124">
        <v>0</v>
      </c>
      <c r="X187" s="125">
        <f>W187*H187</f>
        <v>0</v>
      </c>
      <c r="AR187" s="8" t="s">
        <v>96</v>
      </c>
      <c r="AT187" s="8" t="s">
        <v>93</v>
      </c>
      <c r="AU187" s="8" t="s">
        <v>40</v>
      </c>
      <c r="AY187" s="8" t="s">
        <v>81</v>
      </c>
      <c r="BE187" s="126">
        <f>IF(O187="základní",K187,0)</f>
        <v>0</v>
      </c>
      <c r="BF187" s="126">
        <f>IF(O187="snížená",K187,0)</f>
        <v>0</v>
      </c>
      <c r="BG187" s="126">
        <f>IF(O187="zákl. přenesená",K187,0)</f>
        <v>0</v>
      </c>
      <c r="BH187" s="126">
        <f>IF(O187="sníž. přenesená",K187,0)</f>
        <v>0</v>
      </c>
      <c r="BI187" s="126">
        <f>IF(O187="nulová",K187,0)</f>
        <v>0</v>
      </c>
      <c r="BJ187" s="8" t="s">
        <v>38</v>
      </c>
      <c r="BK187" s="126">
        <f>ROUND(P187*H187,2)</f>
        <v>0</v>
      </c>
      <c r="BL187" s="8" t="s">
        <v>96</v>
      </c>
      <c r="BM187" s="8" t="s">
        <v>285</v>
      </c>
    </row>
    <row r="188" spans="2:65" s="1" customFormat="1" x14ac:dyDescent="0.2">
      <c r="B188" s="15"/>
      <c r="C188" s="16"/>
      <c r="D188" s="127" t="s">
        <v>91</v>
      </c>
      <c r="E188" s="16"/>
      <c r="F188" s="128" t="s">
        <v>284</v>
      </c>
      <c r="G188" s="16"/>
      <c r="H188" s="16"/>
      <c r="I188" s="38"/>
      <c r="J188" s="38"/>
      <c r="K188" s="16"/>
      <c r="L188" s="16"/>
      <c r="M188" s="17"/>
      <c r="N188" s="129"/>
      <c r="O188" s="23"/>
      <c r="P188" s="23"/>
      <c r="Q188" s="23"/>
      <c r="R188" s="23"/>
      <c r="S188" s="23"/>
      <c r="T188" s="23"/>
      <c r="U188" s="23"/>
      <c r="V188" s="23"/>
      <c r="W188" s="23"/>
      <c r="X188" s="24"/>
      <c r="AT188" s="8" t="s">
        <v>91</v>
      </c>
      <c r="AU188" s="8" t="s">
        <v>40</v>
      </c>
    </row>
    <row r="189" spans="2:65" s="1" customFormat="1" ht="16.5" customHeight="1" x14ac:dyDescent="0.2">
      <c r="B189" s="15"/>
      <c r="C189" s="130" t="s">
        <v>286</v>
      </c>
      <c r="D189" s="130" t="s">
        <v>93</v>
      </c>
      <c r="E189" s="131" t="s">
        <v>287</v>
      </c>
      <c r="F189" s="132" t="s">
        <v>288</v>
      </c>
      <c r="G189" s="133" t="s">
        <v>122</v>
      </c>
      <c r="H189" s="134">
        <v>17</v>
      </c>
      <c r="I189" s="135"/>
      <c r="J189" s="136"/>
      <c r="K189" s="137">
        <f>ROUND(P189*H189,2)</f>
        <v>0</v>
      </c>
      <c r="L189" s="132" t="s">
        <v>123</v>
      </c>
      <c r="M189" s="138"/>
      <c r="N189" s="139" t="s">
        <v>7</v>
      </c>
      <c r="O189" s="122" t="s">
        <v>24</v>
      </c>
      <c r="P189" s="123">
        <f>I189+J189</f>
        <v>0</v>
      </c>
      <c r="Q189" s="123">
        <f>ROUND(I189*H189,2)</f>
        <v>0</v>
      </c>
      <c r="R189" s="123">
        <f>ROUND(J189*H189,2)</f>
        <v>0</v>
      </c>
      <c r="S189" s="23"/>
      <c r="T189" s="124">
        <f>S189*H189</f>
        <v>0</v>
      </c>
      <c r="U189" s="124">
        <v>0</v>
      </c>
      <c r="V189" s="124">
        <f>U189*H189</f>
        <v>0</v>
      </c>
      <c r="W189" s="124">
        <v>0</v>
      </c>
      <c r="X189" s="125">
        <f>W189*H189</f>
        <v>0</v>
      </c>
      <c r="AR189" s="8" t="s">
        <v>96</v>
      </c>
      <c r="AT189" s="8" t="s">
        <v>93</v>
      </c>
      <c r="AU189" s="8" t="s">
        <v>40</v>
      </c>
      <c r="AY189" s="8" t="s">
        <v>81</v>
      </c>
      <c r="BE189" s="126">
        <f>IF(O189="základní",K189,0)</f>
        <v>0</v>
      </c>
      <c r="BF189" s="126">
        <f>IF(O189="snížená",K189,0)</f>
        <v>0</v>
      </c>
      <c r="BG189" s="126">
        <f>IF(O189="zákl. přenesená",K189,0)</f>
        <v>0</v>
      </c>
      <c r="BH189" s="126">
        <f>IF(O189="sníž. přenesená",K189,0)</f>
        <v>0</v>
      </c>
      <c r="BI189" s="126">
        <f>IF(O189="nulová",K189,0)</f>
        <v>0</v>
      </c>
      <c r="BJ189" s="8" t="s">
        <v>38</v>
      </c>
      <c r="BK189" s="126">
        <f>ROUND(P189*H189,2)</f>
        <v>0</v>
      </c>
      <c r="BL189" s="8" t="s">
        <v>96</v>
      </c>
      <c r="BM189" s="8" t="s">
        <v>289</v>
      </c>
    </row>
    <row r="190" spans="2:65" s="1" customFormat="1" x14ac:dyDescent="0.2">
      <c r="B190" s="15"/>
      <c r="C190" s="16"/>
      <c r="D190" s="127" t="s">
        <v>91</v>
      </c>
      <c r="E190" s="16"/>
      <c r="F190" s="128" t="s">
        <v>288</v>
      </c>
      <c r="G190" s="16"/>
      <c r="H190" s="16"/>
      <c r="I190" s="38"/>
      <c r="J190" s="38"/>
      <c r="K190" s="16"/>
      <c r="L190" s="16"/>
      <c r="M190" s="17"/>
      <c r="N190" s="129"/>
      <c r="O190" s="23"/>
      <c r="P190" s="23"/>
      <c r="Q190" s="23"/>
      <c r="R190" s="23"/>
      <c r="S190" s="23"/>
      <c r="T190" s="23"/>
      <c r="U190" s="23"/>
      <c r="V190" s="23"/>
      <c r="W190" s="23"/>
      <c r="X190" s="24"/>
      <c r="AT190" s="8" t="s">
        <v>91</v>
      </c>
      <c r="AU190" s="8" t="s">
        <v>40</v>
      </c>
    </row>
    <row r="191" spans="2:65" s="1" customFormat="1" ht="16.5" customHeight="1" x14ac:dyDescent="0.2">
      <c r="B191" s="15"/>
      <c r="C191" s="130" t="s">
        <v>290</v>
      </c>
      <c r="D191" s="130" t="s">
        <v>93</v>
      </c>
      <c r="E191" s="131" t="s">
        <v>291</v>
      </c>
      <c r="F191" s="132" t="s">
        <v>292</v>
      </c>
      <c r="G191" s="133" t="s">
        <v>122</v>
      </c>
      <c r="H191" s="134">
        <v>5</v>
      </c>
      <c r="I191" s="135"/>
      <c r="J191" s="136"/>
      <c r="K191" s="137">
        <f>ROUND(P191*H191,2)</f>
        <v>0</v>
      </c>
      <c r="L191" s="132" t="s">
        <v>123</v>
      </c>
      <c r="M191" s="138"/>
      <c r="N191" s="139" t="s">
        <v>7</v>
      </c>
      <c r="O191" s="122" t="s">
        <v>24</v>
      </c>
      <c r="P191" s="123">
        <f>I191+J191</f>
        <v>0</v>
      </c>
      <c r="Q191" s="123">
        <f>ROUND(I191*H191,2)</f>
        <v>0</v>
      </c>
      <c r="R191" s="123">
        <f>ROUND(J191*H191,2)</f>
        <v>0</v>
      </c>
      <c r="S191" s="23"/>
      <c r="T191" s="124">
        <f>S191*H191</f>
        <v>0</v>
      </c>
      <c r="U191" s="124">
        <v>0</v>
      </c>
      <c r="V191" s="124">
        <f>U191*H191</f>
        <v>0</v>
      </c>
      <c r="W191" s="124">
        <v>0</v>
      </c>
      <c r="X191" s="125">
        <f>W191*H191</f>
        <v>0</v>
      </c>
      <c r="AR191" s="8" t="s">
        <v>96</v>
      </c>
      <c r="AT191" s="8" t="s">
        <v>93</v>
      </c>
      <c r="AU191" s="8" t="s">
        <v>40</v>
      </c>
      <c r="AY191" s="8" t="s">
        <v>81</v>
      </c>
      <c r="BE191" s="126">
        <f>IF(O191="základní",K191,0)</f>
        <v>0</v>
      </c>
      <c r="BF191" s="126">
        <f>IF(O191="snížená",K191,0)</f>
        <v>0</v>
      </c>
      <c r="BG191" s="126">
        <f>IF(O191="zákl. přenesená",K191,0)</f>
        <v>0</v>
      </c>
      <c r="BH191" s="126">
        <f>IF(O191="sníž. přenesená",K191,0)</f>
        <v>0</v>
      </c>
      <c r="BI191" s="126">
        <f>IF(O191="nulová",K191,0)</f>
        <v>0</v>
      </c>
      <c r="BJ191" s="8" t="s">
        <v>38</v>
      </c>
      <c r="BK191" s="126">
        <f>ROUND(P191*H191,2)</f>
        <v>0</v>
      </c>
      <c r="BL191" s="8" t="s">
        <v>96</v>
      </c>
      <c r="BM191" s="8" t="s">
        <v>293</v>
      </c>
    </row>
    <row r="192" spans="2:65" s="1" customFormat="1" x14ac:dyDescent="0.2">
      <c r="B192" s="15"/>
      <c r="C192" s="16"/>
      <c r="D192" s="127" t="s">
        <v>91</v>
      </c>
      <c r="E192" s="16"/>
      <c r="F192" s="128" t="s">
        <v>292</v>
      </c>
      <c r="G192" s="16"/>
      <c r="H192" s="16"/>
      <c r="I192" s="38"/>
      <c r="J192" s="38"/>
      <c r="K192" s="16"/>
      <c r="L192" s="16"/>
      <c r="M192" s="17"/>
      <c r="N192" s="129"/>
      <c r="O192" s="23"/>
      <c r="P192" s="23"/>
      <c r="Q192" s="23"/>
      <c r="R192" s="23"/>
      <c r="S192" s="23"/>
      <c r="T192" s="23"/>
      <c r="U192" s="23"/>
      <c r="V192" s="23"/>
      <c r="W192" s="23"/>
      <c r="X192" s="24"/>
      <c r="AT192" s="8" t="s">
        <v>91</v>
      </c>
      <c r="AU192" s="8" t="s">
        <v>40</v>
      </c>
    </row>
    <row r="193" spans="2:65" s="1" customFormat="1" ht="16.5" customHeight="1" x14ac:dyDescent="0.2">
      <c r="B193" s="15"/>
      <c r="C193" s="114" t="s">
        <v>294</v>
      </c>
      <c r="D193" s="114" t="s">
        <v>84</v>
      </c>
      <c r="E193" s="115" t="s">
        <v>295</v>
      </c>
      <c r="F193" s="116" t="s">
        <v>296</v>
      </c>
      <c r="G193" s="117" t="s">
        <v>116</v>
      </c>
      <c r="H193" s="118">
        <v>10</v>
      </c>
      <c r="I193" s="119"/>
      <c r="J193" s="119"/>
      <c r="K193" s="120">
        <f>ROUND(P193*H193,2)</f>
        <v>0</v>
      </c>
      <c r="L193" s="116" t="s">
        <v>88</v>
      </c>
      <c r="M193" s="17"/>
      <c r="N193" s="121" t="s">
        <v>7</v>
      </c>
      <c r="O193" s="122" t="s">
        <v>24</v>
      </c>
      <c r="P193" s="123">
        <f>I193+J193</f>
        <v>0</v>
      </c>
      <c r="Q193" s="123">
        <f>ROUND(I193*H193,2)</f>
        <v>0</v>
      </c>
      <c r="R193" s="123">
        <f>ROUND(J193*H193,2)</f>
        <v>0</v>
      </c>
      <c r="S193" s="23"/>
      <c r="T193" s="124">
        <f>S193*H193</f>
        <v>0</v>
      </c>
      <c r="U193" s="124">
        <v>0</v>
      </c>
      <c r="V193" s="124">
        <f>U193*H193</f>
        <v>0</v>
      </c>
      <c r="W193" s="124">
        <v>0</v>
      </c>
      <c r="X193" s="125">
        <f>W193*H193</f>
        <v>0</v>
      </c>
      <c r="AR193" s="8" t="s">
        <v>199</v>
      </c>
      <c r="AT193" s="8" t="s">
        <v>84</v>
      </c>
      <c r="AU193" s="8" t="s">
        <v>40</v>
      </c>
      <c r="AY193" s="8" t="s">
        <v>81</v>
      </c>
      <c r="BE193" s="126">
        <f>IF(O193="základní",K193,0)</f>
        <v>0</v>
      </c>
      <c r="BF193" s="126">
        <f>IF(O193="snížená",K193,0)</f>
        <v>0</v>
      </c>
      <c r="BG193" s="126">
        <f>IF(O193="zákl. přenesená",K193,0)</f>
        <v>0</v>
      </c>
      <c r="BH193" s="126">
        <f>IF(O193="sníž. přenesená",K193,0)</f>
        <v>0</v>
      </c>
      <c r="BI193" s="126">
        <f>IF(O193="nulová",K193,0)</f>
        <v>0</v>
      </c>
      <c r="BJ193" s="8" t="s">
        <v>38</v>
      </c>
      <c r="BK193" s="126">
        <f>ROUND(P193*H193,2)</f>
        <v>0</v>
      </c>
      <c r="BL193" s="8" t="s">
        <v>199</v>
      </c>
      <c r="BM193" s="8" t="s">
        <v>297</v>
      </c>
    </row>
    <row r="194" spans="2:65" s="1" customFormat="1" x14ac:dyDescent="0.2">
      <c r="B194" s="15"/>
      <c r="C194" s="16"/>
      <c r="D194" s="127" t="s">
        <v>91</v>
      </c>
      <c r="E194" s="16"/>
      <c r="F194" s="128" t="s">
        <v>296</v>
      </c>
      <c r="G194" s="16"/>
      <c r="H194" s="16"/>
      <c r="I194" s="38"/>
      <c r="J194" s="38"/>
      <c r="K194" s="16"/>
      <c r="L194" s="16"/>
      <c r="M194" s="17"/>
      <c r="N194" s="129"/>
      <c r="O194" s="23"/>
      <c r="P194" s="23"/>
      <c r="Q194" s="23"/>
      <c r="R194" s="23"/>
      <c r="S194" s="23"/>
      <c r="T194" s="23"/>
      <c r="U194" s="23"/>
      <c r="V194" s="23"/>
      <c r="W194" s="23"/>
      <c r="X194" s="24"/>
      <c r="AT194" s="8" t="s">
        <v>91</v>
      </c>
      <c r="AU194" s="8" t="s">
        <v>40</v>
      </c>
    </row>
    <row r="195" spans="2:65" s="1" customFormat="1" ht="16.5" customHeight="1" x14ac:dyDescent="0.2">
      <c r="B195" s="15"/>
      <c r="C195" s="130" t="s">
        <v>298</v>
      </c>
      <c r="D195" s="130" t="s">
        <v>93</v>
      </c>
      <c r="E195" s="131" t="s">
        <v>299</v>
      </c>
      <c r="F195" s="132" t="s">
        <v>300</v>
      </c>
      <c r="G195" s="133" t="s">
        <v>122</v>
      </c>
      <c r="H195" s="134">
        <v>5</v>
      </c>
      <c r="I195" s="135"/>
      <c r="J195" s="136"/>
      <c r="K195" s="137">
        <f>ROUND(P195*H195,2)</f>
        <v>0</v>
      </c>
      <c r="L195" s="132" t="s">
        <v>123</v>
      </c>
      <c r="M195" s="138"/>
      <c r="N195" s="139" t="s">
        <v>7</v>
      </c>
      <c r="O195" s="122" t="s">
        <v>24</v>
      </c>
      <c r="P195" s="123">
        <f>I195+J195</f>
        <v>0</v>
      </c>
      <c r="Q195" s="123">
        <f>ROUND(I195*H195,2)</f>
        <v>0</v>
      </c>
      <c r="R195" s="123">
        <f>ROUND(J195*H195,2)</f>
        <v>0</v>
      </c>
      <c r="S195" s="23"/>
      <c r="T195" s="124">
        <f>S195*H195</f>
        <v>0</v>
      </c>
      <c r="U195" s="124">
        <v>0</v>
      </c>
      <c r="V195" s="124">
        <f>U195*H195</f>
        <v>0</v>
      </c>
      <c r="W195" s="124">
        <v>0</v>
      </c>
      <c r="X195" s="125">
        <f>W195*H195</f>
        <v>0</v>
      </c>
      <c r="AR195" s="8" t="s">
        <v>96</v>
      </c>
      <c r="AT195" s="8" t="s">
        <v>93</v>
      </c>
      <c r="AU195" s="8" t="s">
        <v>40</v>
      </c>
      <c r="AY195" s="8" t="s">
        <v>81</v>
      </c>
      <c r="BE195" s="126">
        <f>IF(O195="základní",K195,0)</f>
        <v>0</v>
      </c>
      <c r="BF195" s="126">
        <f>IF(O195="snížená",K195,0)</f>
        <v>0</v>
      </c>
      <c r="BG195" s="126">
        <f>IF(O195="zákl. přenesená",K195,0)</f>
        <v>0</v>
      </c>
      <c r="BH195" s="126">
        <f>IF(O195="sníž. přenesená",K195,0)</f>
        <v>0</v>
      </c>
      <c r="BI195" s="126">
        <f>IF(O195="nulová",K195,0)</f>
        <v>0</v>
      </c>
      <c r="BJ195" s="8" t="s">
        <v>38</v>
      </c>
      <c r="BK195" s="126">
        <f>ROUND(P195*H195,2)</f>
        <v>0</v>
      </c>
      <c r="BL195" s="8" t="s">
        <v>96</v>
      </c>
      <c r="BM195" s="8" t="s">
        <v>301</v>
      </c>
    </row>
    <row r="196" spans="2:65" s="1" customFormat="1" x14ac:dyDescent="0.2">
      <c r="B196" s="15"/>
      <c r="C196" s="16"/>
      <c r="D196" s="127" t="s">
        <v>91</v>
      </c>
      <c r="E196" s="16"/>
      <c r="F196" s="128" t="s">
        <v>300</v>
      </c>
      <c r="G196" s="16"/>
      <c r="H196" s="16"/>
      <c r="I196" s="38"/>
      <c r="J196" s="38"/>
      <c r="K196" s="16"/>
      <c r="L196" s="16"/>
      <c r="M196" s="17"/>
      <c r="N196" s="129"/>
      <c r="O196" s="23"/>
      <c r="P196" s="23"/>
      <c r="Q196" s="23"/>
      <c r="R196" s="23"/>
      <c r="S196" s="23"/>
      <c r="T196" s="23"/>
      <c r="U196" s="23"/>
      <c r="V196" s="23"/>
      <c r="W196" s="23"/>
      <c r="X196" s="24"/>
      <c r="AT196" s="8" t="s">
        <v>91</v>
      </c>
      <c r="AU196" s="8" t="s">
        <v>40</v>
      </c>
    </row>
    <row r="197" spans="2:65" s="1" customFormat="1" ht="16.5" customHeight="1" x14ac:dyDescent="0.2">
      <c r="B197" s="15"/>
      <c r="C197" s="130" t="s">
        <v>302</v>
      </c>
      <c r="D197" s="130" t="s">
        <v>93</v>
      </c>
      <c r="E197" s="131" t="s">
        <v>303</v>
      </c>
      <c r="F197" s="132" t="s">
        <v>304</v>
      </c>
      <c r="G197" s="133" t="s">
        <v>122</v>
      </c>
      <c r="H197" s="134">
        <v>5</v>
      </c>
      <c r="I197" s="135"/>
      <c r="J197" s="136"/>
      <c r="K197" s="137">
        <f>ROUND(P197*H197,2)</f>
        <v>0</v>
      </c>
      <c r="L197" s="132" t="s">
        <v>123</v>
      </c>
      <c r="M197" s="138"/>
      <c r="N197" s="139" t="s">
        <v>7</v>
      </c>
      <c r="O197" s="122" t="s">
        <v>24</v>
      </c>
      <c r="P197" s="123">
        <f>I197+J197</f>
        <v>0</v>
      </c>
      <c r="Q197" s="123">
        <f>ROUND(I197*H197,2)</f>
        <v>0</v>
      </c>
      <c r="R197" s="123">
        <f>ROUND(J197*H197,2)</f>
        <v>0</v>
      </c>
      <c r="S197" s="23"/>
      <c r="T197" s="124">
        <f>S197*H197</f>
        <v>0</v>
      </c>
      <c r="U197" s="124">
        <v>0</v>
      </c>
      <c r="V197" s="124">
        <f>U197*H197</f>
        <v>0</v>
      </c>
      <c r="W197" s="124">
        <v>0</v>
      </c>
      <c r="X197" s="125">
        <f>W197*H197</f>
        <v>0</v>
      </c>
      <c r="AR197" s="8" t="s">
        <v>96</v>
      </c>
      <c r="AT197" s="8" t="s">
        <v>93</v>
      </c>
      <c r="AU197" s="8" t="s">
        <v>40</v>
      </c>
      <c r="AY197" s="8" t="s">
        <v>81</v>
      </c>
      <c r="BE197" s="126">
        <f>IF(O197="základní",K197,0)</f>
        <v>0</v>
      </c>
      <c r="BF197" s="126">
        <f>IF(O197="snížená",K197,0)</f>
        <v>0</v>
      </c>
      <c r="BG197" s="126">
        <f>IF(O197="zákl. přenesená",K197,0)</f>
        <v>0</v>
      </c>
      <c r="BH197" s="126">
        <f>IF(O197="sníž. přenesená",K197,0)</f>
        <v>0</v>
      </c>
      <c r="BI197" s="126">
        <f>IF(O197="nulová",K197,0)</f>
        <v>0</v>
      </c>
      <c r="BJ197" s="8" t="s">
        <v>38</v>
      </c>
      <c r="BK197" s="126">
        <f>ROUND(P197*H197,2)</f>
        <v>0</v>
      </c>
      <c r="BL197" s="8" t="s">
        <v>96</v>
      </c>
      <c r="BM197" s="8" t="s">
        <v>305</v>
      </c>
    </row>
    <row r="198" spans="2:65" s="1" customFormat="1" x14ac:dyDescent="0.2">
      <c r="B198" s="15"/>
      <c r="C198" s="16"/>
      <c r="D198" s="127" t="s">
        <v>91</v>
      </c>
      <c r="E198" s="16"/>
      <c r="F198" s="128" t="s">
        <v>304</v>
      </c>
      <c r="G198" s="16"/>
      <c r="H198" s="16"/>
      <c r="I198" s="38"/>
      <c r="J198" s="38"/>
      <c r="K198" s="16"/>
      <c r="L198" s="16"/>
      <c r="M198" s="17"/>
      <c r="N198" s="129"/>
      <c r="O198" s="23"/>
      <c r="P198" s="23"/>
      <c r="Q198" s="23"/>
      <c r="R198" s="23"/>
      <c r="S198" s="23"/>
      <c r="T198" s="23"/>
      <c r="U198" s="23"/>
      <c r="V198" s="23"/>
      <c r="W198" s="23"/>
      <c r="X198" s="24"/>
      <c r="AT198" s="8" t="s">
        <v>91</v>
      </c>
      <c r="AU198" s="8" t="s">
        <v>40</v>
      </c>
    </row>
    <row r="199" spans="2:65" s="6" customFormat="1" ht="22.9" customHeight="1" x14ac:dyDescent="0.2">
      <c r="B199" s="97"/>
      <c r="C199" s="98"/>
      <c r="D199" s="99" t="s">
        <v>36</v>
      </c>
      <c r="E199" s="112" t="s">
        <v>306</v>
      </c>
      <c r="F199" s="112" t="s">
        <v>307</v>
      </c>
      <c r="G199" s="98"/>
      <c r="H199" s="98"/>
      <c r="I199" s="101"/>
      <c r="J199" s="101"/>
      <c r="K199" s="113">
        <f>BK199</f>
        <v>0</v>
      </c>
      <c r="L199" s="98"/>
      <c r="M199" s="103"/>
      <c r="N199" s="104"/>
      <c r="O199" s="105"/>
      <c r="P199" s="105"/>
      <c r="Q199" s="106">
        <f>SUM(Q200:Q281)</f>
        <v>0</v>
      </c>
      <c r="R199" s="106">
        <f>SUM(R200:R281)</f>
        <v>0</v>
      </c>
      <c r="S199" s="105"/>
      <c r="T199" s="107">
        <f>SUM(T200:T281)</f>
        <v>0</v>
      </c>
      <c r="U199" s="105"/>
      <c r="V199" s="107">
        <f>SUM(V200:V281)</f>
        <v>43.5365775</v>
      </c>
      <c r="W199" s="105"/>
      <c r="X199" s="108">
        <f>SUM(X200:X281)</f>
        <v>0</v>
      </c>
      <c r="AR199" s="109" t="s">
        <v>103</v>
      </c>
      <c r="AT199" s="110" t="s">
        <v>36</v>
      </c>
      <c r="AU199" s="110" t="s">
        <v>38</v>
      </c>
      <c r="AY199" s="109" t="s">
        <v>81</v>
      </c>
      <c r="BK199" s="111">
        <f>SUM(BK200:BK281)</f>
        <v>0</v>
      </c>
    </row>
    <row r="200" spans="2:65" s="1" customFormat="1" ht="16.5" customHeight="1" x14ac:dyDescent="0.2">
      <c r="B200" s="15"/>
      <c r="C200" s="114" t="s">
        <v>308</v>
      </c>
      <c r="D200" s="114" t="s">
        <v>84</v>
      </c>
      <c r="E200" s="115" t="s">
        <v>309</v>
      </c>
      <c r="F200" s="116" t="s">
        <v>310</v>
      </c>
      <c r="G200" s="117" t="s">
        <v>311</v>
      </c>
      <c r="H200" s="118">
        <v>0.75</v>
      </c>
      <c r="I200" s="119"/>
      <c r="J200" s="119"/>
      <c r="K200" s="120">
        <f>ROUND(P200*H200,2)</f>
        <v>0</v>
      </c>
      <c r="L200" s="116" t="s">
        <v>88</v>
      </c>
      <c r="M200" s="17"/>
      <c r="N200" s="121" t="s">
        <v>7</v>
      </c>
      <c r="O200" s="122" t="s">
        <v>24</v>
      </c>
      <c r="P200" s="123">
        <f>I200+J200</f>
        <v>0</v>
      </c>
      <c r="Q200" s="123">
        <f>ROUND(I200*H200,2)</f>
        <v>0</v>
      </c>
      <c r="R200" s="123">
        <f>ROUND(J200*H200,2)</f>
        <v>0</v>
      </c>
      <c r="S200" s="23"/>
      <c r="T200" s="124">
        <f>S200*H200</f>
        <v>0</v>
      </c>
      <c r="U200" s="124">
        <v>1.9300000000000001E-3</v>
      </c>
      <c r="V200" s="124">
        <f>U200*H200</f>
        <v>1.4475E-3</v>
      </c>
      <c r="W200" s="124">
        <v>0</v>
      </c>
      <c r="X200" s="125">
        <f>W200*H200</f>
        <v>0</v>
      </c>
      <c r="AR200" s="8" t="s">
        <v>199</v>
      </c>
      <c r="AT200" s="8" t="s">
        <v>84</v>
      </c>
      <c r="AU200" s="8" t="s">
        <v>40</v>
      </c>
      <c r="AY200" s="8" t="s">
        <v>81</v>
      </c>
      <c r="BE200" s="126">
        <f>IF(O200="základní",K200,0)</f>
        <v>0</v>
      </c>
      <c r="BF200" s="126">
        <f>IF(O200="snížená",K200,0)</f>
        <v>0</v>
      </c>
      <c r="BG200" s="126">
        <f>IF(O200="zákl. přenesená",K200,0)</f>
        <v>0</v>
      </c>
      <c r="BH200" s="126">
        <f>IF(O200="sníž. přenesená",K200,0)</f>
        <v>0</v>
      </c>
      <c r="BI200" s="126">
        <f>IF(O200="nulová",K200,0)</f>
        <v>0</v>
      </c>
      <c r="BJ200" s="8" t="s">
        <v>38</v>
      </c>
      <c r="BK200" s="126">
        <f>ROUND(P200*H200,2)</f>
        <v>0</v>
      </c>
      <c r="BL200" s="8" t="s">
        <v>199</v>
      </c>
      <c r="BM200" s="8" t="s">
        <v>312</v>
      </c>
    </row>
    <row r="201" spans="2:65" s="1" customFormat="1" x14ac:dyDescent="0.2">
      <c r="B201" s="15"/>
      <c r="C201" s="16"/>
      <c r="D201" s="127" t="s">
        <v>91</v>
      </c>
      <c r="E201" s="16"/>
      <c r="F201" s="128" t="s">
        <v>313</v>
      </c>
      <c r="G201" s="16"/>
      <c r="H201" s="16"/>
      <c r="I201" s="38"/>
      <c r="J201" s="38"/>
      <c r="K201" s="16"/>
      <c r="L201" s="16"/>
      <c r="M201" s="17"/>
      <c r="N201" s="129"/>
      <c r="O201" s="23"/>
      <c r="P201" s="23"/>
      <c r="Q201" s="23"/>
      <c r="R201" s="23"/>
      <c r="S201" s="23"/>
      <c r="T201" s="23"/>
      <c r="U201" s="23"/>
      <c r="V201" s="23"/>
      <c r="W201" s="23"/>
      <c r="X201" s="24"/>
      <c r="AT201" s="8" t="s">
        <v>91</v>
      </c>
      <c r="AU201" s="8" t="s">
        <v>40</v>
      </c>
    </row>
    <row r="202" spans="2:65" s="1" customFormat="1" ht="68.25" x14ac:dyDescent="0.2">
      <c r="B202" s="15"/>
      <c r="C202" s="16"/>
      <c r="D202" s="127" t="s">
        <v>186</v>
      </c>
      <c r="E202" s="16"/>
      <c r="F202" s="140" t="s">
        <v>314</v>
      </c>
      <c r="G202" s="16"/>
      <c r="H202" s="16"/>
      <c r="I202" s="38"/>
      <c r="J202" s="38"/>
      <c r="K202" s="16"/>
      <c r="L202" s="16"/>
      <c r="M202" s="17"/>
      <c r="N202" s="129"/>
      <c r="O202" s="23"/>
      <c r="P202" s="23"/>
      <c r="Q202" s="23"/>
      <c r="R202" s="23"/>
      <c r="S202" s="23"/>
      <c r="T202" s="23"/>
      <c r="U202" s="23"/>
      <c r="V202" s="23"/>
      <c r="W202" s="23"/>
      <c r="X202" s="24"/>
      <c r="AT202" s="8" t="s">
        <v>186</v>
      </c>
      <c r="AU202" s="8" t="s">
        <v>40</v>
      </c>
    </row>
    <row r="203" spans="2:65" s="1" customFormat="1" ht="16.5" customHeight="1" x14ac:dyDescent="0.2">
      <c r="B203" s="15"/>
      <c r="C203" s="114" t="s">
        <v>315</v>
      </c>
      <c r="D203" s="114" t="s">
        <v>84</v>
      </c>
      <c r="E203" s="115" t="s">
        <v>316</v>
      </c>
      <c r="F203" s="116" t="s">
        <v>317</v>
      </c>
      <c r="G203" s="117" t="s">
        <v>318</v>
      </c>
      <c r="H203" s="118">
        <v>11</v>
      </c>
      <c r="I203" s="119"/>
      <c r="J203" s="119"/>
      <c r="K203" s="120">
        <f>ROUND(P203*H203,2)</f>
        <v>0</v>
      </c>
      <c r="L203" s="116" t="s">
        <v>88</v>
      </c>
      <c r="M203" s="17"/>
      <c r="N203" s="121" t="s">
        <v>7</v>
      </c>
      <c r="O203" s="122" t="s">
        <v>24</v>
      </c>
      <c r="P203" s="123">
        <f>I203+J203</f>
        <v>0</v>
      </c>
      <c r="Q203" s="123">
        <f>ROUND(I203*H203,2)</f>
        <v>0</v>
      </c>
      <c r="R203" s="123">
        <f>ROUND(J203*H203,2)</f>
        <v>0</v>
      </c>
      <c r="S203" s="23"/>
      <c r="T203" s="124">
        <f>S203*H203</f>
        <v>0</v>
      </c>
      <c r="U203" s="124">
        <v>0</v>
      </c>
      <c r="V203" s="124">
        <f>U203*H203</f>
        <v>0</v>
      </c>
      <c r="W203" s="124">
        <v>0</v>
      </c>
      <c r="X203" s="125">
        <f>W203*H203</f>
        <v>0</v>
      </c>
      <c r="AR203" s="8" t="s">
        <v>199</v>
      </c>
      <c r="AT203" s="8" t="s">
        <v>84</v>
      </c>
      <c r="AU203" s="8" t="s">
        <v>40</v>
      </c>
      <c r="AY203" s="8" t="s">
        <v>81</v>
      </c>
      <c r="BE203" s="126">
        <f>IF(O203="základní",K203,0)</f>
        <v>0</v>
      </c>
      <c r="BF203" s="126">
        <f>IF(O203="snížená",K203,0)</f>
        <v>0</v>
      </c>
      <c r="BG203" s="126">
        <f>IF(O203="zákl. přenesená",K203,0)</f>
        <v>0</v>
      </c>
      <c r="BH203" s="126">
        <f>IF(O203="sníž. přenesená",K203,0)</f>
        <v>0</v>
      </c>
      <c r="BI203" s="126">
        <f>IF(O203="nulová",K203,0)</f>
        <v>0</v>
      </c>
      <c r="BJ203" s="8" t="s">
        <v>38</v>
      </c>
      <c r="BK203" s="126">
        <f>ROUND(P203*H203,2)</f>
        <v>0</v>
      </c>
      <c r="BL203" s="8" t="s">
        <v>199</v>
      </c>
      <c r="BM203" s="8" t="s">
        <v>319</v>
      </c>
    </row>
    <row r="204" spans="2:65" s="1" customFormat="1" ht="19.5" x14ac:dyDescent="0.2">
      <c r="B204" s="15"/>
      <c r="C204" s="16"/>
      <c r="D204" s="127" t="s">
        <v>91</v>
      </c>
      <c r="E204" s="16"/>
      <c r="F204" s="128" t="s">
        <v>320</v>
      </c>
      <c r="G204" s="16"/>
      <c r="H204" s="16"/>
      <c r="I204" s="38"/>
      <c r="J204" s="38"/>
      <c r="K204" s="16"/>
      <c r="L204" s="16"/>
      <c r="M204" s="17"/>
      <c r="N204" s="129"/>
      <c r="O204" s="23"/>
      <c r="P204" s="23"/>
      <c r="Q204" s="23"/>
      <c r="R204" s="23"/>
      <c r="S204" s="23"/>
      <c r="T204" s="23"/>
      <c r="U204" s="23"/>
      <c r="V204" s="23"/>
      <c r="W204" s="23"/>
      <c r="X204" s="24"/>
      <c r="AT204" s="8" t="s">
        <v>91</v>
      </c>
      <c r="AU204" s="8" t="s">
        <v>40</v>
      </c>
    </row>
    <row r="205" spans="2:65" s="1" customFormat="1" ht="58.5" x14ac:dyDescent="0.2">
      <c r="B205" s="15"/>
      <c r="C205" s="16"/>
      <c r="D205" s="127" t="s">
        <v>186</v>
      </c>
      <c r="E205" s="16"/>
      <c r="F205" s="140" t="s">
        <v>321</v>
      </c>
      <c r="G205" s="16"/>
      <c r="H205" s="16"/>
      <c r="I205" s="38"/>
      <c r="J205" s="38"/>
      <c r="K205" s="16"/>
      <c r="L205" s="16"/>
      <c r="M205" s="17"/>
      <c r="N205" s="129"/>
      <c r="O205" s="23"/>
      <c r="P205" s="23"/>
      <c r="Q205" s="23"/>
      <c r="R205" s="23"/>
      <c r="S205" s="23"/>
      <c r="T205" s="23"/>
      <c r="U205" s="23"/>
      <c r="V205" s="23"/>
      <c r="W205" s="23"/>
      <c r="X205" s="24"/>
      <c r="AT205" s="8" t="s">
        <v>186</v>
      </c>
      <c r="AU205" s="8" t="s">
        <v>40</v>
      </c>
    </row>
    <row r="206" spans="2:65" s="1" customFormat="1" ht="29.25" x14ac:dyDescent="0.2">
      <c r="B206" s="15"/>
      <c r="C206" s="16"/>
      <c r="D206" s="127" t="s">
        <v>98</v>
      </c>
      <c r="E206" s="16"/>
      <c r="F206" s="140" t="s">
        <v>322</v>
      </c>
      <c r="G206" s="16"/>
      <c r="H206" s="16"/>
      <c r="I206" s="38"/>
      <c r="J206" s="38"/>
      <c r="K206" s="16"/>
      <c r="L206" s="16"/>
      <c r="M206" s="17"/>
      <c r="N206" s="129"/>
      <c r="O206" s="23"/>
      <c r="P206" s="23"/>
      <c r="Q206" s="23"/>
      <c r="R206" s="23"/>
      <c r="S206" s="23"/>
      <c r="T206" s="23"/>
      <c r="U206" s="23"/>
      <c r="V206" s="23"/>
      <c r="W206" s="23"/>
      <c r="X206" s="24"/>
      <c r="AT206" s="8" t="s">
        <v>98</v>
      </c>
      <c r="AU206" s="8" t="s">
        <v>40</v>
      </c>
    </row>
    <row r="207" spans="2:65" s="1" customFormat="1" ht="16.5" customHeight="1" x14ac:dyDescent="0.2">
      <c r="B207" s="15"/>
      <c r="C207" s="114" t="s">
        <v>323</v>
      </c>
      <c r="D207" s="114" t="s">
        <v>84</v>
      </c>
      <c r="E207" s="115" t="s">
        <v>324</v>
      </c>
      <c r="F207" s="116" t="s">
        <v>325</v>
      </c>
      <c r="G207" s="117" t="s">
        <v>318</v>
      </c>
      <c r="H207" s="118">
        <v>11</v>
      </c>
      <c r="I207" s="119"/>
      <c r="J207" s="119"/>
      <c r="K207" s="120">
        <f>ROUND(P207*H207,2)</f>
        <v>0</v>
      </c>
      <c r="L207" s="116" t="s">
        <v>88</v>
      </c>
      <c r="M207" s="17"/>
      <c r="N207" s="121" t="s">
        <v>7</v>
      </c>
      <c r="O207" s="122" t="s">
        <v>24</v>
      </c>
      <c r="P207" s="123">
        <f>I207+J207</f>
        <v>0</v>
      </c>
      <c r="Q207" s="123">
        <f>ROUND(I207*H207,2)</f>
        <v>0</v>
      </c>
      <c r="R207" s="123">
        <f>ROUND(J207*H207,2)</f>
        <v>0</v>
      </c>
      <c r="S207" s="23"/>
      <c r="T207" s="124">
        <f>S207*H207</f>
        <v>0</v>
      </c>
      <c r="U207" s="124">
        <v>0</v>
      </c>
      <c r="V207" s="124">
        <f>U207*H207</f>
        <v>0</v>
      </c>
      <c r="W207" s="124">
        <v>0</v>
      </c>
      <c r="X207" s="125">
        <f>W207*H207</f>
        <v>0</v>
      </c>
      <c r="AR207" s="8" t="s">
        <v>199</v>
      </c>
      <c r="AT207" s="8" t="s">
        <v>84</v>
      </c>
      <c r="AU207" s="8" t="s">
        <v>40</v>
      </c>
      <c r="AY207" s="8" t="s">
        <v>81</v>
      </c>
      <c r="BE207" s="126">
        <f>IF(O207="základní",K207,0)</f>
        <v>0</v>
      </c>
      <c r="BF207" s="126">
        <f>IF(O207="snížená",K207,0)</f>
        <v>0</v>
      </c>
      <c r="BG207" s="126">
        <f>IF(O207="zákl. přenesená",K207,0)</f>
        <v>0</v>
      </c>
      <c r="BH207" s="126">
        <f>IF(O207="sníž. přenesená",K207,0)</f>
        <v>0</v>
      </c>
      <c r="BI207" s="126">
        <f>IF(O207="nulová",K207,0)</f>
        <v>0</v>
      </c>
      <c r="BJ207" s="8" t="s">
        <v>38</v>
      </c>
      <c r="BK207" s="126">
        <f>ROUND(P207*H207,2)</f>
        <v>0</v>
      </c>
      <c r="BL207" s="8" t="s">
        <v>199</v>
      </c>
      <c r="BM207" s="8" t="s">
        <v>326</v>
      </c>
    </row>
    <row r="208" spans="2:65" s="1" customFormat="1" ht="19.5" x14ac:dyDescent="0.2">
      <c r="B208" s="15"/>
      <c r="C208" s="16"/>
      <c r="D208" s="127" t="s">
        <v>91</v>
      </c>
      <c r="E208" s="16"/>
      <c r="F208" s="128" t="s">
        <v>327</v>
      </c>
      <c r="G208" s="16"/>
      <c r="H208" s="16"/>
      <c r="I208" s="38"/>
      <c r="J208" s="38"/>
      <c r="K208" s="16"/>
      <c r="L208" s="16"/>
      <c r="M208" s="17"/>
      <c r="N208" s="129"/>
      <c r="O208" s="23"/>
      <c r="P208" s="23"/>
      <c r="Q208" s="23"/>
      <c r="R208" s="23"/>
      <c r="S208" s="23"/>
      <c r="T208" s="23"/>
      <c r="U208" s="23"/>
      <c r="V208" s="23"/>
      <c r="W208" s="23"/>
      <c r="X208" s="24"/>
      <c r="AT208" s="8" t="s">
        <v>91</v>
      </c>
      <c r="AU208" s="8" t="s">
        <v>40</v>
      </c>
    </row>
    <row r="209" spans="2:65" s="1" customFormat="1" ht="58.5" x14ac:dyDescent="0.2">
      <c r="B209" s="15"/>
      <c r="C209" s="16"/>
      <c r="D209" s="127" t="s">
        <v>186</v>
      </c>
      <c r="E209" s="16"/>
      <c r="F209" s="140" t="s">
        <v>321</v>
      </c>
      <c r="G209" s="16"/>
      <c r="H209" s="16"/>
      <c r="I209" s="38"/>
      <c r="J209" s="38"/>
      <c r="K209" s="16"/>
      <c r="L209" s="16"/>
      <c r="M209" s="17"/>
      <c r="N209" s="129"/>
      <c r="O209" s="23"/>
      <c r="P209" s="23"/>
      <c r="Q209" s="23"/>
      <c r="R209" s="23"/>
      <c r="S209" s="23"/>
      <c r="T209" s="23"/>
      <c r="U209" s="23"/>
      <c r="V209" s="23"/>
      <c r="W209" s="23"/>
      <c r="X209" s="24"/>
      <c r="AT209" s="8" t="s">
        <v>186</v>
      </c>
      <c r="AU209" s="8" t="s">
        <v>40</v>
      </c>
    </row>
    <row r="210" spans="2:65" s="1" customFormat="1" ht="19.5" x14ac:dyDescent="0.2">
      <c r="B210" s="15"/>
      <c r="C210" s="16"/>
      <c r="D210" s="127" t="s">
        <v>98</v>
      </c>
      <c r="E210" s="16"/>
      <c r="F210" s="140" t="s">
        <v>328</v>
      </c>
      <c r="G210" s="16"/>
      <c r="H210" s="16"/>
      <c r="I210" s="38"/>
      <c r="J210" s="38"/>
      <c r="K210" s="16"/>
      <c r="L210" s="16"/>
      <c r="M210" s="17"/>
      <c r="N210" s="129"/>
      <c r="O210" s="23"/>
      <c r="P210" s="23"/>
      <c r="Q210" s="23"/>
      <c r="R210" s="23"/>
      <c r="S210" s="23"/>
      <c r="T210" s="23"/>
      <c r="U210" s="23"/>
      <c r="V210" s="23"/>
      <c r="W210" s="23"/>
      <c r="X210" s="24"/>
      <c r="AT210" s="8" t="s">
        <v>98</v>
      </c>
      <c r="AU210" s="8" t="s">
        <v>40</v>
      </c>
    </row>
    <row r="211" spans="2:65" s="7" customFormat="1" x14ac:dyDescent="0.2">
      <c r="B211" s="141"/>
      <c r="C211" s="142"/>
      <c r="D211" s="127" t="s">
        <v>100</v>
      </c>
      <c r="E211" s="143" t="s">
        <v>7</v>
      </c>
      <c r="F211" s="144" t="s">
        <v>329</v>
      </c>
      <c r="G211" s="142"/>
      <c r="H211" s="145">
        <v>11</v>
      </c>
      <c r="I211" s="146"/>
      <c r="J211" s="146"/>
      <c r="K211" s="142"/>
      <c r="L211" s="142"/>
      <c r="M211" s="147"/>
      <c r="N211" s="148"/>
      <c r="O211" s="149"/>
      <c r="P211" s="149"/>
      <c r="Q211" s="149"/>
      <c r="R211" s="149"/>
      <c r="S211" s="149"/>
      <c r="T211" s="149"/>
      <c r="U211" s="149"/>
      <c r="V211" s="149"/>
      <c r="W211" s="149"/>
      <c r="X211" s="150"/>
      <c r="AT211" s="151" t="s">
        <v>100</v>
      </c>
      <c r="AU211" s="151" t="s">
        <v>40</v>
      </c>
      <c r="AV211" s="7" t="s">
        <v>40</v>
      </c>
      <c r="AW211" s="7" t="s">
        <v>1</v>
      </c>
      <c r="AX211" s="7" t="s">
        <v>38</v>
      </c>
      <c r="AY211" s="151" t="s">
        <v>81</v>
      </c>
    </row>
    <row r="212" spans="2:65" s="1" customFormat="1" ht="16.5" customHeight="1" x14ac:dyDescent="0.2">
      <c r="B212" s="15"/>
      <c r="C212" s="114" t="s">
        <v>330</v>
      </c>
      <c r="D212" s="114" t="s">
        <v>84</v>
      </c>
      <c r="E212" s="115" t="s">
        <v>331</v>
      </c>
      <c r="F212" s="116" t="s">
        <v>332</v>
      </c>
      <c r="G212" s="117" t="s">
        <v>87</v>
      </c>
      <c r="H212" s="118">
        <v>44</v>
      </c>
      <c r="I212" s="119"/>
      <c r="J212" s="119"/>
      <c r="K212" s="120">
        <f>ROUND(P212*H212,2)</f>
        <v>0</v>
      </c>
      <c r="L212" s="116" t="s">
        <v>88</v>
      </c>
      <c r="M212" s="17"/>
      <c r="N212" s="121" t="s">
        <v>7</v>
      </c>
      <c r="O212" s="122" t="s">
        <v>24</v>
      </c>
      <c r="P212" s="123">
        <f>I212+J212</f>
        <v>0</v>
      </c>
      <c r="Q212" s="123">
        <f>ROUND(I212*H212,2)</f>
        <v>0</v>
      </c>
      <c r="R212" s="123">
        <f>ROUND(J212*H212,2)</f>
        <v>0</v>
      </c>
      <c r="S212" s="23"/>
      <c r="T212" s="124">
        <f>S212*H212</f>
        <v>0</v>
      </c>
      <c r="U212" s="124">
        <v>0</v>
      </c>
      <c r="V212" s="124">
        <f>U212*H212</f>
        <v>0</v>
      </c>
      <c r="W212" s="124">
        <v>0</v>
      </c>
      <c r="X212" s="125">
        <f>W212*H212</f>
        <v>0</v>
      </c>
      <c r="AR212" s="8" t="s">
        <v>199</v>
      </c>
      <c r="AT212" s="8" t="s">
        <v>84</v>
      </c>
      <c r="AU212" s="8" t="s">
        <v>40</v>
      </c>
      <c r="AY212" s="8" t="s">
        <v>81</v>
      </c>
      <c r="BE212" s="126">
        <f>IF(O212="základní",K212,0)</f>
        <v>0</v>
      </c>
      <c r="BF212" s="126">
        <f>IF(O212="snížená",K212,0)</f>
        <v>0</v>
      </c>
      <c r="BG212" s="126">
        <f>IF(O212="zákl. přenesená",K212,0)</f>
        <v>0</v>
      </c>
      <c r="BH212" s="126">
        <f>IF(O212="sníž. přenesená",K212,0)</f>
        <v>0</v>
      </c>
      <c r="BI212" s="126">
        <f>IF(O212="nulová",K212,0)</f>
        <v>0</v>
      </c>
      <c r="BJ212" s="8" t="s">
        <v>38</v>
      </c>
      <c r="BK212" s="126">
        <f>ROUND(P212*H212,2)</f>
        <v>0</v>
      </c>
      <c r="BL212" s="8" t="s">
        <v>199</v>
      </c>
      <c r="BM212" s="8" t="s">
        <v>333</v>
      </c>
    </row>
    <row r="213" spans="2:65" s="1" customFormat="1" x14ac:dyDescent="0.2">
      <c r="B213" s="15"/>
      <c r="C213" s="16"/>
      <c r="D213" s="127" t="s">
        <v>91</v>
      </c>
      <c r="E213" s="16"/>
      <c r="F213" s="128" t="s">
        <v>334</v>
      </c>
      <c r="G213" s="16"/>
      <c r="H213" s="16"/>
      <c r="I213" s="38"/>
      <c r="J213" s="38"/>
      <c r="K213" s="16"/>
      <c r="L213" s="16"/>
      <c r="M213" s="17"/>
      <c r="N213" s="129"/>
      <c r="O213" s="23"/>
      <c r="P213" s="23"/>
      <c r="Q213" s="23"/>
      <c r="R213" s="23"/>
      <c r="S213" s="23"/>
      <c r="T213" s="23"/>
      <c r="U213" s="23"/>
      <c r="V213" s="23"/>
      <c r="W213" s="23"/>
      <c r="X213" s="24"/>
      <c r="AT213" s="8" t="s">
        <v>91</v>
      </c>
      <c r="AU213" s="8" t="s">
        <v>40</v>
      </c>
    </row>
    <row r="214" spans="2:65" s="1" customFormat="1" ht="58.5" x14ac:dyDescent="0.2">
      <c r="B214" s="15"/>
      <c r="C214" s="16"/>
      <c r="D214" s="127" t="s">
        <v>186</v>
      </c>
      <c r="E214" s="16"/>
      <c r="F214" s="140" t="s">
        <v>321</v>
      </c>
      <c r="G214" s="16"/>
      <c r="H214" s="16"/>
      <c r="I214" s="38"/>
      <c r="J214" s="38"/>
      <c r="K214" s="16"/>
      <c r="L214" s="16"/>
      <c r="M214" s="17"/>
      <c r="N214" s="129"/>
      <c r="O214" s="23"/>
      <c r="P214" s="23"/>
      <c r="Q214" s="23"/>
      <c r="R214" s="23"/>
      <c r="S214" s="23"/>
      <c r="T214" s="23"/>
      <c r="U214" s="23"/>
      <c r="V214" s="23"/>
      <c r="W214" s="23"/>
      <c r="X214" s="24"/>
      <c r="AT214" s="8" t="s">
        <v>186</v>
      </c>
      <c r="AU214" s="8" t="s">
        <v>40</v>
      </c>
    </row>
    <row r="215" spans="2:65" s="1" customFormat="1" ht="19.5" x14ac:dyDescent="0.2">
      <c r="B215" s="15"/>
      <c r="C215" s="16"/>
      <c r="D215" s="127" t="s">
        <v>98</v>
      </c>
      <c r="E215" s="16"/>
      <c r="F215" s="140" t="s">
        <v>328</v>
      </c>
      <c r="G215" s="16"/>
      <c r="H215" s="16"/>
      <c r="I215" s="38"/>
      <c r="J215" s="38"/>
      <c r="K215" s="16"/>
      <c r="L215" s="16"/>
      <c r="M215" s="17"/>
      <c r="N215" s="129"/>
      <c r="O215" s="23"/>
      <c r="P215" s="23"/>
      <c r="Q215" s="23"/>
      <c r="R215" s="23"/>
      <c r="S215" s="23"/>
      <c r="T215" s="23"/>
      <c r="U215" s="23"/>
      <c r="V215" s="23"/>
      <c r="W215" s="23"/>
      <c r="X215" s="24"/>
      <c r="AT215" s="8" t="s">
        <v>98</v>
      </c>
      <c r="AU215" s="8" t="s">
        <v>40</v>
      </c>
    </row>
    <row r="216" spans="2:65" s="7" customFormat="1" x14ac:dyDescent="0.2">
      <c r="B216" s="141"/>
      <c r="C216" s="142"/>
      <c r="D216" s="127" t="s">
        <v>100</v>
      </c>
      <c r="E216" s="143" t="s">
        <v>7</v>
      </c>
      <c r="F216" s="144" t="s">
        <v>335</v>
      </c>
      <c r="G216" s="142"/>
      <c r="H216" s="145">
        <v>44</v>
      </c>
      <c r="I216" s="146"/>
      <c r="J216" s="146"/>
      <c r="K216" s="142"/>
      <c r="L216" s="142"/>
      <c r="M216" s="147"/>
      <c r="N216" s="148"/>
      <c r="O216" s="149"/>
      <c r="P216" s="149"/>
      <c r="Q216" s="149"/>
      <c r="R216" s="149"/>
      <c r="S216" s="149"/>
      <c r="T216" s="149"/>
      <c r="U216" s="149"/>
      <c r="V216" s="149"/>
      <c r="W216" s="149"/>
      <c r="X216" s="150"/>
      <c r="AT216" s="151" t="s">
        <v>100</v>
      </c>
      <c r="AU216" s="151" t="s">
        <v>40</v>
      </c>
      <c r="AV216" s="7" t="s">
        <v>40</v>
      </c>
      <c r="AW216" s="7" t="s">
        <v>1</v>
      </c>
      <c r="AX216" s="7" t="s">
        <v>38</v>
      </c>
      <c r="AY216" s="151" t="s">
        <v>81</v>
      </c>
    </row>
    <row r="217" spans="2:65" s="1" customFormat="1" ht="16.5" customHeight="1" x14ac:dyDescent="0.2">
      <c r="B217" s="15"/>
      <c r="C217" s="114" t="s">
        <v>336</v>
      </c>
      <c r="D217" s="114" t="s">
        <v>84</v>
      </c>
      <c r="E217" s="115" t="s">
        <v>337</v>
      </c>
      <c r="F217" s="116" t="s">
        <v>338</v>
      </c>
      <c r="G217" s="117" t="s">
        <v>116</v>
      </c>
      <c r="H217" s="118">
        <v>33</v>
      </c>
      <c r="I217" s="119"/>
      <c r="J217" s="119"/>
      <c r="K217" s="120">
        <f>ROUND(P217*H217,2)</f>
        <v>0</v>
      </c>
      <c r="L217" s="116" t="s">
        <v>88</v>
      </c>
      <c r="M217" s="17"/>
      <c r="N217" s="121" t="s">
        <v>7</v>
      </c>
      <c r="O217" s="122" t="s">
        <v>24</v>
      </c>
      <c r="P217" s="123">
        <f>I217+J217</f>
        <v>0</v>
      </c>
      <c r="Q217" s="123">
        <f>ROUND(I217*H217,2)</f>
        <v>0</v>
      </c>
      <c r="R217" s="123">
        <f>ROUND(J217*H217,2)</f>
        <v>0</v>
      </c>
      <c r="S217" s="23"/>
      <c r="T217" s="124">
        <f>S217*H217</f>
        <v>0</v>
      </c>
      <c r="U217" s="124">
        <v>0</v>
      </c>
      <c r="V217" s="124">
        <f>U217*H217</f>
        <v>0</v>
      </c>
      <c r="W217" s="124">
        <v>0</v>
      </c>
      <c r="X217" s="125">
        <f>W217*H217</f>
        <v>0</v>
      </c>
      <c r="AR217" s="8" t="s">
        <v>199</v>
      </c>
      <c r="AT217" s="8" t="s">
        <v>84</v>
      </c>
      <c r="AU217" s="8" t="s">
        <v>40</v>
      </c>
      <c r="AY217" s="8" t="s">
        <v>81</v>
      </c>
      <c r="BE217" s="126">
        <f>IF(O217="základní",K217,0)</f>
        <v>0</v>
      </c>
      <c r="BF217" s="126">
        <f>IF(O217="snížená",K217,0)</f>
        <v>0</v>
      </c>
      <c r="BG217" s="126">
        <f>IF(O217="zákl. přenesená",K217,0)</f>
        <v>0</v>
      </c>
      <c r="BH217" s="126">
        <f>IF(O217="sníž. přenesená",K217,0)</f>
        <v>0</v>
      </c>
      <c r="BI217" s="126">
        <f>IF(O217="nulová",K217,0)</f>
        <v>0</v>
      </c>
      <c r="BJ217" s="8" t="s">
        <v>38</v>
      </c>
      <c r="BK217" s="126">
        <f>ROUND(P217*H217,2)</f>
        <v>0</v>
      </c>
      <c r="BL217" s="8" t="s">
        <v>199</v>
      </c>
      <c r="BM217" s="8" t="s">
        <v>339</v>
      </c>
    </row>
    <row r="218" spans="2:65" s="1" customFormat="1" ht="29.25" x14ac:dyDescent="0.2">
      <c r="B218" s="15"/>
      <c r="C218" s="16"/>
      <c r="D218" s="127" t="s">
        <v>91</v>
      </c>
      <c r="E218" s="16"/>
      <c r="F218" s="128" t="s">
        <v>340</v>
      </c>
      <c r="G218" s="16"/>
      <c r="H218" s="16"/>
      <c r="I218" s="38"/>
      <c r="J218" s="38"/>
      <c r="K218" s="16"/>
      <c r="L218" s="16"/>
      <c r="M218" s="17"/>
      <c r="N218" s="129"/>
      <c r="O218" s="23"/>
      <c r="P218" s="23"/>
      <c r="Q218" s="23"/>
      <c r="R218" s="23"/>
      <c r="S218" s="23"/>
      <c r="T218" s="23"/>
      <c r="U218" s="23"/>
      <c r="V218" s="23"/>
      <c r="W218" s="23"/>
      <c r="X218" s="24"/>
      <c r="AT218" s="8" t="s">
        <v>91</v>
      </c>
      <c r="AU218" s="8" t="s">
        <v>40</v>
      </c>
    </row>
    <row r="219" spans="2:65" s="1" customFormat="1" ht="29.25" x14ac:dyDescent="0.2">
      <c r="B219" s="15"/>
      <c r="C219" s="16"/>
      <c r="D219" s="127" t="s">
        <v>186</v>
      </c>
      <c r="E219" s="16"/>
      <c r="F219" s="140" t="s">
        <v>341</v>
      </c>
      <c r="G219" s="16"/>
      <c r="H219" s="16"/>
      <c r="I219" s="38"/>
      <c r="J219" s="38"/>
      <c r="K219" s="16"/>
      <c r="L219" s="16"/>
      <c r="M219" s="17"/>
      <c r="N219" s="129"/>
      <c r="O219" s="23"/>
      <c r="P219" s="23"/>
      <c r="Q219" s="23"/>
      <c r="R219" s="23"/>
      <c r="S219" s="23"/>
      <c r="T219" s="23"/>
      <c r="U219" s="23"/>
      <c r="V219" s="23"/>
      <c r="W219" s="23"/>
      <c r="X219" s="24"/>
      <c r="AT219" s="8" t="s">
        <v>186</v>
      </c>
      <c r="AU219" s="8" t="s">
        <v>40</v>
      </c>
    </row>
    <row r="220" spans="2:65" s="1" customFormat="1" ht="16.5" customHeight="1" x14ac:dyDescent="0.2">
      <c r="B220" s="15"/>
      <c r="C220" s="114" t="s">
        <v>342</v>
      </c>
      <c r="D220" s="114" t="s">
        <v>84</v>
      </c>
      <c r="E220" s="115" t="s">
        <v>343</v>
      </c>
      <c r="F220" s="116" t="s">
        <v>344</v>
      </c>
      <c r="G220" s="117" t="s">
        <v>116</v>
      </c>
      <c r="H220" s="118">
        <v>1</v>
      </c>
      <c r="I220" s="119"/>
      <c r="J220" s="119"/>
      <c r="K220" s="120">
        <f>ROUND(P220*H220,2)</f>
        <v>0</v>
      </c>
      <c r="L220" s="116" t="s">
        <v>88</v>
      </c>
      <c r="M220" s="17"/>
      <c r="N220" s="121" t="s">
        <v>7</v>
      </c>
      <c r="O220" s="122" t="s">
        <v>24</v>
      </c>
      <c r="P220" s="123">
        <f>I220+J220</f>
        <v>0</v>
      </c>
      <c r="Q220" s="123">
        <f>ROUND(I220*H220,2)</f>
        <v>0</v>
      </c>
      <c r="R220" s="123">
        <f>ROUND(J220*H220,2)</f>
        <v>0</v>
      </c>
      <c r="S220" s="23"/>
      <c r="T220" s="124">
        <f>S220*H220</f>
        <v>0</v>
      </c>
      <c r="U220" s="124">
        <v>0.98275999999999997</v>
      </c>
      <c r="V220" s="124">
        <f>U220*H220</f>
        <v>0.98275999999999997</v>
      </c>
      <c r="W220" s="124">
        <v>0</v>
      </c>
      <c r="X220" s="125">
        <f>W220*H220</f>
        <v>0</v>
      </c>
      <c r="AR220" s="8" t="s">
        <v>199</v>
      </c>
      <c r="AT220" s="8" t="s">
        <v>84</v>
      </c>
      <c r="AU220" s="8" t="s">
        <v>40</v>
      </c>
      <c r="AY220" s="8" t="s">
        <v>81</v>
      </c>
      <c r="BE220" s="126">
        <f>IF(O220="základní",K220,0)</f>
        <v>0</v>
      </c>
      <c r="BF220" s="126">
        <f>IF(O220="snížená",K220,0)</f>
        <v>0</v>
      </c>
      <c r="BG220" s="126">
        <f>IF(O220="zákl. přenesená",K220,0)</f>
        <v>0</v>
      </c>
      <c r="BH220" s="126">
        <f>IF(O220="sníž. přenesená",K220,0)</f>
        <v>0</v>
      </c>
      <c r="BI220" s="126">
        <f>IF(O220="nulová",K220,0)</f>
        <v>0</v>
      </c>
      <c r="BJ220" s="8" t="s">
        <v>38</v>
      </c>
      <c r="BK220" s="126">
        <f>ROUND(P220*H220,2)</f>
        <v>0</v>
      </c>
      <c r="BL220" s="8" t="s">
        <v>199</v>
      </c>
      <c r="BM220" s="8" t="s">
        <v>345</v>
      </c>
    </row>
    <row r="221" spans="2:65" s="1" customFormat="1" ht="39" x14ac:dyDescent="0.2">
      <c r="B221" s="15"/>
      <c r="C221" s="16"/>
      <c r="D221" s="127" t="s">
        <v>91</v>
      </c>
      <c r="E221" s="16"/>
      <c r="F221" s="128" t="s">
        <v>346</v>
      </c>
      <c r="G221" s="16"/>
      <c r="H221" s="16"/>
      <c r="I221" s="38"/>
      <c r="J221" s="38"/>
      <c r="K221" s="16"/>
      <c r="L221" s="16"/>
      <c r="M221" s="17"/>
      <c r="N221" s="129"/>
      <c r="O221" s="23"/>
      <c r="P221" s="23"/>
      <c r="Q221" s="23"/>
      <c r="R221" s="23"/>
      <c r="S221" s="23"/>
      <c r="T221" s="23"/>
      <c r="U221" s="23"/>
      <c r="V221" s="23"/>
      <c r="W221" s="23"/>
      <c r="X221" s="24"/>
      <c r="AT221" s="8" t="s">
        <v>91</v>
      </c>
      <c r="AU221" s="8" t="s">
        <v>40</v>
      </c>
    </row>
    <row r="222" spans="2:65" s="1" customFormat="1" ht="29.25" x14ac:dyDescent="0.2">
      <c r="B222" s="15"/>
      <c r="C222" s="16"/>
      <c r="D222" s="127" t="s">
        <v>186</v>
      </c>
      <c r="E222" s="16"/>
      <c r="F222" s="140" t="s">
        <v>347</v>
      </c>
      <c r="G222" s="16"/>
      <c r="H222" s="16"/>
      <c r="I222" s="38"/>
      <c r="J222" s="38"/>
      <c r="K222" s="16"/>
      <c r="L222" s="16"/>
      <c r="M222" s="17"/>
      <c r="N222" s="129"/>
      <c r="O222" s="23"/>
      <c r="P222" s="23"/>
      <c r="Q222" s="23"/>
      <c r="R222" s="23"/>
      <c r="S222" s="23"/>
      <c r="T222" s="23"/>
      <c r="U222" s="23"/>
      <c r="V222" s="23"/>
      <c r="W222" s="23"/>
      <c r="X222" s="24"/>
      <c r="AT222" s="8" t="s">
        <v>186</v>
      </c>
      <c r="AU222" s="8" t="s">
        <v>40</v>
      </c>
    </row>
    <row r="223" spans="2:65" s="1" customFormat="1" ht="16.5" customHeight="1" x14ac:dyDescent="0.2">
      <c r="B223" s="15"/>
      <c r="C223" s="130" t="s">
        <v>348</v>
      </c>
      <c r="D223" s="130" t="s">
        <v>93</v>
      </c>
      <c r="E223" s="131" t="s">
        <v>349</v>
      </c>
      <c r="F223" s="132" t="s">
        <v>350</v>
      </c>
      <c r="G223" s="133" t="s">
        <v>351</v>
      </c>
      <c r="H223" s="134">
        <v>1</v>
      </c>
      <c r="I223" s="135"/>
      <c r="J223" s="136"/>
      <c r="K223" s="137">
        <f>ROUND(P223*H223,2)</f>
        <v>0</v>
      </c>
      <c r="L223" s="132" t="s">
        <v>7</v>
      </c>
      <c r="M223" s="138"/>
      <c r="N223" s="139" t="s">
        <v>7</v>
      </c>
      <c r="O223" s="122" t="s">
        <v>24</v>
      </c>
      <c r="P223" s="123">
        <f>I223+J223</f>
        <v>0</v>
      </c>
      <c r="Q223" s="123">
        <f>ROUND(I223*H223,2)</f>
        <v>0</v>
      </c>
      <c r="R223" s="123">
        <f>ROUND(J223*H223,2)</f>
        <v>0</v>
      </c>
      <c r="S223" s="23"/>
      <c r="T223" s="124">
        <f>S223*H223</f>
        <v>0</v>
      </c>
      <c r="U223" s="124">
        <v>0</v>
      </c>
      <c r="V223" s="124">
        <f>U223*H223</f>
        <v>0</v>
      </c>
      <c r="W223" s="124">
        <v>0</v>
      </c>
      <c r="X223" s="125">
        <f>W223*H223</f>
        <v>0</v>
      </c>
      <c r="AR223" s="8" t="s">
        <v>258</v>
      </c>
      <c r="AT223" s="8" t="s">
        <v>93</v>
      </c>
      <c r="AU223" s="8" t="s">
        <v>40</v>
      </c>
      <c r="AY223" s="8" t="s">
        <v>81</v>
      </c>
      <c r="BE223" s="126">
        <f>IF(O223="základní",K223,0)</f>
        <v>0</v>
      </c>
      <c r="BF223" s="126">
        <f>IF(O223="snížená",K223,0)</f>
        <v>0</v>
      </c>
      <c r="BG223" s="126">
        <f>IF(O223="zákl. přenesená",K223,0)</f>
        <v>0</v>
      </c>
      <c r="BH223" s="126">
        <f>IF(O223="sníž. přenesená",K223,0)</f>
        <v>0</v>
      </c>
      <c r="BI223" s="126">
        <f>IF(O223="nulová",K223,0)</f>
        <v>0</v>
      </c>
      <c r="BJ223" s="8" t="s">
        <v>38</v>
      </c>
      <c r="BK223" s="126">
        <f>ROUND(P223*H223,2)</f>
        <v>0</v>
      </c>
      <c r="BL223" s="8" t="s">
        <v>199</v>
      </c>
      <c r="BM223" s="8" t="s">
        <v>352</v>
      </c>
    </row>
    <row r="224" spans="2:65" s="1" customFormat="1" x14ac:dyDescent="0.2">
      <c r="B224" s="15"/>
      <c r="C224" s="16"/>
      <c r="D224" s="127" t="s">
        <v>91</v>
      </c>
      <c r="E224" s="16"/>
      <c r="F224" s="128" t="s">
        <v>350</v>
      </c>
      <c r="G224" s="16"/>
      <c r="H224" s="16"/>
      <c r="I224" s="38"/>
      <c r="J224" s="38"/>
      <c r="K224" s="16"/>
      <c r="L224" s="16"/>
      <c r="M224" s="17"/>
      <c r="N224" s="129"/>
      <c r="O224" s="23"/>
      <c r="P224" s="23"/>
      <c r="Q224" s="23"/>
      <c r="R224" s="23"/>
      <c r="S224" s="23"/>
      <c r="T224" s="23"/>
      <c r="U224" s="23"/>
      <c r="V224" s="23"/>
      <c r="W224" s="23"/>
      <c r="X224" s="24"/>
      <c r="AT224" s="8" t="s">
        <v>91</v>
      </c>
      <c r="AU224" s="8" t="s">
        <v>40</v>
      </c>
    </row>
    <row r="225" spans="2:65" s="1" customFormat="1" ht="19.5" x14ac:dyDescent="0.2">
      <c r="B225" s="15"/>
      <c r="C225" s="16"/>
      <c r="D225" s="127" t="s">
        <v>98</v>
      </c>
      <c r="E225" s="16"/>
      <c r="F225" s="140" t="s">
        <v>353</v>
      </c>
      <c r="G225" s="16"/>
      <c r="H225" s="16"/>
      <c r="I225" s="38"/>
      <c r="J225" s="38"/>
      <c r="K225" s="16"/>
      <c r="L225" s="16"/>
      <c r="M225" s="17"/>
      <c r="N225" s="129"/>
      <c r="O225" s="23"/>
      <c r="P225" s="23"/>
      <c r="Q225" s="23"/>
      <c r="R225" s="23"/>
      <c r="S225" s="23"/>
      <c r="T225" s="23"/>
      <c r="U225" s="23"/>
      <c r="V225" s="23"/>
      <c r="W225" s="23"/>
      <c r="X225" s="24"/>
      <c r="AT225" s="8" t="s">
        <v>98</v>
      </c>
      <c r="AU225" s="8" t="s">
        <v>40</v>
      </c>
    </row>
    <row r="226" spans="2:65" s="1" customFormat="1" ht="16.5" customHeight="1" x14ac:dyDescent="0.2">
      <c r="B226" s="15"/>
      <c r="C226" s="114" t="s">
        <v>354</v>
      </c>
      <c r="D226" s="114" t="s">
        <v>84</v>
      </c>
      <c r="E226" s="115" t="s">
        <v>355</v>
      </c>
      <c r="F226" s="116" t="s">
        <v>356</v>
      </c>
      <c r="G226" s="117" t="s">
        <v>357</v>
      </c>
      <c r="H226" s="118">
        <v>1.425</v>
      </c>
      <c r="I226" s="119"/>
      <c r="J226" s="119"/>
      <c r="K226" s="120">
        <f>ROUND(P226*H226,2)</f>
        <v>0</v>
      </c>
      <c r="L226" s="116" t="s">
        <v>88</v>
      </c>
      <c r="M226" s="17"/>
      <c r="N226" s="121" t="s">
        <v>7</v>
      </c>
      <c r="O226" s="122" t="s">
        <v>24</v>
      </c>
      <c r="P226" s="123">
        <f>I226+J226</f>
        <v>0</v>
      </c>
      <c r="Q226" s="123">
        <f>ROUND(I226*H226,2)</f>
        <v>0</v>
      </c>
      <c r="R226" s="123">
        <f>ROUND(J226*H226,2)</f>
        <v>0</v>
      </c>
      <c r="S226" s="23"/>
      <c r="T226" s="124">
        <f>S226*H226</f>
        <v>0</v>
      </c>
      <c r="U226" s="124">
        <v>0</v>
      </c>
      <c r="V226" s="124">
        <f>U226*H226</f>
        <v>0</v>
      </c>
      <c r="W226" s="124">
        <v>0</v>
      </c>
      <c r="X226" s="125">
        <f>W226*H226</f>
        <v>0</v>
      </c>
      <c r="AR226" s="8" t="s">
        <v>199</v>
      </c>
      <c r="AT226" s="8" t="s">
        <v>84</v>
      </c>
      <c r="AU226" s="8" t="s">
        <v>40</v>
      </c>
      <c r="AY226" s="8" t="s">
        <v>81</v>
      </c>
      <c r="BE226" s="126">
        <f>IF(O226="základní",K226,0)</f>
        <v>0</v>
      </c>
      <c r="BF226" s="126">
        <f>IF(O226="snížená",K226,0)</f>
        <v>0</v>
      </c>
      <c r="BG226" s="126">
        <f>IF(O226="zákl. přenesená",K226,0)</f>
        <v>0</v>
      </c>
      <c r="BH226" s="126">
        <f>IF(O226="sníž. přenesená",K226,0)</f>
        <v>0</v>
      </c>
      <c r="BI226" s="126">
        <f>IF(O226="nulová",K226,0)</f>
        <v>0</v>
      </c>
      <c r="BJ226" s="8" t="s">
        <v>38</v>
      </c>
      <c r="BK226" s="126">
        <f>ROUND(P226*H226,2)</f>
        <v>0</v>
      </c>
      <c r="BL226" s="8" t="s">
        <v>199</v>
      </c>
      <c r="BM226" s="8" t="s">
        <v>358</v>
      </c>
    </row>
    <row r="227" spans="2:65" s="1" customFormat="1" x14ac:dyDescent="0.2">
      <c r="B227" s="15"/>
      <c r="C227" s="16"/>
      <c r="D227" s="127" t="s">
        <v>91</v>
      </c>
      <c r="E227" s="16"/>
      <c r="F227" s="128" t="s">
        <v>359</v>
      </c>
      <c r="G227" s="16"/>
      <c r="H227" s="16"/>
      <c r="I227" s="38"/>
      <c r="J227" s="38"/>
      <c r="K227" s="16"/>
      <c r="L227" s="16"/>
      <c r="M227" s="17"/>
      <c r="N227" s="129"/>
      <c r="O227" s="23"/>
      <c r="P227" s="23"/>
      <c r="Q227" s="23"/>
      <c r="R227" s="23"/>
      <c r="S227" s="23"/>
      <c r="T227" s="23"/>
      <c r="U227" s="23"/>
      <c r="V227" s="23"/>
      <c r="W227" s="23"/>
      <c r="X227" s="24"/>
      <c r="AT227" s="8" t="s">
        <v>91</v>
      </c>
      <c r="AU227" s="8" t="s">
        <v>40</v>
      </c>
    </row>
    <row r="228" spans="2:65" s="7" customFormat="1" x14ac:dyDescent="0.2">
      <c r="B228" s="141"/>
      <c r="C228" s="142"/>
      <c r="D228" s="127" t="s">
        <v>100</v>
      </c>
      <c r="E228" s="143" t="s">
        <v>7</v>
      </c>
      <c r="F228" s="144" t="s">
        <v>360</v>
      </c>
      <c r="G228" s="142"/>
      <c r="H228" s="145">
        <v>1.425</v>
      </c>
      <c r="I228" s="146"/>
      <c r="J228" s="146"/>
      <c r="K228" s="142"/>
      <c r="L228" s="142"/>
      <c r="M228" s="147"/>
      <c r="N228" s="148"/>
      <c r="O228" s="149"/>
      <c r="P228" s="149"/>
      <c r="Q228" s="149"/>
      <c r="R228" s="149"/>
      <c r="S228" s="149"/>
      <c r="T228" s="149"/>
      <c r="U228" s="149"/>
      <c r="V228" s="149"/>
      <c r="W228" s="149"/>
      <c r="X228" s="150"/>
      <c r="AT228" s="151" t="s">
        <v>100</v>
      </c>
      <c r="AU228" s="151" t="s">
        <v>40</v>
      </c>
      <c r="AV228" s="7" t="s">
        <v>40</v>
      </c>
      <c r="AW228" s="7" t="s">
        <v>1</v>
      </c>
      <c r="AX228" s="7" t="s">
        <v>38</v>
      </c>
      <c r="AY228" s="151" t="s">
        <v>81</v>
      </c>
    </row>
    <row r="229" spans="2:65" s="1" customFormat="1" ht="16.5" customHeight="1" x14ac:dyDescent="0.2">
      <c r="B229" s="15"/>
      <c r="C229" s="114" t="s">
        <v>361</v>
      </c>
      <c r="D229" s="114" t="s">
        <v>84</v>
      </c>
      <c r="E229" s="115" t="s">
        <v>362</v>
      </c>
      <c r="F229" s="116" t="s">
        <v>363</v>
      </c>
      <c r="G229" s="117" t="s">
        <v>364</v>
      </c>
      <c r="H229" s="118">
        <v>15</v>
      </c>
      <c r="I229" s="119"/>
      <c r="J229" s="119"/>
      <c r="K229" s="120">
        <f>ROUND(P229*H229,2)</f>
        <v>0</v>
      </c>
      <c r="L229" s="116" t="s">
        <v>7</v>
      </c>
      <c r="M229" s="17"/>
      <c r="N229" s="121" t="s">
        <v>7</v>
      </c>
      <c r="O229" s="122" t="s">
        <v>24</v>
      </c>
      <c r="P229" s="123">
        <f>I229+J229</f>
        <v>0</v>
      </c>
      <c r="Q229" s="123">
        <f>ROUND(I229*H229,2)</f>
        <v>0</v>
      </c>
      <c r="R229" s="123">
        <f>ROUND(J229*H229,2)</f>
        <v>0</v>
      </c>
      <c r="S229" s="23"/>
      <c r="T229" s="124">
        <f>S229*H229</f>
        <v>0</v>
      </c>
      <c r="U229" s="124">
        <v>0</v>
      </c>
      <c r="V229" s="124">
        <f>U229*H229</f>
        <v>0</v>
      </c>
      <c r="W229" s="124">
        <v>0</v>
      </c>
      <c r="X229" s="125">
        <f>W229*H229</f>
        <v>0</v>
      </c>
      <c r="AR229" s="8" t="s">
        <v>199</v>
      </c>
      <c r="AT229" s="8" t="s">
        <v>84</v>
      </c>
      <c r="AU229" s="8" t="s">
        <v>40</v>
      </c>
      <c r="AY229" s="8" t="s">
        <v>81</v>
      </c>
      <c r="BE229" s="126">
        <f>IF(O229="základní",K229,0)</f>
        <v>0</v>
      </c>
      <c r="BF229" s="126">
        <f>IF(O229="snížená",K229,0)</f>
        <v>0</v>
      </c>
      <c r="BG229" s="126">
        <f>IF(O229="zákl. přenesená",K229,0)</f>
        <v>0</v>
      </c>
      <c r="BH229" s="126">
        <f>IF(O229="sníž. přenesená",K229,0)</f>
        <v>0</v>
      </c>
      <c r="BI229" s="126">
        <f>IF(O229="nulová",K229,0)</f>
        <v>0</v>
      </c>
      <c r="BJ229" s="8" t="s">
        <v>38</v>
      </c>
      <c r="BK229" s="126">
        <f>ROUND(P229*H229,2)</f>
        <v>0</v>
      </c>
      <c r="BL229" s="8" t="s">
        <v>199</v>
      </c>
      <c r="BM229" s="8" t="s">
        <v>365</v>
      </c>
    </row>
    <row r="230" spans="2:65" s="1" customFormat="1" x14ac:dyDescent="0.2">
      <c r="B230" s="15"/>
      <c r="C230" s="16"/>
      <c r="D230" s="127" t="s">
        <v>91</v>
      </c>
      <c r="E230" s="16"/>
      <c r="F230" s="128" t="s">
        <v>363</v>
      </c>
      <c r="G230" s="16"/>
      <c r="H230" s="16"/>
      <c r="I230" s="38"/>
      <c r="J230" s="38"/>
      <c r="K230" s="16"/>
      <c r="L230" s="16"/>
      <c r="M230" s="17"/>
      <c r="N230" s="129"/>
      <c r="O230" s="23"/>
      <c r="P230" s="23"/>
      <c r="Q230" s="23"/>
      <c r="R230" s="23"/>
      <c r="S230" s="23"/>
      <c r="T230" s="23"/>
      <c r="U230" s="23"/>
      <c r="V230" s="23"/>
      <c r="W230" s="23"/>
      <c r="X230" s="24"/>
      <c r="AT230" s="8" t="s">
        <v>91</v>
      </c>
      <c r="AU230" s="8" t="s">
        <v>40</v>
      </c>
    </row>
    <row r="231" spans="2:65" s="1" customFormat="1" ht="16.5" customHeight="1" x14ac:dyDescent="0.2">
      <c r="B231" s="15"/>
      <c r="C231" s="114" t="s">
        <v>366</v>
      </c>
      <c r="D231" s="114" t="s">
        <v>84</v>
      </c>
      <c r="E231" s="115" t="s">
        <v>367</v>
      </c>
      <c r="F231" s="116" t="s">
        <v>368</v>
      </c>
      <c r="G231" s="117" t="s">
        <v>364</v>
      </c>
      <c r="H231" s="118">
        <v>15</v>
      </c>
      <c r="I231" s="119"/>
      <c r="J231" s="119"/>
      <c r="K231" s="120">
        <f>ROUND(P231*H231,2)</f>
        <v>0</v>
      </c>
      <c r="L231" s="116" t="s">
        <v>7</v>
      </c>
      <c r="M231" s="17"/>
      <c r="N231" s="121" t="s">
        <v>7</v>
      </c>
      <c r="O231" s="122" t="s">
        <v>24</v>
      </c>
      <c r="P231" s="123">
        <f>I231+J231</f>
        <v>0</v>
      </c>
      <c r="Q231" s="123">
        <f>ROUND(I231*H231,2)</f>
        <v>0</v>
      </c>
      <c r="R231" s="123">
        <f>ROUND(J231*H231,2)</f>
        <v>0</v>
      </c>
      <c r="S231" s="23"/>
      <c r="T231" s="124">
        <f>S231*H231</f>
        <v>0</v>
      </c>
      <c r="U231" s="124">
        <v>0</v>
      </c>
      <c r="V231" s="124">
        <f>U231*H231</f>
        <v>0</v>
      </c>
      <c r="W231" s="124">
        <v>0</v>
      </c>
      <c r="X231" s="125">
        <f>W231*H231</f>
        <v>0</v>
      </c>
      <c r="AR231" s="8" t="s">
        <v>199</v>
      </c>
      <c r="AT231" s="8" t="s">
        <v>84</v>
      </c>
      <c r="AU231" s="8" t="s">
        <v>40</v>
      </c>
      <c r="AY231" s="8" t="s">
        <v>81</v>
      </c>
      <c r="BE231" s="126">
        <f>IF(O231="základní",K231,0)</f>
        <v>0</v>
      </c>
      <c r="BF231" s="126">
        <f>IF(O231="snížená",K231,0)</f>
        <v>0</v>
      </c>
      <c r="BG231" s="126">
        <f>IF(O231="zákl. přenesená",K231,0)</f>
        <v>0</v>
      </c>
      <c r="BH231" s="126">
        <f>IF(O231="sníž. přenesená",K231,0)</f>
        <v>0</v>
      </c>
      <c r="BI231" s="126">
        <f>IF(O231="nulová",K231,0)</f>
        <v>0</v>
      </c>
      <c r="BJ231" s="8" t="s">
        <v>38</v>
      </c>
      <c r="BK231" s="126">
        <f>ROUND(P231*H231,2)</f>
        <v>0</v>
      </c>
      <c r="BL231" s="8" t="s">
        <v>199</v>
      </c>
      <c r="BM231" s="8" t="s">
        <v>369</v>
      </c>
    </row>
    <row r="232" spans="2:65" s="1" customFormat="1" x14ac:dyDescent="0.2">
      <c r="B232" s="15"/>
      <c r="C232" s="16"/>
      <c r="D232" s="127" t="s">
        <v>91</v>
      </c>
      <c r="E232" s="16"/>
      <c r="F232" s="128" t="s">
        <v>368</v>
      </c>
      <c r="G232" s="16"/>
      <c r="H232" s="16"/>
      <c r="I232" s="38"/>
      <c r="J232" s="38"/>
      <c r="K232" s="16"/>
      <c r="L232" s="16"/>
      <c r="M232" s="17"/>
      <c r="N232" s="129"/>
      <c r="O232" s="23"/>
      <c r="P232" s="23"/>
      <c r="Q232" s="23"/>
      <c r="R232" s="23"/>
      <c r="S232" s="23"/>
      <c r="T232" s="23"/>
      <c r="U232" s="23"/>
      <c r="V232" s="23"/>
      <c r="W232" s="23"/>
      <c r="X232" s="24"/>
      <c r="AT232" s="8" t="s">
        <v>91</v>
      </c>
      <c r="AU232" s="8" t="s">
        <v>40</v>
      </c>
    </row>
    <row r="233" spans="2:65" s="1" customFormat="1" ht="16.5" customHeight="1" x14ac:dyDescent="0.2">
      <c r="B233" s="15"/>
      <c r="C233" s="130" t="s">
        <v>370</v>
      </c>
      <c r="D233" s="130" t="s">
        <v>93</v>
      </c>
      <c r="E233" s="131" t="s">
        <v>371</v>
      </c>
      <c r="F233" s="132" t="s">
        <v>372</v>
      </c>
      <c r="G233" s="133" t="s">
        <v>87</v>
      </c>
      <c r="H233" s="134">
        <v>39</v>
      </c>
      <c r="I233" s="135"/>
      <c r="J233" s="136"/>
      <c r="K233" s="137">
        <f>ROUND(P233*H233,2)</f>
        <v>0</v>
      </c>
      <c r="L233" s="132" t="s">
        <v>88</v>
      </c>
      <c r="M233" s="138"/>
      <c r="N233" s="139" t="s">
        <v>7</v>
      </c>
      <c r="O233" s="122" t="s">
        <v>24</v>
      </c>
      <c r="P233" s="123">
        <f>I233+J233</f>
        <v>0</v>
      </c>
      <c r="Q233" s="123">
        <f>ROUND(I233*H233,2)</f>
        <v>0</v>
      </c>
      <c r="R233" s="123">
        <f>ROUND(J233*H233,2)</f>
        <v>0</v>
      </c>
      <c r="S233" s="23"/>
      <c r="T233" s="124">
        <f>S233*H233</f>
        <v>0</v>
      </c>
      <c r="U233" s="124">
        <v>1.3129999999999999E-2</v>
      </c>
      <c r="V233" s="124">
        <f>U233*H233</f>
        <v>0.51207000000000003</v>
      </c>
      <c r="W233" s="124">
        <v>0</v>
      </c>
      <c r="X233" s="125">
        <f>W233*H233</f>
        <v>0</v>
      </c>
      <c r="AR233" s="8" t="s">
        <v>96</v>
      </c>
      <c r="AT233" s="8" t="s">
        <v>93</v>
      </c>
      <c r="AU233" s="8" t="s">
        <v>40</v>
      </c>
      <c r="AY233" s="8" t="s">
        <v>81</v>
      </c>
      <c r="BE233" s="126">
        <f>IF(O233="základní",K233,0)</f>
        <v>0</v>
      </c>
      <c r="BF233" s="126">
        <f>IF(O233="snížená",K233,0)</f>
        <v>0</v>
      </c>
      <c r="BG233" s="126">
        <f>IF(O233="zákl. přenesená",K233,0)</f>
        <v>0</v>
      </c>
      <c r="BH233" s="126">
        <f>IF(O233="sníž. přenesená",K233,0)</f>
        <v>0</v>
      </c>
      <c r="BI233" s="126">
        <f>IF(O233="nulová",K233,0)</f>
        <v>0</v>
      </c>
      <c r="BJ233" s="8" t="s">
        <v>38</v>
      </c>
      <c r="BK233" s="126">
        <f>ROUND(P233*H233,2)</f>
        <v>0</v>
      </c>
      <c r="BL233" s="8" t="s">
        <v>96</v>
      </c>
      <c r="BM233" s="8" t="s">
        <v>373</v>
      </c>
    </row>
    <row r="234" spans="2:65" s="1" customFormat="1" x14ac:dyDescent="0.2">
      <c r="B234" s="15"/>
      <c r="C234" s="16"/>
      <c r="D234" s="127" t="s">
        <v>91</v>
      </c>
      <c r="E234" s="16"/>
      <c r="F234" s="128" t="s">
        <v>372</v>
      </c>
      <c r="G234" s="16"/>
      <c r="H234" s="16"/>
      <c r="I234" s="38"/>
      <c r="J234" s="38"/>
      <c r="K234" s="16"/>
      <c r="L234" s="16"/>
      <c r="M234" s="17"/>
      <c r="N234" s="129"/>
      <c r="O234" s="23"/>
      <c r="P234" s="23"/>
      <c r="Q234" s="23"/>
      <c r="R234" s="23"/>
      <c r="S234" s="23"/>
      <c r="T234" s="23"/>
      <c r="U234" s="23"/>
      <c r="V234" s="23"/>
      <c r="W234" s="23"/>
      <c r="X234" s="24"/>
      <c r="AT234" s="8" t="s">
        <v>91</v>
      </c>
      <c r="AU234" s="8" t="s">
        <v>40</v>
      </c>
    </row>
    <row r="235" spans="2:65" s="7" customFormat="1" x14ac:dyDescent="0.2">
      <c r="B235" s="141"/>
      <c r="C235" s="142"/>
      <c r="D235" s="127" t="s">
        <v>100</v>
      </c>
      <c r="E235" s="143" t="s">
        <v>7</v>
      </c>
      <c r="F235" s="144" t="s">
        <v>374</v>
      </c>
      <c r="G235" s="142"/>
      <c r="H235" s="145">
        <v>39</v>
      </c>
      <c r="I235" s="146"/>
      <c r="J235" s="146"/>
      <c r="K235" s="142"/>
      <c r="L235" s="142"/>
      <c r="M235" s="147"/>
      <c r="N235" s="148"/>
      <c r="O235" s="149"/>
      <c r="P235" s="149"/>
      <c r="Q235" s="149"/>
      <c r="R235" s="149"/>
      <c r="S235" s="149"/>
      <c r="T235" s="149"/>
      <c r="U235" s="149"/>
      <c r="V235" s="149"/>
      <c r="W235" s="149"/>
      <c r="X235" s="150"/>
      <c r="AT235" s="151" t="s">
        <v>100</v>
      </c>
      <c r="AU235" s="151" t="s">
        <v>40</v>
      </c>
      <c r="AV235" s="7" t="s">
        <v>40</v>
      </c>
      <c r="AW235" s="7" t="s">
        <v>1</v>
      </c>
      <c r="AX235" s="7" t="s">
        <v>38</v>
      </c>
      <c r="AY235" s="151" t="s">
        <v>81</v>
      </c>
    </row>
    <row r="236" spans="2:65" s="1" customFormat="1" ht="16.5" customHeight="1" x14ac:dyDescent="0.2">
      <c r="B236" s="15"/>
      <c r="C236" s="114" t="s">
        <v>375</v>
      </c>
      <c r="D236" s="114" t="s">
        <v>84</v>
      </c>
      <c r="E236" s="115" t="s">
        <v>376</v>
      </c>
      <c r="F236" s="116" t="s">
        <v>377</v>
      </c>
      <c r="G236" s="117" t="s">
        <v>364</v>
      </c>
      <c r="H236" s="118">
        <v>3</v>
      </c>
      <c r="I236" s="119"/>
      <c r="J236" s="119"/>
      <c r="K236" s="120">
        <f>ROUND(P236*H236,2)</f>
        <v>0</v>
      </c>
      <c r="L236" s="116" t="s">
        <v>7</v>
      </c>
      <c r="M236" s="17"/>
      <c r="N236" s="121" t="s">
        <v>7</v>
      </c>
      <c r="O236" s="122" t="s">
        <v>24</v>
      </c>
      <c r="P236" s="123">
        <f>I236+J236</f>
        <v>0</v>
      </c>
      <c r="Q236" s="123">
        <f>ROUND(I236*H236,2)</f>
        <v>0</v>
      </c>
      <c r="R236" s="123">
        <f>ROUND(J236*H236,2)</f>
        <v>0</v>
      </c>
      <c r="S236" s="23"/>
      <c r="T236" s="124">
        <f>S236*H236</f>
        <v>0</v>
      </c>
      <c r="U236" s="124">
        <v>0</v>
      </c>
      <c r="V236" s="124">
        <f>U236*H236</f>
        <v>0</v>
      </c>
      <c r="W236" s="124">
        <v>0</v>
      </c>
      <c r="X236" s="125">
        <f>W236*H236</f>
        <v>0</v>
      </c>
      <c r="AR236" s="8" t="s">
        <v>199</v>
      </c>
      <c r="AT236" s="8" t="s">
        <v>84</v>
      </c>
      <c r="AU236" s="8" t="s">
        <v>40</v>
      </c>
      <c r="AY236" s="8" t="s">
        <v>81</v>
      </c>
      <c r="BE236" s="126">
        <f>IF(O236="základní",K236,0)</f>
        <v>0</v>
      </c>
      <c r="BF236" s="126">
        <f>IF(O236="snížená",K236,0)</f>
        <v>0</v>
      </c>
      <c r="BG236" s="126">
        <f>IF(O236="zákl. přenesená",K236,0)</f>
        <v>0</v>
      </c>
      <c r="BH236" s="126">
        <f>IF(O236="sníž. přenesená",K236,0)</f>
        <v>0</v>
      </c>
      <c r="BI236" s="126">
        <f>IF(O236="nulová",K236,0)</f>
        <v>0</v>
      </c>
      <c r="BJ236" s="8" t="s">
        <v>38</v>
      </c>
      <c r="BK236" s="126">
        <f>ROUND(P236*H236,2)</f>
        <v>0</v>
      </c>
      <c r="BL236" s="8" t="s">
        <v>199</v>
      </c>
      <c r="BM236" s="8" t="s">
        <v>378</v>
      </c>
    </row>
    <row r="237" spans="2:65" s="1" customFormat="1" x14ac:dyDescent="0.2">
      <c r="B237" s="15"/>
      <c r="C237" s="16"/>
      <c r="D237" s="127" t="s">
        <v>91</v>
      </c>
      <c r="E237" s="16"/>
      <c r="F237" s="128" t="s">
        <v>377</v>
      </c>
      <c r="G237" s="16"/>
      <c r="H237" s="16"/>
      <c r="I237" s="38"/>
      <c r="J237" s="38"/>
      <c r="K237" s="16"/>
      <c r="L237" s="16"/>
      <c r="M237" s="17"/>
      <c r="N237" s="129"/>
      <c r="O237" s="23"/>
      <c r="P237" s="23"/>
      <c r="Q237" s="23"/>
      <c r="R237" s="23"/>
      <c r="S237" s="23"/>
      <c r="T237" s="23"/>
      <c r="U237" s="23"/>
      <c r="V237" s="23"/>
      <c r="W237" s="23"/>
      <c r="X237" s="24"/>
      <c r="AT237" s="8" t="s">
        <v>91</v>
      </c>
      <c r="AU237" s="8" t="s">
        <v>40</v>
      </c>
    </row>
    <row r="238" spans="2:65" s="1" customFormat="1" ht="16.5" customHeight="1" x14ac:dyDescent="0.2">
      <c r="B238" s="15"/>
      <c r="C238" s="130" t="s">
        <v>379</v>
      </c>
      <c r="D238" s="130" t="s">
        <v>93</v>
      </c>
      <c r="E238" s="131" t="s">
        <v>380</v>
      </c>
      <c r="F238" s="132" t="s">
        <v>381</v>
      </c>
      <c r="G238" s="133" t="s">
        <v>87</v>
      </c>
      <c r="H238" s="134">
        <v>6</v>
      </c>
      <c r="I238" s="135"/>
      <c r="J238" s="136"/>
      <c r="K238" s="137">
        <f>ROUND(P238*H238,2)</f>
        <v>0</v>
      </c>
      <c r="L238" s="132" t="s">
        <v>88</v>
      </c>
      <c r="M238" s="138"/>
      <c r="N238" s="139" t="s">
        <v>7</v>
      </c>
      <c r="O238" s="122" t="s">
        <v>24</v>
      </c>
      <c r="P238" s="123">
        <f>I238+J238</f>
        <v>0</v>
      </c>
      <c r="Q238" s="123">
        <f>ROUND(I238*H238,2)</f>
        <v>0</v>
      </c>
      <c r="R238" s="123">
        <f>ROUND(J238*H238,2)</f>
        <v>0</v>
      </c>
      <c r="S238" s="23"/>
      <c r="T238" s="124">
        <f>S238*H238</f>
        <v>0</v>
      </c>
      <c r="U238" s="124">
        <v>1.6199999999999999E-2</v>
      </c>
      <c r="V238" s="124">
        <f>U238*H238</f>
        <v>9.7199999999999995E-2</v>
      </c>
      <c r="W238" s="124">
        <v>0</v>
      </c>
      <c r="X238" s="125">
        <f>W238*H238</f>
        <v>0</v>
      </c>
      <c r="AR238" s="8" t="s">
        <v>96</v>
      </c>
      <c r="AT238" s="8" t="s">
        <v>93</v>
      </c>
      <c r="AU238" s="8" t="s">
        <v>40</v>
      </c>
      <c r="AY238" s="8" t="s">
        <v>81</v>
      </c>
      <c r="BE238" s="126">
        <f>IF(O238="základní",K238,0)</f>
        <v>0</v>
      </c>
      <c r="BF238" s="126">
        <f>IF(O238="snížená",K238,0)</f>
        <v>0</v>
      </c>
      <c r="BG238" s="126">
        <f>IF(O238="zákl. přenesená",K238,0)</f>
        <v>0</v>
      </c>
      <c r="BH238" s="126">
        <f>IF(O238="sníž. přenesená",K238,0)</f>
        <v>0</v>
      </c>
      <c r="BI238" s="126">
        <f>IF(O238="nulová",K238,0)</f>
        <v>0</v>
      </c>
      <c r="BJ238" s="8" t="s">
        <v>38</v>
      </c>
      <c r="BK238" s="126">
        <f>ROUND(P238*H238,2)</f>
        <v>0</v>
      </c>
      <c r="BL238" s="8" t="s">
        <v>96</v>
      </c>
      <c r="BM238" s="8" t="s">
        <v>382</v>
      </c>
    </row>
    <row r="239" spans="2:65" s="1" customFormat="1" x14ac:dyDescent="0.2">
      <c r="B239" s="15"/>
      <c r="C239" s="16"/>
      <c r="D239" s="127" t="s">
        <v>91</v>
      </c>
      <c r="E239" s="16"/>
      <c r="F239" s="128" t="s">
        <v>381</v>
      </c>
      <c r="G239" s="16"/>
      <c r="H239" s="16"/>
      <c r="I239" s="38"/>
      <c r="J239" s="38"/>
      <c r="K239" s="16"/>
      <c r="L239" s="16"/>
      <c r="M239" s="17"/>
      <c r="N239" s="129"/>
      <c r="O239" s="23"/>
      <c r="P239" s="23"/>
      <c r="Q239" s="23"/>
      <c r="R239" s="23"/>
      <c r="S239" s="23"/>
      <c r="T239" s="23"/>
      <c r="U239" s="23"/>
      <c r="V239" s="23"/>
      <c r="W239" s="23"/>
      <c r="X239" s="24"/>
      <c r="AT239" s="8" t="s">
        <v>91</v>
      </c>
      <c r="AU239" s="8" t="s">
        <v>40</v>
      </c>
    </row>
    <row r="240" spans="2:65" s="1" customFormat="1" ht="16.5" customHeight="1" x14ac:dyDescent="0.2">
      <c r="B240" s="15"/>
      <c r="C240" s="114" t="s">
        <v>383</v>
      </c>
      <c r="D240" s="114" t="s">
        <v>84</v>
      </c>
      <c r="E240" s="115" t="s">
        <v>384</v>
      </c>
      <c r="F240" s="116" t="s">
        <v>385</v>
      </c>
      <c r="G240" s="117" t="s">
        <v>357</v>
      </c>
      <c r="H240" s="118">
        <v>42.783999999999999</v>
      </c>
      <c r="I240" s="119"/>
      <c r="J240" s="119"/>
      <c r="K240" s="120">
        <f>ROUND(P240*H240,2)</f>
        <v>0</v>
      </c>
      <c r="L240" s="116" t="s">
        <v>88</v>
      </c>
      <c r="M240" s="17"/>
      <c r="N240" s="121" t="s">
        <v>7</v>
      </c>
      <c r="O240" s="122" t="s">
        <v>24</v>
      </c>
      <c r="P240" s="123">
        <f>I240+J240</f>
        <v>0</v>
      </c>
      <c r="Q240" s="123">
        <f>ROUND(I240*H240,2)</f>
        <v>0</v>
      </c>
      <c r="R240" s="123">
        <f>ROUND(J240*H240,2)</f>
        <v>0</v>
      </c>
      <c r="S240" s="23"/>
      <c r="T240" s="124">
        <f>S240*H240</f>
        <v>0</v>
      </c>
      <c r="U240" s="124">
        <v>0</v>
      </c>
      <c r="V240" s="124">
        <f>U240*H240</f>
        <v>0</v>
      </c>
      <c r="W240" s="124">
        <v>0</v>
      </c>
      <c r="X240" s="125">
        <f>W240*H240</f>
        <v>0</v>
      </c>
      <c r="AR240" s="8" t="s">
        <v>199</v>
      </c>
      <c r="AT240" s="8" t="s">
        <v>84</v>
      </c>
      <c r="AU240" s="8" t="s">
        <v>40</v>
      </c>
      <c r="AY240" s="8" t="s">
        <v>81</v>
      </c>
      <c r="BE240" s="126">
        <f>IF(O240="základní",K240,0)</f>
        <v>0</v>
      </c>
      <c r="BF240" s="126">
        <f>IF(O240="snížená",K240,0)</f>
        <v>0</v>
      </c>
      <c r="BG240" s="126">
        <f>IF(O240="zákl. přenesená",K240,0)</f>
        <v>0</v>
      </c>
      <c r="BH240" s="126">
        <f>IF(O240="sníž. přenesená",K240,0)</f>
        <v>0</v>
      </c>
      <c r="BI240" s="126">
        <f>IF(O240="nulová",K240,0)</f>
        <v>0</v>
      </c>
      <c r="BJ240" s="8" t="s">
        <v>38</v>
      </c>
      <c r="BK240" s="126">
        <f>ROUND(P240*H240,2)</f>
        <v>0</v>
      </c>
      <c r="BL240" s="8" t="s">
        <v>199</v>
      </c>
      <c r="BM240" s="8" t="s">
        <v>386</v>
      </c>
    </row>
    <row r="241" spans="2:65" s="1" customFormat="1" x14ac:dyDescent="0.2">
      <c r="B241" s="15"/>
      <c r="C241" s="16"/>
      <c r="D241" s="127" t="s">
        <v>91</v>
      </c>
      <c r="E241" s="16"/>
      <c r="F241" s="128" t="s">
        <v>387</v>
      </c>
      <c r="G241" s="16"/>
      <c r="H241" s="16"/>
      <c r="I241" s="38"/>
      <c r="J241" s="38"/>
      <c r="K241" s="16"/>
      <c r="L241" s="16"/>
      <c r="M241" s="17"/>
      <c r="N241" s="129"/>
      <c r="O241" s="23"/>
      <c r="P241" s="23"/>
      <c r="Q241" s="23"/>
      <c r="R241" s="23"/>
      <c r="S241" s="23"/>
      <c r="T241" s="23"/>
      <c r="U241" s="23"/>
      <c r="V241" s="23"/>
      <c r="W241" s="23"/>
      <c r="X241" s="24"/>
      <c r="AT241" s="8" t="s">
        <v>91</v>
      </c>
      <c r="AU241" s="8" t="s">
        <v>40</v>
      </c>
    </row>
    <row r="242" spans="2:65" s="1" customFormat="1" ht="29.25" x14ac:dyDescent="0.2">
      <c r="B242" s="15"/>
      <c r="C242" s="16"/>
      <c r="D242" s="127" t="s">
        <v>98</v>
      </c>
      <c r="E242" s="16"/>
      <c r="F242" s="140" t="s">
        <v>388</v>
      </c>
      <c r="G242" s="16"/>
      <c r="H242" s="16"/>
      <c r="I242" s="38"/>
      <c r="J242" s="38"/>
      <c r="K242" s="16"/>
      <c r="L242" s="16"/>
      <c r="M242" s="17"/>
      <c r="N242" s="129"/>
      <c r="O242" s="23"/>
      <c r="P242" s="23"/>
      <c r="Q242" s="23"/>
      <c r="R242" s="23"/>
      <c r="S242" s="23"/>
      <c r="T242" s="23"/>
      <c r="U242" s="23"/>
      <c r="V242" s="23"/>
      <c r="W242" s="23"/>
      <c r="X242" s="24"/>
      <c r="AT242" s="8" t="s">
        <v>98</v>
      </c>
      <c r="AU242" s="8" t="s">
        <v>40</v>
      </c>
    </row>
    <row r="243" spans="2:65" s="7" customFormat="1" x14ac:dyDescent="0.2">
      <c r="B243" s="141"/>
      <c r="C243" s="142"/>
      <c r="D243" s="127" t="s">
        <v>100</v>
      </c>
      <c r="E243" s="143" t="s">
        <v>7</v>
      </c>
      <c r="F243" s="144" t="s">
        <v>389</v>
      </c>
      <c r="G243" s="142"/>
      <c r="H243" s="145">
        <v>42.783999999999999</v>
      </c>
      <c r="I243" s="146"/>
      <c r="J243" s="146"/>
      <c r="K243" s="142"/>
      <c r="L243" s="142"/>
      <c r="M243" s="147"/>
      <c r="N243" s="148"/>
      <c r="O243" s="149"/>
      <c r="P243" s="149"/>
      <c r="Q243" s="149"/>
      <c r="R243" s="149"/>
      <c r="S243" s="149"/>
      <c r="T243" s="149"/>
      <c r="U243" s="149"/>
      <c r="V243" s="149"/>
      <c r="W243" s="149"/>
      <c r="X243" s="150"/>
      <c r="AT243" s="151" t="s">
        <v>100</v>
      </c>
      <c r="AU243" s="151" t="s">
        <v>40</v>
      </c>
      <c r="AV243" s="7" t="s">
        <v>40</v>
      </c>
      <c r="AW243" s="7" t="s">
        <v>1</v>
      </c>
      <c r="AX243" s="7" t="s">
        <v>38</v>
      </c>
      <c r="AY243" s="151" t="s">
        <v>81</v>
      </c>
    </row>
    <row r="244" spans="2:65" s="1" customFormat="1" ht="16.5" customHeight="1" x14ac:dyDescent="0.2">
      <c r="B244" s="15"/>
      <c r="C244" s="114" t="s">
        <v>390</v>
      </c>
      <c r="D244" s="114" t="s">
        <v>84</v>
      </c>
      <c r="E244" s="115" t="s">
        <v>391</v>
      </c>
      <c r="F244" s="116" t="s">
        <v>392</v>
      </c>
      <c r="G244" s="117" t="s">
        <v>87</v>
      </c>
      <c r="H244" s="118">
        <v>1050</v>
      </c>
      <c r="I244" s="119"/>
      <c r="J244" s="119"/>
      <c r="K244" s="120">
        <f>ROUND(P244*H244,2)</f>
        <v>0</v>
      </c>
      <c r="L244" s="116" t="s">
        <v>88</v>
      </c>
      <c r="M244" s="17"/>
      <c r="N244" s="121" t="s">
        <v>7</v>
      </c>
      <c r="O244" s="122" t="s">
        <v>24</v>
      </c>
      <c r="P244" s="123">
        <f>I244+J244</f>
        <v>0</v>
      </c>
      <c r="Q244" s="123">
        <f>ROUND(I244*H244,2)</f>
        <v>0</v>
      </c>
      <c r="R244" s="123">
        <f>ROUND(J244*H244,2)</f>
        <v>0</v>
      </c>
      <c r="S244" s="23"/>
      <c r="T244" s="124">
        <f>S244*H244</f>
        <v>0</v>
      </c>
      <c r="U244" s="124">
        <v>0</v>
      </c>
      <c r="V244" s="124">
        <f>U244*H244</f>
        <v>0</v>
      </c>
      <c r="W244" s="124">
        <v>0</v>
      </c>
      <c r="X244" s="125">
        <f>W244*H244</f>
        <v>0</v>
      </c>
      <c r="AR244" s="8" t="s">
        <v>199</v>
      </c>
      <c r="AT244" s="8" t="s">
        <v>84</v>
      </c>
      <c r="AU244" s="8" t="s">
        <v>40</v>
      </c>
      <c r="AY244" s="8" t="s">
        <v>81</v>
      </c>
      <c r="BE244" s="126">
        <f>IF(O244="základní",K244,0)</f>
        <v>0</v>
      </c>
      <c r="BF244" s="126">
        <f>IF(O244="snížená",K244,0)</f>
        <v>0</v>
      </c>
      <c r="BG244" s="126">
        <f>IF(O244="zákl. přenesená",K244,0)</f>
        <v>0</v>
      </c>
      <c r="BH244" s="126">
        <f>IF(O244="sníž. přenesená",K244,0)</f>
        <v>0</v>
      </c>
      <c r="BI244" s="126">
        <f>IF(O244="nulová",K244,0)</f>
        <v>0</v>
      </c>
      <c r="BJ244" s="8" t="s">
        <v>38</v>
      </c>
      <c r="BK244" s="126">
        <f>ROUND(P244*H244,2)</f>
        <v>0</v>
      </c>
      <c r="BL244" s="8" t="s">
        <v>199</v>
      </c>
      <c r="BM244" s="8" t="s">
        <v>393</v>
      </c>
    </row>
    <row r="245" spans="2:65" s="1" customFormat="1" ht="19.5" x14ac:dyDescent="0.2">
      <c r="B245" s="15"/>
      <c r="C245" s="16"/>
      <c r="D245" s="127" t="s">
        <v>91</v>
      </c>
      <c r="E245" s="16"/>
      <c r="F245" s="128" t="s">
        <v>394</v>
      </c>
      <c r="G245" s="16"/>
      <c r="H245" s="16"/>
      <c r="I245" s="38"/>
      <c r="J245" s="38"/>
      <c r="K245" s="16"/>
      <c r="L245" s="16"/>
      <c r="M245" s="17"/>
      <c r="N245" s="129"/>
      <c r="O245" s="23"/>
      <c r="P245" s="23"/>
      <c r="Q245" s="23"/>
      <c r="R245" s="23"/>
      <c r="S245" s="23"/>
      <c r="T245" s="23"/>
      <c r="U245" s="23"/>
      <c r="V245" s="23"/>
      <c r="W245" s="23"/>
      <c r="X245" s="24"/>
      <c r="AT245" s="8" t="s">
        <v>91</v>
      </c>
      <c r="AU245" s="8" t="s">
        <v>40</v>
      </c>
    </row>
    <row r="246" spans="2:65" s="1" customFormat="1" ht="29.25" x14ac:dyDescent="0.2">
      <c r="B246" s="15"/>
      <c r="C246" s="16"/>
      <c r="D246" s="127" t="s">
        <v>186</v>
      </c>
      <c r="E246" s="16"/>
      <c r="F246" s="140" t="s">
        <v>395</v>
      </c>
      <c r="G246" s="16"/>
      <c r="H246" s="16"/>
      <c r="I246" s="38"/>
      <c r="J246" s="38"/>
      <c r="K246" s="16"/>
      <c r="L246" s="16"/>
      <c r="M246" s="17"/>
      <c r="N246" s="129"/>
      <c r="O246" s="23"/>
      <c r="P246" s="23"/>
      <c r="Q246" s="23"/>
      <c r="R246" s="23"/>
      <c r="S246" s="23"/>
      <c r="T246" s="23"/>
      <c r="U246" s="23"/>
      <c r="V246" s="23"/>
      <c r="W246" s="23"/>
      <c r="X246" s="24"/>
      <c r="AT246" s="8" t="s">
        <v>186</v>
      </c>
      <c r="AU246" s="8" t="s">
        <v>40</v>
      </c>
    </row>
    <row r="247" spans="2:65" s="1" customFormat="1" ht="16.5" customHeight="1" x14ac:dyDescent="0.2">
      <c r="B247" s="15"/>
      <c r="C247" s="114" t="s">
        <v>396</v>
      </c>
      <c r="D247" s="114" t="s">
        <v>84</v>
      </c>
      <c r="E247" s="115" t="s">
        <v>397</v>
      </c>
      <c r="F247" s="116" t="s">
        <v>398</v>
      </c>
      <c r="G247" s="117" t="s">
        <v>87</v>
      </c>
      <c r="H247" s="118">
        <v>200</v>
      </c>
      <c r="I247" s="119"/>
      <c r="J247" s="119"/>
      <c r="K247" s="120">
        <f>ROUND(P247*H247,2)</f>
        <v>0</v>
      </c>
      <c r="L247" s="116" t="s">
        <v>88</v>
      </c>
      <c r="M247" s="17"/>
      <c r="N247" s="121" t="s">
        <v>7</v>
      </c>
      <c r="O247" s="122" t="s">
        <v>24</v>
      </c>
      <c r="P247" s="123">
        <f>I247+J247</f>
        <v>0</v>
      </c>
      <c r="Q247" s="123">
        <f>ROUND(I247*H247,2)</f>
        <v>0</v>
      </c>
      <c r="R247" s="123">
        <f>ROUND(J247*H247,2)</f>
        <v>0</v>
      </c>
      <c r="S247" s="23"/>
      <c r="T247" s="124">
        <f>S247*H247</f>
        <v>0</v>
      </c>
      <c r="U247" s="124">
        <v>0</v>
      </c>
      <c r="V247" s="124">
        <f>U247*H247</f>
        <v>0</v>
      </c>
      <c r="W247" s="124">
        <v>0</v>
      </c>
      <c r="X247" s="125">
        <f>W247*H247</f>
        <v>0</v>
      </c>
      <c r="AR247" s="8" t="s">
        <v>199</v>
      </c>
      <c r="AT247" s="8" t="s">
        <v>84</v>
      </c>
      <c r="AU247" s="8" t="s">
        <v>40</v>
      </c>
      <c r="AY247" s="8" t="s">
        <v>81</v>
      </c>
      <c r="BE247" s="126">
        <f>IF(O247="základní",K247,0)</f>
        <v>0</v>
      </c>
      <c r="BF247" s="126">
        <f>IF(O247="snížená",K247,0)</f>
        <v>0</v>
      </c>
      <c r="BG247" s="126">
        <f>IF(O247="zákl. přenesená",K247,0)</f>
        <v>0</v>
      </c>
      <c r="BH247" s="126">
        <f>IF(O247="sníž. přenesená",K247,0)</f>
        <v>0</v>
      </c>
      <c r="BI247" s="126">
        <f>IF(O247="nulová",K247,0)</f>
        <v>0</v>
      </c>
      <c r="BJ247" s="8" t="s">
        <v>38</v>
      </c>
      <c r="BK247" s="126">
        <f>ROUND(P247*H247,2)</f>
        <v>0</v>
      </c>
      <c r="BL247" s="8" t="s">
        <v>199</v>
      </c>
      <c r="BM247" s="8" t="s">
        <v>399</v>
      </c>
    </row>
    <row r="248" spans="2:65" s="1" customFormat="1" ht="19.5" x14ac:dyDescent="0.2">
      <c r="B248" s="15"/>
      <c r="C248" s="16"/>
      <c r="D248" s="127" t="s">
        <v>91</v>
      </c>
      <c r="E248" s="16"/>
      <c r="F248" s="128" t="s">
        <v>400</v>
      </c>
      <c r="G248" s="16"/>
      <c r="H248" s="16"/>
      <c r="I248" s="38"/>
      <c r="J248" s="38"/>
      <c r="K248" s="16"/>
      <c r="L248" s="16"/>
      <c r="M248" s="17"/>
      <c r="N248" s="129"/>
      <c r="O248" s="23"/>
      <c r="P248" s="23"/>
      <c r="Q248" s="23"/>
      <c r="R248" s="23"/>
      <c r="S248" s="23"/>
      <c r="T248" s="23"/>
      <c r="U248" s="23"/>
      <c r="V248" s="23"/>
      <c r="W248" s="23"/>
      <c r="X248" s="24"/>
      <c r="AT248" s="8" t="s">
        <v>91</v>
      </c>
      <c r="AU248" s="8" t="s">
        <v>40</v>
      </c>
    </row>
    <row r="249" spans="2:65" s="1" customFormat="1" ht="29.25" x14ac:dyDescent="0.2">
      <c r="B249" s="15"/>
      <c r="C249" s="16"/>
      <c r="D249" s="127" t="s">
        <v>186</v>
      </c>
      <c r="E249" s="16"/>
      <c r="F249" s="140" t="s">
        <v>395</v>
      </c>
      <c r="G249" s="16"/>
      <c r="H249" s="16"/>
      <c r="I249" s="38"/>
      <c r="J249" s="38"/>
      <c r="K249" s="16"/>
      <c r="L249" s="16"/>
      <c r="M249" s="17"/>
      <c r="N249" s="129"/>
      <c r="O249" s="23"/>
      <c r="P249" s="23"/>
      <c r="Q249" s="23"/>
      <c r="R249" s="23"/>
      <c r="S249" s="23"/>
      <c r="T249" s="23"/>
      <c r="U249" s="23"/>
      <c r="V249" s="23"/>
      <c r="W249" s="23"/>
      <c r="X249" s="24"/>
      <c r="AT249" s="8" t="s">
        <v>186</v>
      </c>
      <c r="AU249" s="8" t="s">
        <v>40</v>
      </c>
    </row>
    <row r="250" spans="2:65" s="1" customFormat="1" ht="16.5" customHeight="1" x14ac:dyDescent="0.2">
      <c r="B250" s="15"/>
      <c r="C250" s="114" t="s">
        <v>401</v>
      </c>
      <c r="D250" s="114" t="s">
        <v>84</v>
      </c>
      <c r="E250" s="115" t="s">
        <v>402</v>
      </c>
      <c r="F250" s="116" t="s">
        <v>403</v>
      </c>
      <c r="G250" s="117" t="s">
        <v>87</v>
      </c>
      <c r="H250" s="118">
        <v>1250</v>
      </c>
      <c r="I250" s="119"/>
      <c r="J250" s="119"/>
      <c r="K250" s="120">
        <f>ROUND(P250*H250,2)</f>
        <v>0</v>
      </c>
      <c r="L250" s="116" t="s">
        <v>88</v>
      </c>
      <c r="M250" s="17"/>
      <c r="N250" s="121" t="s">
        <v>7</v>
      </c>
      <c r="O250" s="122" t="s">
        <v>24</v>
      </c>
      <c r="P250" s="123">
        <f>I250+J250</f>
        <v>0</v>
      </c>
      <c r="Q250" s="123">
        <f>ROUND(I250*H250,2)</f>
        <v>0</v>
      </c>
      <c r="R250" s="123">
        <f>ROUND(J250*H250,2)</f>
        <v>0</v>
      </c>
      <c r="S250" s="23"/>
      <c r="T250" s="124">
        <f>S250*H250</f>
        <v>0</v>
      </c>
      <c r="U250" s="124">
        <v>6.9999999999999994E-5</v>
      </c>
      <c r="V250" s="124">
        <f>U250*H250</f>
        <v>8.7499999999999994E-2</v>
      </c>
      <c r="W250" s="124">
        <v>0</v>
      </c>
      <c r="X250" s="125">
        <f>W250*H250</f>
        <v>0</v>
      </c>
      <c r="AR250" s="8" t="s">
        <v>199</v>
      </c>
      <c r="AT250" s="8" t="s">
        <v>84</v>
      </c>
      <c r="AU250" s="8" t="s">
        <v>40</v>
      </c>
      <c r="AY250" s="8" t="s">
        <v>81</v>
      </c>
      <c r="BE250" s="126">
        <f>IF(O250="základní",K250,0)</f>
        <v>0</v>
      </c>
      <c r="BF250" s="126">
        <f>IF(O250="snížená",K250,0)</f>
        <v>0</v>
      </c>
      <c r="BG250" s="126">
        <f>IF(O250="zákl. přenesená",K250,0)</f>
        <v>0</v>
      </c>
      <c r="BH250" s="126">
        <f>IF(O250="sníž. přenesená",K250,0)</f>
        <v>0</v>
      </c>
      <c r="BI250" s="126">
        <f>IF(O250="nulová",K250,0)</f>
        <v>0</v>
      </c>
      <c r="BJ250" s="8" t="s">
        <v>38</v>
      </c>
      <c r="BK250" s="126">
        <f>ROUND(P250*H250,2)</f>
        <v>0</v>
      </c>
      <c r="BL250" s="8" t="s">
        <v>199</v>
      </c>
      <c r="BM250" s="8" t="s">
        <v>404</v>
      </c>
    </row>
    <row r="251" spans="2:65" s="1" customFormat="1" ht="19.5" x14ac:dyDescent="0.2">
      <c r="B251" s="15"/>
      <c r="C251" s="16"/>
      <c r="D251" s="127" t="s">
        <v>91</v>
      </c>
      <c r="E251" s="16"/>
      <c r="F251" s="128" t="s">
        <v>405</v>
      </c>
      <c r="G251" s="16"/>
      <c r="H251" s="16"/>
      <c r="I251" s="38"/>
      <c r="J251" s="38"/>
      <c r="K251" s="16"/>
      <c r="L251" s="16"/>
      <c r="M251" s="17"/>
      <c r="N251" s="129"/>
      <c r="O251" s="23"/>
      <c r="P251" s="23"/>
      <c r="Q251" s="23"/>
      <c r="R251" s="23"/>
      <c r="S251" s="23"/>
      <c r="T251" s="23"/>
      <c r="U251" s="23"/>
      <c r="V251" s="23"/>
      <c r="W251" s="23"/>
      <c r="X251" s="24"/>
      <c r="AT251" s="8" t="s">
        <v>91</v>
      </c>
      <c r="AU251" s="8" t="s">
        <v>40</v>
      </c>
    </row>
    <row r="252" spans="2:65" s="1" customFormat="1" ht="39" x14ac:dyDescent="0.2">
      <c r="B252" s="15"/>
      <c r="C252" s="16"/>
      <c r="D252" s="127" t="s">
        <v>186</v>
      </c>
      <c r="E252" s="16"/>
      <c r="F252" s="140" t="s">
        <v>406</v>
      </c>
      <c r="G252" s="16"/>
      <c r="H252" s="16"/>
      <c r="I252" s="38"/>
      <c r="J252" s="38"/>
      <c r="K252" s="16"/>
      <c r="L252" s="16"/>
      <c r="M252" s="17"/>
      <c r="N252" s="129"/>
      <c r="O252" s="23"/>
      <c r="P252" s="23"/>
      <c r="Q252" s="23"/>
      <c r="R252" s="23"/>
      <c r="S252" s="23"/>
      <c r="T252" s="23"/>
      <c r="U252" s="23"/>
      <c r="V252" s="23"/>
      <c r="W252" s="23"/>
      <c r="X252" s="24"/>
      <c r="AT252" s="8" t="s">
        <v>186</v>
      </c>
      <c r="AU252" s="8" t="s">
        <v>40</v>
      </c>
    </row>
    <row r="253" spans="2:65" s="1" customFormat="1" ht="16.5" customHeight="1" x14ac:dyDescent="0.2">
      <c r="B253" s="15"/>
      <c r="C253" s="130" t="s">
        <v>407</v>
      </c>
      <c r="D253" s="130" t="s">
        <v>93</v>
      </c>
      <c r="E253" s="131" t="s">
        <v>408</v>
      </c>
      <c r="F253" s="132" t="s">
        <v>409</v>
      </c>
      <c r="G253" s="133" t="s">
        <v>87</v>
      </c>
      <c r="H253" s="134">
        <v>1250</v>
      </c>
      <c r="I253" s="135"/>
      <c r="J253" s="136"/>
      <c r="K253" s="137">
        <f>ROUND(P253*H253,2)</f>
        <v>0</v>
      </c>
      <c r="L253" s="132" t="s">
        <v>88</v>
      </c>
      <c r="M253" s="138"/>
      <c r="N253" s="139" t="s">
        <v>7</v>
      </c>
      <c r="O253" s="122" t="s">
        <v>24</v>
      </c>
      <c r="P253" s="123">
        <f>I253+J253</f>
        <v>0</v>
      </c>
      <c r="Q253" s="123">
        <f>ROUND(I253*H253,2)</f>
        <v>0</v>
      </c>
      <c r="R253" s="123">
        <f>ROUND(J253*H253,2)</f>
        <v>0</v>
      </c>
      <c r="S253" s="23"/>
      <c r="T253" s="124">
        <f>S253*H253</f>
        <v>0</v>
      </c>
      <c r="U253" s="124">
        <v>6.9999999999999994E-5</v>
      </c>
      <c r="V253" s="124">
        <f>U253*H253</f>
        <v>8.7499999999999994E-2</v>
      </c>
      <c r="W253" s="124">
        <v>0</v>
      </c>
      <c r="X253" s="125">
        <f>W253*H253</f>
        <v>0</v>
      </c>
      <c r="AR253" s="8" t="s">
        <v>96</v>
      </c>
      <c r="AT253" s="8" t="s">
        <v>93</v>
      </c>
      <c r="AU253" s="8" t="s">
        <v>40</v>
      </c>
      <c r="AY253" s="8" t="s">
        <v>81</v>
      </c>
      <c r="BE253" s="126">
        <f>IF(O253="základní",K253,0)</f>
        <v>0</v>
      </c>
      <c r="BF253" s="126">
        <f>IF(O253="snížená",K253,0)</f>
        <v>0</v>
      </c>
      <c r="BG253" s="126">
        <f>IF(O253="zákl. přenesená",K253,0)</f>
        <v>0</v>
      </c>
      <c r="BH253" s="126">
        <f>IF(O253="sníž. přenesená",K253,0)</f>
        <v>0</v>
      </c>
      <c r="BI253" s="126">
        <f>IF(O253="nulová",K253,0)</f>
        <v>0</v>
      </c>
      <c r="BJ253" s="8" t="s">
        <v>38</v>
      </c>
      <c r="BK253" s="126">
        <f>ROUND(P253*H253,2)</f>
        <v>0</v>
      </c>
      <c r="BL253" s="8" t="s">
        <v>96</v>
      </c>
      <c r="BM253" s="8" t="s">
        <v>410</v>
      </c>
    </row>
    <row r="254" spans="2:65" s="1" customFormat="1" x14ac:dyDescent="0.2">
      <c r="B254" s="15"/>
      <c r="C254" s="16"/>
      <c r="D254" s="127" t="s">
        <v>91</v>
      </c>
      <c r="E254" s="16"/>
      <c r="F254" s="128" t="s">
        <v>409</v>
      </c>
      <c r="G254" s="16"/>
      <c r="H254" s="16"/>
      <c r="I254" s="38"/>
      <c r="J254" s="38"/>
      <c r="K254" s="16"/>
      <c r="L254" s="16"/>
      <c r="M254" s="17"/>
      <c r="N254" s="129"/>
      <c r="O254" s="23"/>
      <c r="P254" s="23"/>
      <c r="Q254" s="23"/>
      <c r="R254" s="23"/>
      <c r="S254" s="23"/>
      <c r="T254" s="23"/>
      <c r="U254" s="23"/>
      <c r="V254" s="23"/>
      <c r="W254" s="23"/>
      <c r="X254" s="24"/>
      <c r="AT254" s="8" t="s">
        <v>91</v>
      </c>
      <c r="AU254" s="8" t="s">
        <v>40</v>
      </c>
    </row>
    <row r="255" spans="2:65" s="7" customFormat="1" x14ac:dyDescent="0.2">
      <c r="B255" s="141"/>
      <c r="C255" s="142"/>
      <c r="D255" s="127" t="s">
        <v>100</v>
      </c>
      <c r="E255" s="142"/>
      <c r="F255" s="144" t="s">
        <v>411</v>
      </c>
      <c r="G255" s="142"/>
      <c r="H255" s="145">
        <v>1250</v>
      </c>
      <c r="I255" s="146"/>
      <c r="J255" s="146"/>
      <c r="K255" s="142"/>
      <c r="L255" s="142"/>
      <c r="M255" s="147"/>
      <c r="N255" s="148"/>
      <c r="O255" s="149"/>
      <c r="P255" s="149"/>
      <c r="Q255" s="149"/>
      <c r="R255" s="149"/>
      <c r="S255" s="149"/>
      <c r="T255" s="149"/>
      <c r="U255" s="149"/>
      <c r="V255" s="149"/>
      <c r="W255" s="149"/>
      <c r="X255" s="150"/>
      <c r="AT255" s="151" t="s">
        <v>100</v>
      </c>
      <c r="AU255" s="151" t="s">
        <v>40</v>
      </c>
      <c r="AV255" s="7" t="s">
        <v>40</v>
      </c>
      <c r="AW255" s="7" t="s">
        <v>0</v>
      </c>
      <c r="AX255" s="7" t="s">
        <v>38</v>
      </c>
      <c r="AY255" s="151" t="s">
        <v>81</v>
      </c>
    </row>
    <row r="256" spans="2:65" s="1" customFormat="1" ht="16.5" customHeight="1" x14ac:dyDescent="0.2">
      <c r="B256" s="15"/>
      <c r="C256" s="114" t="s">
        <v>412</v>
      </c>
      <c r="D256" s="114" t="s">
        <v>84</v>
      </c>
      <c r="E256" s="115" t="s">
        <v>413</v>
      </c>
      <c r="F256" s="116" t="s">
        <v>414</v>
      </c>
      <c r="G256" s="117" t="s">
        <v>87</v>
      </c>
      <c r="H256" s="118">
        <v>1800</v>
      </c>
      <c r="I256" s="119"/>
      <c r="J256" s="119"/>
      <c r="K256" s="120">
        <f>ROUND(P256*H256,2)</f>
        <v>0</v>
      </c>
      <c r="L256" s="116" t="s">
        <v>88</v>
      </c>
      <c r="M256" s="17"/>
      <c r="N256" s="121" t="s">
        <v>7</v>
      </c>
      <c r="O256" s="122" t="s">
        <v>24</v>
      </c>
      <c r="P256" s="123">
        <f>I256+J256</f>
        <v>0</v>
      </c>
      <c r="Q256" s="123">
        <f>ROUND(I256*H256,2)</f>
        <v>0</v>
      </c>
      <c r="R256" s="123">
        <f>ROUND(J256*H256,2)</f>
        <v>0</v>
      </c>
      <c r="S256" s="23"/>
      <c r="T256" s="124">
        <f>S256*H256</f>
        <v>0</v>
      </c>
      <c r="U256" s="124">
        <v>0</v>
      </c>
      <c r="V256" s="124">
        <f>U256*H256</f>
        <v>0</v>
      </c>
      <c r="W256" s="124">
        <v>0</v>
      </c>
      <c r="X256" s="125">
        <f>W256*H256</f>
        <v>0</v>
      </c>
      <c r="AR256" s="8" t="s">
        <v>199</v>
      </c>
      <c r="AT256" s="8" t="s">
        <v>84</v>
      </c>
      <c r="AU256" s="8" t="s">
        <v>40</v>
      </c>
      <c r="AY256" s="8" t="s">
        <v>81</v>
      </c>
      <c r="BE256" s="126">
        <f>IF(O256="základní",K256,0)</f>
        <v>0</v>
      </c>
      <c r="BF256" s="126">
        <f>IF(O256="snížená",K256,0)</f>
        <v>0</v>
      </c>
      <c r="BG256" s="126">
        <f>IF(O256="zákl. přenesená",K256,0)</f>
        <v>0</v>
      </c>
      <c r="BH256" s="126">
        <f>IF(O256="sníž. přenesená",K256,0)</f>
        <v>0</v>
      </c>
      <c r="BI256" s="126">
        <f>IF(O256="nulová",K256,0)</f>
        <v>0</v>
      </c>
      <c r="BJ256" s="8" t="s">
        <v>38</v>
      </c>
      <c r="BK256" s="126">
        <f>ROUND(P256*H256,2)</f>
        <v>0</v>
      </c>
      <c r="BL256" s="8" t="s">
        <v>199</v>
      </c>
      <c r="BM256" s="8" t="s">
        <v>415</v>
      </c>
    </row>
    <row r="257" spans="2:65" s="1" customFormat="1" x14ac:dyDescent="0.2">
      <c r="B257" s="15"/>
      <c r="C257" s="16"/>
      <c r="D257" s="127" t="s">
        <v>91</v>
      </c>
      <c r="E257" s="16"/>
      <c r="F257" s="128" t="s">
        <v>416</v>
      </c>
      <c r="G257" s="16"/>
      <c r="H257" s="16"/>
      <c r="I257" s="38"/>
      <c r="J257" s="38"/>
      <c r="K257" s="16"/>
      <c r="L257" s="16"/>
      <c r="M257" s="17"/>
      <c r="N257" s="129"/>
      <c r="O257" s="23"/>
      <c r="P257" s="23"/>
      <c r="Q257" s="23"/>
      <c r="R257" s="23"/>
      <c r="S257" s="23"/>
      <c r="T257" s="23"/>
      <c r="U257" s="23"/>
      <c r="V257" s="23"/>
      <c r="W257" s="23"/>
      <c r="X257" s="24"/>
      <c r="AT257" s="8" t="s">
        <v>91</v>
      </c>
      <c r="AU257" s="8" t="s">
        <v>40</v>
      </c>
    </row>
    <row r="258" spans="2:65" s="1" customFormat="1" ht="16.5" customHeight="1" x14ac:dyDescent="0.2">
      <c r="B258" s="15"/>
      <c r="C258" s="130" t="s">
        <v>199</v>
      </c>
      <c r="D258" s="130" t="s">
        <v>93</v>
      </c>
      <c r="E258" s="131" t="s">
        <v>417</v>
      </c>
      <c r="F258" s="132" t="s">
        <v>418</v>
      </c>
      <c r="G258" s="133" t="s">
        <v>87</v>
      </c>
      <c r="H258" s="134">
        <v>800</v>
      </c>
      <c r="I258" s="135"/>
      <c r="J258" s="136"/>
      <c r="K258" s="137">
        <f>ROUND(P258*H258,2)</f>
        <v>0</v>
      </c>
      <c r="L258" s="132" t="s">
        <v>88</v>
      </c>
      <c r="M258" s="138"/>
      <c r="N258" s="139" t="s">
        <v>7</v>
      </c>
      <c r="O258" s="122" t="s">
        <v>24</v>
      </c>
      <c r="P258" s="123">
        <f>I258+J258</f>
        <v>0</v>
      </c>
      <c r="Q258" s="123">
        <f>ROUND(I258*H258,2)</f>
        <v>0</v>
      </c>
      <c r="R258" s="123">
        <f>ROUND(J258*H258,2)</f>
        <v>0</v>
      </c>
      <c r="S258" s="23"/>
      <c r="T258" s="124">
        <f>S258*H258</f>
        <v>0</v>
      </c>
      <c r="U258" s="124">
        <v>2.5999999999999998E-4</v>
      </c>
      <c r="V258" s="124">
        <f>U258*H258</f>
        <v>0.20799999999999999</v>
      </c>
      <c r="W258" s="124">
        <v>0</v>
      </c>
      <c r="X258" s="125">
        <f>W258*H258</f>
        <v>0</v>
      </c>
      <c r="AR258" s="8" t="s">
        <v>111</v>
      </c>
      <c r="AT258" s="8" t="s">
        <v>93</v>
      </c>
      <c r="AU258" s="8" t="s">
        <v>40</v>
      </c>
      <c r="AY258" s="8" t="s">
        <v>81</v>
      </c>
      <c r="BE258" s="126">
        <f>IF(O258="základní",K258,0)</f>
        <v>0</v>
      </c>
      <c r="BF258" s="126">
        <f>IF(O258="snížená",K258,0)</f>
        <v>0</v>
      </c>
      <c r="BG258" s="126">
        <f>IF(O258="zákl. přenesená",K258,0)</f>
        <v>0</v>
      </c>
      <c r="BH258" s="126">
        <f>IF(O258="sníž. přenesená",K258,0)</f>
        <v>0</v>
      </c>
      <c r="BI258" s="126">
        <f>IF(O258="nulová",K258,0)</f>
        <v>0</v>
      </c>
      <c r="BJ258" s="8" t="s">
        <v>38</v>
      </c>
      <c r="BK258" s="126">
        <f>ROUND(P258*H258,2)</f>
        <v>0</v>
      </c>
      <c r="BL258" s="8" t="s">
        <v>89</v>
      </c>
      <c r="BM258" s="8" t="s">
        <v>419</v>
      </c>
    </row>
    <row r="259" spans="2:65" s="1" customFormat="1" x14ac:dyDescent="0.2">
      <c r="B259" s="15"/>
      <c r="C259" s="16"/>
      <c r="D259" s="127" t="s">
        <v>91</v>
      </c>
      <c r="E259" s="16"/>
      <c r="F259" s="128" t="s">
        <v>418</v>
      </c>
      <c r="G259" s="16"/>
      <c r="H259" s="16"/>
      <c r="I259" s="38"/>
      <c r="J259" s="38"/>
      <c r="K259" s="16"/>
      <c r="L259" s="16"/>
      <c r="M259" s="17"/>
      <c r="N259" s="129"/>
      <c r="O259" s="23"/>
      <c r="P259" s="23"/>
      <c r="Q259" s="23"/>
      <c r="R259" s="23"/>
      <c r="S259" s="23"/>
      <c r="T259" s="23"/>
      <c r="U259" s="23"/>
      <c r="V259" s="23"/>
      <c r="W259" s="23"/>
      <c r="X259" s="24"/>
      <c r="AT259" s="8" t="s">
        <v>91</v>
      </c>
      <c r="AU259" s="8" t="s">
        <v>40</v>
      </c>
    </row>
    <row r="260" spans="2:65" s="1" customFormat="1" ht="16.5" customHeight="1" x14ac:dyDescent="0.2">
      <c r="B260" s="15"/>
      <c r="C260" s="130" t="s">
        <v>420</v>
      </c>
      <c r="D260" s="130" t="s">
        <v>93</v>
      </c>
      <c r="E260" s="131" t="s">
        <v>421</v>
      </c>
      <c r="F260" s="132" t="s">
        <v>422</v>
      </c>
      <c r="G260" s="133" t="s">
        <v>116</v>
      </c>
      <c r="H260" s="134">
        <v>1000</v>
      </c>
      <c r="I260" s="135"/>
      <c r="J260" s="136"/>
      <c r="K260" s="137">
        <f>ROUND(P260*H260,2)</f>
        <v>0</v>
      </c>
      <c r="L260" s="132" t="s">
        <v>123</v>
      </c>
      <c r="M260" s="138"/>
      <c r="N260" s="139" t="s">
        <v>7</v>
      </c>
      <c r="O260" s="122" t="s">
        <v>24</v>
      </c>
      <c r="P260" s="123">
        <f>I260+J260</f>
        <v>0</v>
      </c>
      <c r="Q260" s="123">
        <f>ROUND(I260*H260,2)</f>
        <v>0</v>
      </c>
      <c r="R260" s="123">
        <f>ROUND(J260*H260,2)</f>
        <v>0</v>
      </c>
      <c r="S260" s="23"/>
      <c r="T260" s="124">
        <f>S260*H260</f>
        <v>0</v>
      </c>
      <c r="U260" s="124">
        <v>0</v>
      </c>
      <c r="V260" s="124">
        <f>U260*H260</f>
        <v>0</v>
      </c>
      <c r="W260" s="124">
        <v>0</v>
      </c>
      <c r="X260" s="125">
        <f>W260*H260</f>
        <v>0</v>
      </c>
      <c r="AR260" s="8" t="s">
        <v>111</v>
      </c>
      <c r="AT260" s="8" t="s">
        <v>93</v>
      </c>
      <c r="AU260" s="8" t="s">
        <v>40</v>
      </c>
      <c r="AY260" s="8" t="s">
        <v>81</v>
      </c>
      <c r="BE260" s="126">
        <f>IF(O260="základní",K260,0)</f>
        <v>0</v>
      </c>
      <c r="BF260" s="126">
        <f>IF(O260="snížená",K260,0)</f>
        <v>0</v>
      </c>
      <c r="BG260" s="126">
        <f>IF(O260="zákl. přenesená",K260,0)</f>
        <v>0</v>
      </c>
      <c r="BH260" s="126">
        <f>IF(O260="sníž. přenesená",K260,0)</f>
        <v>0</v>
      </c>
      <c r="BI260" s="126">
        <f>IF(O260="nulová",K260,0)</f>
        <v>0</v>
      </c>
      <c r="BJ260" s="8" t="s">
        <v>38</v>
      </c>
      <c r="BK260" s="126">
        <f>ROUND(P260*H260,2)</f>
        <v>0</v>
      </c>
      <c r="BL260" s="8" t="s">
        <v>89</v>
      </c>
      <c r="BM260" s="8" t="s">
        <v>423</v>
      </c>
    </row>
    <row r="261" spans="2:65" s="1" customFormat="1" x14ac:dyDescent="0.2">
      <c r="B261" s="15"/>
      <c r="C261" s="16"/>
      <c r="D261" s="127" t="s">
        <v>91</v>
      </c>
      <c r="E261" s="16"/>
      <c r="F261" s="128" t="s">
        <v>422</v>
      </c>
      <c r="G261" s="16"/>
      <c r="H261" s="16"/>
      <c r="I261" s="38"/>
      <c r="J261" s="38"/>
      <c r="K261" s="16"/>
      <c r="L261" s="16"/>
      <c r="M261" s="17"/>
      <c r="N261" s="129"/>
      <c r="O261" s="23"/>
      <c r="P261" s="23"/>
      <c r="Q261" s="23"/>
      <c r="R261" s="23"/>
      <c r="S261" s="23"/>
      <c r="T261" s="23"/>
      <c r="U261" s="23"/>
      <c r="V261" s="23"/>
      <c r="W261" s="23"/>
      <c r="X261" s="24"/>
      <c r="AT261" s="8" t="s">
        <v>91</v>
      </c>
      <c r="AU261" s="8" t="s">
        <v>40</v>
      </c>
    </row>
    <row r="262" spans="2:65" s="1" customFormat="1" ht="19.5" x14ac:dyDescent="0.2">
      <c r="B262" s="15"/>
      <c r="C262" s="16"/>
      <c r="D262" s="127" t="s">
        <v>98</v>
      </c>
      <c r="E262" s="16"/>
      <c r="F262" s="140" t="s">
        <v>424</v>
      </c>
      <c r="G262" s="16"/>
      <c r="H262" s="16"/>
      <c r="I262" s="38"/>
      <c r="J262" s="38"/>
      <c r="K262" s="16"/>
      <c r="L262" s="16"/>
      <c r="M262" s="17"/>
      <c r="N262" s="129"/>
      <c r="O262" s="23"/>
      <c r="P262" s="23"/>
      <c r="Q262" s="23"/>
      <c r="R262" s="23"/>
      <c r="S262" s="23"/>
      <c r="T262" s="23"/>
      <c r="U262" s="23"/>
      <c r="V262" s="23"/>
      <c r="W262" s="23"/>
      <c r="X262" s="24"/>
      <c r="AT262" s="8" t="s">
        <v>98</v>
      </c>
      <c r="AU262" s="8" t="s">
        <v>40</v>
      </c>
    </row>
    <row r="263" spans="2:65" s="1" customFormat="1" ht="16.5" customHeight="1" x14ac:dyDescent="0.2">
      <c r="B263" s="15"/>
      <c r="C263" s="114" t="s">
        <v>425</v>
      </c>
      <c r="D263" s="114" t="s">
        <v>84</v>
      </c>
      <c r="E263" s="115" t="s">
        <v>426</v>
      </c>
      <c r="F263" s="116" t="s">
        <v>427</v>
      </c>
      <c r="G263" s="117" t="s">
        <v>87</v>
      </c>
      <c r="H263" s="118">
        <v>1050</v>
      </c>
      <c r="I263" s="119"/>
      <c r="J263" s="119"/>
      <c r="K263" s="120">
        <f>ROUND(P263*H263,2)</f>
        <v>0</v>
      </c>
      <c r="L263" s="116" t="s">
        <v>88</v>
      </c>
      <c r="M263" s="17"/>
      <c r="N263" s="121" t="s">
        <v>7</v>
      </c>
      <c r="O263" s="122" t="s">
        <v>24</v>
      </c>
      <c r="P263" s="123">
        <f>I263+J263</f>
        <v>0</v>
      </c>
      <c r="Q263" s="123">
        <f>ROUND(I263*H263,2)</f>
        <v>0</v>
      </c>
      <c r="R263" s="123">
        <f>ROUND(J263*H263,2)</f>
        <v>0</v>
      </c>
      <c r="S263" s="23"/>
      <c r="T263" s="124">
        <f>S263*H263</f>
        <v>0</v>
      </c>
      <c r="U263" s="124">
        <v>0</v>
      </c>
      <c r="V263" s="124">
        <f>U263*H263</f>
        <v>0</v>
      </c>
      <c r="W263" s="124">
        <v>0</v>
      </c>
      <c r="X263" s="125">
        <f>W263*H263</f>
        <v>0</v>
      </c>
      <c r="AR263" s="8" t="s">
        <v>199</v>
      </c>
      <c r="AT263" s="8" t="s">
        <v>84</v>
      </c>
      <c r="AU263" s="8" t="s">
        <v>40</v>
      </c>
      <c r="AY263" s="8" t="s">
        <v>81</v>
      </c>
      <c r="BE263" s="126">
        <f>IF(O263="základní",K263,0)</f>
        <v>0</v>
      </c>
      <c r="BF263" s="126">
        <f>IF(O263="snížená",K263,0)</f>
        <v>0</v>
      </c>
      <c r="BG263" s="126">
        <f>IF(O263="zákl. přenesená",K263,0)</f>
        <v>0</v>
      </c>
      <c r="BH263" s="126">
        <f>IF(O263="sníž. přenesená",K263,0)</f>
        <v>0</v>
      </c>
      <c r="BI263" s="126">
        <f>IF(O263="nulová",K263,0)</f>
        <v>0</v>
      </c>
      <c r="BJ263" s="8" t="s">
        <v>38</v>
      </c>
      <c r="BK263" s="126">
        <f>ROUND(P263*H263,2)</f>
        <v>0</v>
      </c>
      <c r="BL263" s="8" t="s">
        <v>199</v>
      </c>
      <c r="BM263" s="8" t="s">
        <v>428</v>
      </c>
    </row>
    <row r="264" spans="2:65" s="1" customFormat="1" ht="19.5" x14ac:dyDescent="0.2">
      <c r="B264" s="15"/>
      <c r="C264" s="16"/>
      <c r="D264" s="127" t="s">
        <v>91</v>
      </c>
      <c r="E264" s="16"/>
      <c r="F264" s="128" t="s">
        <v>429</v>
      </c>
      <c r="G264" s="16"/>
      <c r="H264" s="16"/>
      <c r="I264" s="38"/>
      <c r="J264" s="38"/>
      <c r="K264" s="16"/>
      <c r="L264" s="16"/>
      <c r="M264" s="17"/>
      <c r="N264" s="129"/>
      <c r="O264" s="23"/>
      <c r="P264" s="23"/>
      <c r="Q264" s="23"/>
      <c r="R264" s="23"/>
      <c r="S264" s="23"/>
      <c r="T264" s="23"/>
      <c r="U264" s="23"/>
      <c r="V264" s="23"/>
      <c r="W264" s="23"/>
      <c r="X264" s="24"/>
      <c r="AT264" s="8" t="s">
        <v>91</v>
      </c>
      <c r="AU264" s="8" t="s">
        <v>40</v>
      </c>
    </row>
    <row r="265" spans="2:65" s="1" customFormat="1" ht="16.5" customHeight="1" x14ac:dyDescent="0.2">
      <c r="B265" s="15"/>
      <c r="C265" s="114" t="s">
        <v>430</v>
      </c>
      <c r="D265" s="114" t="s">
        <v>84</v>
      </c>
      <c r="E265" s="115" t="s">
        <v>431</v>
      </c>
      <c r="F265" s="116" t="s">
        <v>432</v>
      </c>
      <c r="G265" s="117" t="s">
        <v>87</v>
      </c>
      <c r="H265" s="118">
        <v>200</v>
      </c>
      <c r="I265" s="119"/>
      <c r="J265" s="119"/>
      <c r="K265" s="120">
        <f>ROUND(P265*H265,2)</f>
        <v>0</v>
      </c>
      <c r="L265" s="116" t="s">
        <v>88</v>
      </c>
      <c r="M265" s="17"/>
      <c r="N265" s="121" t="s">
        <v>7</v>
      </c>
      <c r="O265" s="122" t="s">
        <v>24</v>
      </c>
      <c r="P265" s="123">
        <f>I265+J265</f>
        <v>0</v>
      </c>
      <c r="Q265" s="123">
        <f>ROUND(I265*H265,2)</f>
        <v>0</v>
      </c>
      <c r="R265" s="123">
        <f>ROUND(J265*H265,2)</f>
        <v>0</v>
      </c>
      <c r="S265" s="23"/>
      <c r="T265" s="124">
        <f>S265*H265</f>
        <v>0</v>
      </c>
      <c r="U265" s="124">
        <v>0</v>
      </c>
      <c r="V265" s="124">
        <f>U265*H265</f>
        <v>0</v>
      </c>
      <c r="W265" s="124">
        <v>0</v>
      </c>
      <c r="X265" s="125">
        <f>W265*H265</f>
        <v>0</v>
      </c>
      <c r="AR265" s="8" t="s">
        <v>199</v>
      </c>
      <c r="AT265" s="8" t="s">
        <v>84</v>
      </c>
      <c r="AU265" s="8" t="s">
        <v>40</v>
      </c>
      <c r="AY265" s="8" t="s">
        <v>81</v>
      </c>
      <c r="BE265" s="126">
        <f>IF(O265="základní",K265,0)</f>
        <v>0</v>
      </c>
      <c r="BF265" s="126">
        <f>IF(O265="snížená",K265,0)</f>
        <v>0</v>
      </c>
      <c r="BG265" s="126">
        <f>IF(O265="zákl. přenesená",K265,0)</f>
        <v>0</v>
      </c>
      <c r="BH265" s="126">
        <f>IF(O265="sníž. přenesená",K265,0)</f>
        <v>0</v>
      </c>
      <c r="BI265" s="126">
        <f>IF(O265="nulová",K265,0)</f>
        <v>0</v>
      </c>
      <c r="BJ265" s="8" t="s">
        <v>38</v>
      </c>
      <c r="BK265" s="126">
        <f>ROUND(P265*H265,2)</f>
        <v>0</v>
      </c>
      <c r="BL265" s="8" t="s">
        <v>199</v>
      </c>
      <c r="BM265" s="8" t="s">
        <v>433</v>
      </c>
    </row>
    <row r="266" spans="2:65" s="1" customFormat="1" ht="19.5" x14ac:dyDescent="0.2">
      <c r="B266" s="15"/>
      <c r="C266" s="16"/>
      <c r="D266" s="127" t="s">
        <v>91</v>
      </c>
      <c r="E266" s="16"/>
      <c r="F266" s="128" t="s">
        <v>434</v>
      </c>
      <c r="G266" s="16"/>
      <c r="H266" s="16"/>
      <c r="I266" s="38"/>
      <c r="J266" s="38"/>
      <c r="K266" s="16"/>
      <c r="L266" s="16"/>
      <c r="M266" s="17"/>
      <c r="N266" s="129"/>
      <c r="O266" s="23"/>
      <c r="P266" s="23"/>
      <c r="Q266" s="23"/>
      <c r="R266" s="23"/>
      <c r="S266" s="23"/>
      <c r="T266" s="23"/>
      <c r="U266" s="23"/>
      <c r="V266" s="23"/>
      <c r="W266" s="23"/>
      <c r="X266" s="24"/>
      <c r="AT266" s="8" t="s">
        <v>91</v>
      </c>
      <c r="AU266" s="8" t="s">
        <v>40</v>
      </c>
    </row>
    <row r="267" spans="2:65" s="1" customFormat="1" ht="16.5" customHeight="1" x14ac:dyDescent="0.2">
      <c r="B267" s="15"/>
      <c r="C267" s="130" t="s">
        <v>435</v>
      </c>
      <c r="D267" s="130" t="s">
        <v>93</v>
      </c>
      <c r="E267" s="131" t="s">
        <v>436</v>
      </c>
      <c r="F267" s="132" t="s">
        <v>437</v>
      </c>
      <c r="G267" s="133" t="s">
        <v>357</v>
      </c>
      <c r="H267" s="134">
        <v>18.2</v>
      </c>
      <c r="I267" s="135"/>
      <c r="J267" s="136"/>
      <c r="K267" s="137">
        <f>ROUND(P267*H267,2)</f>
        <v>0</v>
      </c>
      <c r="L267" s="132" t="s">
        <v>88</v>
      </c>
      <c r="M267" s="138"/>
      <c r="N267" s="139" t="s">
        <v>7</v>
      </c>
      <c r="O267" s="122" t="s">
        <v>24</v>
      </c>
      <c r="P267" s="123">
        <f>I267+J267</f>
        <v>0</v>
      </c>
      <c r="Q267" s="123">
        <f>ROUND(I267*H267,2)</f>
        <v>0</v>
      </c>
      <c r="R267" s="123">
        <f>ROUND(J267*H267,2)</f>
        <v>0</v>
      </c>
      <c r="S267" s="23"/>
      <c r="T267" s="124">
        <f>S267*H267</f>
        <v>0</v>
      </c>
      <c r="U267" s="124">
        <v>2.234</v>
      </c>
      <c r="V267" s="124">
        <f>U267*H267</f>
        <v>40.658799999999999</v>
      </c>
      <c r="W267" s="124">
        <v>0</v>
      </c>
      <c r="X267" s="125">
        <f>W267*H267</f>
        <v>0</v>
      </c>
      <c r="AR267" s="8" t="s">
        <v>96</v>
      </c>
      <c r="AT267" s="8" t="s">
        <v>93</v>
      </c>
      <c r="AU267" s="8" t="s">
        <v>40</v>
      </c>
      <c r="AY267" s="8" t="s">
        <v>81</v>
      </c>
      <c r="BE267" s="126">
        <f>IF(O267="základní",K267,0)</f>
        <v>0</v>
      </c>
      <c r="BF267" s="126">
        <f>IF(O267="snížená",K267,0)</f>
        <v>0</v>
      </c>
      <c r="BG267" s="126">
        <f>IF(O267="zákl. přenesená",K267,0)</f>
        <v>0</v>
      </c>
      <c r="BH267" s="126">
        <f>IF(O267="sníž. přenesená",K267,0)</f>
        <v>0</v>
      </c>
      <c r="BI267" s="126">
        <f>IF(O267="nulová",K267,0)</f>
        <v>0</v>
      </c>
      <c r="BJ267" s="8" t="s">
        <v>38</v>
      </c>
      <c r="BK267" s="126">
        <f>ROUND(P267*H267,2)</f>
        <v>0</v>
      </c>
      <c r="BL267" s="8" t="s">
        <v>96</v>
      </c>
      <c r="BM267" s="8" t="s">
        <v>438</v>
      </c>
    </row>
    <row r="268" spans="2:65" s="1" customFormat="1" x14ac:dyDescent="0.2">
      <c r="B268" s="15"/>
      <c r="C268" s="16"/>
      <c r="D268" s="127" t="s">
        <v>91</v>
      </c>
      <c r="E268" s="16"/>
      <c r="F268" s="128" t="s">
        <v>437</v>
      </c>
      <c r="G268" s="16"/>
      <c r="H268" s="16"/>
      <c r="I268" s="38"/>
      <c r="J268" s="38"/>
      <c r="K268" s="16"/>
      <c r="L268" s="16"/>
      <c r="M268" s="17"/>
      <c r="N268" s="129"/>
      <c r="O268" s="23"/>
      <c r="P268" s="23"/>
      <c r="Q268" s="23"/>
      <c r="R268" s="23"/>
      <c r="S268" s="23"/>
      <c r="T268" s="23"/>
      <c r="U268" s="23"/>
      <c r="V268" s="23"/>
      <c r="W268" s="23"/>
      <c r="X268" s="24"/>
      <c r="AT268" s="8" t="s">
        <v>91</v>
      </c>
      <c r="AU268" s="8" t="s">
        <v>40</v>
      </c>
    </row>
    <row r="269" spans="2:65" s="7" customFormat="1" x14ac:dyDescent="0.2">
      <c r="B269" s="141"/>
      <c r="C269" s="142"/>
      <c r="D269" s="127" t="s">
        <v>100</v>
      </c>
      <c r="E269" s="143" t="s">
        <v>7</v>
      </c>
      <c r="F269" s="144" t="s">
        <v>439</v>
      </c>
      <c r="G269" s="142"/>
      <c r="H269" s="145">
        <v>18.2</v>
      </c>
      <c r="I269" s="146"/>
      <c r="J269" s="146"/>
      <c r="K269" s="142"/>
      <c r="L269" s="142"/>
      <c r="M269" s="147"/>
      <c r="N269" s="148"/>
      <c r="O269" s="149"/>
      <c r="P269" s="149"/>
      <c r="Q269" s="149"/>
      <c r="R269" s="149"/>
      <c r="S269" s="149"/>
      <c r="T269" s="149"/>
      <c r="U269" s="149"/>
      <c r="V269" s="149"/>
      <c r="W269" s="149"/>
      <c r="X269" s="150"/>
      <c r="AT269" s="151" t="s">
        <v>100</v>
      </c>
      <c r="AU269" s="151" t="s">
        <v>40</v>
      </c>
      <c r="AV269" s="7" t="s">
        <v>40</v>
      </c>
      <c r="AW269" s="7" t="s">
        <v>1</v>
      </c>
      <c r="AX269" s="7" t="s">
        <v>38</v>
      </c>
      <c r="AY269" s="151" t="s">
        <v>81</v>
      </c>
    </row>
    <row r="270" spans="2:65" s="1" customFormat="1" ht="16.5" customHeight="1" x14ac:dyDescent="0.2">
      <c r="B270" s="15"/>
      <c r="C270" s="114" t="s">
        <v>440</v>
      </c>
      <c r="D270" s="114" t="s">
        <v>84</v>
      </c>
      <c r="E270" s="115" t="s">
        <v>441</v>
      </c>
      <c r="F270" s="116" t="s">
        <v>442</v>
      </c>
      <c r="G270" s="117" t="s">
        <v>234</v>
      </c>
      <c r="H270" s="118">
        <v>94.125</v>
      </c>
      <c r="I270" s="119"/>
      <c r="J270" s="119"/>
      <c r="K270" s="120">
        <f>ROUND(P270*H270,2)</f>
        <v>0</v>
      </c>
      <c r="L270" s="116" t="s">
        <v>7</v>
      </c>
      <c r="M270" s="17"/>
      <c r="N270" s="121" t="s">
        <v>7</v>
      </c>
      <c r="O270" s="122" t="s">
        <v>24</v>
      </c>
      <c r="P270" s="123">
        <f>I270+J270</f>
        <v>0</v>
      </c>
      <c r="Q270" s="123">
        <f>ROUND(I270*H270,2)</f>
        <v>0</v>
      </c>
      <c r="R270" s="123">
        <f>ROUND(J270*H270,2)</f>
        <v>0</v>
      </c>
      <c r="S270" s="23"/>
      <c r="T270" s="124">
        <f>S270*H270</f>
        <v>0</v>
      </c>
      <c r="U270" s="124">
        <v>0</v>
      </c>
      <c r="V270" s="124">
        <f>U270*H270</f>
        <v>0</v>
      </c>
      <c r="W270" s="124">
        <v>0</v>
      </c>
      <c r="X270" s="125">
        <f>W270*H270</f>
        <v>0</v>
      </c>
      <c r="AR270" s="8" t="s">
        <v>199</v>
      </c>
      <c r="AT270" s="8" t="s">
        <v>84</v>
      </c>
      <c r="AU270" s="8" t="s">
        <v>40</v>
      </c>
      <c r="AY270" s="8" t="s">
        <v>81</v>
      </c>
      <c r="BE270" s="126">
        <f>IF(O270="základní",K270,0)</f>
        <v>0</v>
      </c>
      <c r="BF270" s="126">
        <f>IF(O270="snížená",K270,0)</f>
        <v>0</v>
      </c>
      <c r="BG270" s="126">
        <f>IF(O270="zákl. přenesená",K270,0)</f>
        <v>0</v>
      </c>
      <c r="BH270" s="126">
        <f>IF(O270="sníž. přenesená",K270,0)</f>
        <v>0</v>
      </c>
      <c r="BI270" s="126">
        <f>IF(O270="nulová",K270,0)</f>
        <v>0</v>
      </c>
      <c r="BJ270" s="8" t="s">
        <v>38</v>
      </c>
      <c r="BK270" s="126">
        <f>ROUND(P270*H270,2)</f>
        <v>0</v>
      </c>
      <c r="BL270" s="8" t="s">
        <v>199</v>
      </c>
      <c r="BM270" s="8" t="s">
        <v>443</v>
      </c>
    </row>
    <row r="271" spans="2:65" s="1" customFormat="1" x14ac:dyDescent="0.2">
      <c r="B271" s="15"/>
      <c r="C271" s="16"/>
      <c r="D271" s="127" t="s">
        <v>91</v>
      </c>
      <c r="E271" s="16"/>
      <c r="F271" s="128" t="s">
        <v>444</v>
      </c>
      <c r="G271" s="16"/>
      <c r="H271" s="16"/>
      <c r="I271" s="38"/>
      <c r="J271" s="38"/>
      <c r="K271" s="16"/>
      <c r="L271" s="16"/>
      <c r="M271" s="17"/>
      <c r="N271" s="129"/>
      <c r="O271" s="23"/>
      <c r="P271" s="23"/>
      <c r="Q271" s="23"/>
      <c r="R271" s="23"/>
      <c r="S271" s="23"/>
      <c r="T271" s="23"/>
      <c r="U271" s="23"/>
      <c r="V271" s="23"/>
      <c r="W271" s="23"/>
      <c r="X271" s="24"/>
      <c r="AT271" s="8" t="s">
        <v>91</v>
      </c>
      <c r="AU271" s="8" t="s">
        <v>40</v>
      </c>
    </row>
    <row r="272" spans="2:65" s="7" customFormat="1" x14ac:dyDescent="0.2">
      <c r="B272" s="141"/>
      <c r="C272" s="142"/>
      <c r="D272" s="127" t="s">
        <v>100</v>
      </c>
      <c r="E272" s="143" t="s">
        <v>7</v>
      </c>
      <c r="F272" s="144" t="s">
        <v>445</v>
      </c>
      <c r="G272" s="142"/>
      <c r="H272" s="145">
        <v>94.125</v>
      </c>
      <c r="I272" s="146"/>
      <c r="J272" s="146"/>
      <c r="K272" s="142"/>
      <c r="L272" s="142"/>
      <c r="M272" s="147"/>
      <c r="N272" s="148"/>
      <c r="O272" s="149"/>
      <c r="P272" s="149"/>
      <c r="Q272" s="149"/>
      <c r="R272" s="149"/>
      <c r="S272" s="149"/>
      <c r="T272" s="149"/>
      <c r="U272" s="149"/>
      <c r="V272" s="149"/>
      <c r="W272" s="149"/>
      <c r="X272" s="150"/>
      <c r="AT272" s="151" t="s">
        <v>100</v>
      </c>
      <c r="AU272" s="151" t="s">
        <v>40</v>
      </c>
      <c r="AV272" s="7" t="s">
        <v>40</v>
      </c>
      <c r="AW272" s="7" t="s">
        <v>1</v>
      </c>
      <c r="AX272" s="7" t="s">
        <v>38</v>
      </c>
      <c r="AY272" s="151" t="s">
        <v>81</v>
      </c>
    </row>
    <row r="273" spans="2:65" s="1" customFormat="1" ht="16.5" customHeight="1" x14ac:dyDescent="0.2">
      <c r="B273" s="15"/>
      <c r="C273" s="114" t="s">
        <v>446</v>
      </c>
      <c r="D273" s="114" t="s">
        <v>84</v>
      </c>
      <c r="E273" s="115" t="s">
        <v>447</v>
      </c>
      <c r="F273" s="116" t="s">
        <v>448</v>
      </c>
      <c r="G273" s="117" t="s">
        <v>234</v>
      </c>
      <c r="H273" s="118">
        <v>1882.5</v>
      </c>
      <c r="I273" s="119"/>
      <c r="J273" s="119"/>
      <c r="K273" s="120">
        <f>ROUND(P273*H273,2)</f>
        <v>0</v>
      </c>
      <c r="L273" s="116" t="s">
        <v>88</v>
      </c>
      <c r="M273" s="17"/>
      <c r="N273" s="121" t="s">
        <v>7</v>
      </c>
      <c r="O273" s="122" t="s">
        <v>24</v>
      </c>
      <c r="P273" s="123">
        <f>I273+J273</f>
        <v>0</v>
      </c>
      <c r="Q273" s="123">
        <f>ROUND(I273*H273,2)</f>
        <v>0</v>
      </c>
      <c r="R273" s="123">
        <f>ROUND(J273*H273,2)</f>
        <v>0</v>
      </c>
      <c r="S273" s="23"/>
      <c r="T273" s="124">
        <f>S273*H273</f>
        <v>0</v>
      </c>
      <c r="U273" s="124">
        <v>0</v>
      </c>
      <c r="V273" s="124">
        <f>U273*H273</f>
        <v>0</v>
      </c>
      <c r="W273" s="124">
        <v>0</v>
      </c>
      <c r="X273" s="125">
        <f>W273*H273</f>
        <v>0</v>
      </c>
      <c r="AR273" s="8" t="s">
        <v>199</v>
      </c>
      <c r="AT273" s="8" t="s">
        <v>84</v>
      </c>
      <c r="AU273" s="8" t="s">
        <v>40</v>
      </c>
      <c r="AY273" s="8" t="s">
        <v>81</v>
      </c>
      <c r="BE273" s="126">
        <f>IF(O273="základní",K273,0)</f>
        <v>0</v>
      </c>
      <c r="BF273" s="126">
        <f>IF(O273="snížená",K273,0)</f>
        <v>0</v>
      </c>
      <c r="BG273" s="126">
        <f>IF(O273="zákl. přenesená",K273,0)</f>
        <v>0</v>
      </c>
      <c r="BH273" s="126">
        <f>IF(O273="sníž. přenesená",K273,0)</f>
        <v>0</v>
      </c>
      <c r="BI273" s="126">
        <f>IF(O273="nulová",K273,0)</f>
        <v>0</v>
      </c>
      <c r="BJ273" s="8" t="s">
        <v>38</v>
      </c>
      <c r="BK273" s="126">
        <f>ROUND(P273*H273,2)</f>
        <v>0</v>
      </c>
      <c r="BL273" s="8" t="s">
        <v>199</v>
      </c>
      <c r="BM273" s="8" t="s">
        <v>449</v>
      </c>
    </row>
    <row r="274" spans="2:65" s="1" customFormat="1" x14ac:dyDescent="0.2">
      <c r="B274" s="15"/>
      <c r="C274" s="16"/>
      <c r="D274" s="127" t="s">
        <v>91</v>
      </c>
      <c r="E274" s="16"/>
      <c r="F274" s="128" t="s">
        <v>450</v>
      </c>
      <c r="G274" s="16"/>
      <c r="H274" s="16"/>
      <c r="I274" s="38"/>
      <c r="J274" s="38"/>
      <c r="K274" s="16"/>
      <c r="L274" s="16"/>
      <c r="M274" s="17"/>
      <c r="N274" s="129"/>
      <c r="O274" s="23"/>
      <c r="P274" s="23"/>
      <c r="Q274" s="23"/>
      <c r="R274" s="23"/>
      <c r="S274" s="23"/>
      <c r="T274" s="23"/>
      <c r="U274" s="23"/>
      <c r="V274" s="23"/>
      <c r="W274" s="23"/>
      <c r="X274" s="24"/>
      <c r="AT274" s="8" t="s">
        <v>91</v>
      </c>
      <c r="AU274" s="8" t="s">
        <v>40</v>
      </c>
    </row>
    <row r="275" spans="2:65" s="1" customFormat="1" ht="39" x14ac:dyDescent="0.2">
      <c r="B275" s="15"/>
      <c r="C275" s="16"/>
      <c r="D275" s="127" t="s">
        <v>186</v>
      </c>
      <c r="E275" s="16"/>
      <c r="F275" s="140" t="s">
        <v>451</v>
      </c>
      <c r="G275" s="16"/>
      <c r="H275" s="16"/>
      <c r="I275" s="38"/>
      <c r="J275" s="38"/>
      <c r="K275" s="16"/>
      <c r="L275" s="16"/>
      <c r="M275" s="17"/>
      <c r="N275" s="129"/>
      <c r="O275" s="23"/>
      <c r="P275" s="23"/>
      <c r="Q275" s="23"/>
      <c r="R275" s="23"/>
      <c r="S275" s="23"/>
      <c r="T275" s="23"/>
      <c r="U275" s="23"/>
      <c r="V275" s="23"/>
      <c r="W275" s="23"/>
      <c r="X275" s="24"/>
      <c r="AT275" s="8" t="s">
        <v>186</v>
      </c>
      <c r="AU275" s="8" t="s">
        <v>40</v>
      </c>
    </row>
    <row r="276" spans="2:65" s="7" customFormat="1" x14ac:dyDescent="0.2">
      <c r="B276" s="141"/>
      <c r="C276" s="142"/>
      <c r="D276" s="127" t="s">
        <v>100</v>
      </c>
      <c r="E276" s="143" t="s">
        <v>7</v>
      </c>
      <c r="F276" s="144" t="s">
        <v>452</v>
      </c>
      <c r="G276" s="142"/>
      <c r="H276" s="145">
        <v>1882.5</v>
      </c>
      <c r="I276" s="146"/>
      <c r="J276" s="146"/>
      <c r="K276" s="142"/>
      <c r="L276" s="142"/>
      <c r="M276" s="147"/>
      <c r="N276" s="148"/>
      <c r="O276" s="149"/>
      <c r="P276" s="149"/>
      <c r="Q276" s="149"/>
      <c r="R276" s="149"/>
      <c r="S276" s="149"/>
      <c r="T276" s="149"/>
      <c r="U276" s="149"/>
      <c r="V276" s="149"/>
      <c r="W276" s="149"/>
      <c r="X276" s="150"/>
      <c r="AT276" s="151" t="s">
        <v>100</v>
      </c>
      <c r="AU276" s="151" t="s">
        <v>40</v>
      </c>
      <c r="AV276" s="7" t="s">
        <v>40</v>
      </c>
      <c r="AW276" s="7" t="s">
        <v>1</v>
      </c>
      <c r="AX276" s="7" t="s">
        <v>38</v>
      </c>
      <c r="AY276" s="151" t="s">
        <v>81</v>
      </c>
    </row>
    <row r="277" spans="2:65" s="1" customFormat="1" ht="16.5" customHeight="1" x14ac:dyDescent="0.2">
      <c r="B277" s="15"/>
      <c r="C277" s="114" t="s">
        <v>453</v>
      </c>
      <c r="D277" s="114" t="s">
        <v>84</v>
      </c>
      <c r="E277" s="115" t="s">
        <v>454</v>
      </c>
      <c r="F277" s="116" t="s">
        <v>455</v>
      </c>
      <c r="G277" s="117" t="s">
        <v>318</v>
      </c>
      <c r="H277" s="118">
        <v>10</v>
      </c>
      <c r="I277" s="119"/>
      <c r="J277" s="119"/>
      <c r="K277" s="120">
        <f>ROUND(P277*H277,2)</f>
        <v>0</v>
      </c>
      <c r="L277" s="116" t="s">
        <v>88</v>
      </c>
      <c r="M277" s="17"/>
      <c r="N277" s="121" t="s">
        <v>7</v>
      </c>
      <c r="O277" s="122" t="s">
        <v>24</v>
      </c>
      <c r="P277" s="123">
        <f>I277+J277</f>
        <v>0</v>
      </c>
      <c r="Q277" s="123">
        <f>ROUND(I277*H277,2)</f>
        <v>0</v>
      </c>
      <c r="R277" s="123">
        <f>ROUND(J277*H277,2)</f>
        <v>0</v>
      </c>
      <c r="S277" s="23"/>
      <c r="T277" s="124">
        <f>S277*H277</f>
        <v>0</v>
      </c>
      <c r="U277" s="124">
        <v>9.0130000000000002E-2</v>
      </c>
      <c r="V277" s="124">
        <f>U277*H277</f>
        <v>0.90129999999999999</v>
      </c>
      <c r="W277" s="124">
        <v>0</v>
      </c>
      <c r="X277" s="125">
        <f>W277*H277</f>
        <v>0</v>
      </c>
      <c r="AR277" s="8" t="s">
        <v>199</v>
      </c>
      <c r="AT277" s="8" t="s">
        <v>84</v>
      </c>
      <c r="AU277" s="8" t="s">
        <v>40</v>
      </c>
      <c r="AY277" s="8" t="s">
        <v>81</v>
      </c>
      <c r="BE277" s="126">
        <f>IF(O277="základní",K277,0)</f>
        <v>0</v>
      </c>
      <c r="BF277" s="126">
        <f>IF(O277="snížená",K277,0)</f>
        <v>0</v>
      </c>
      <c r="BG277" s="126">
        <f>IF(O277="zákl. přenesená",K277,0)</f>
        <v>0</v>
      </c>
      <c r="BH277" s="126">
        <f>IF(O277="sníž. přenesená",K277,0)</f>
        <v>0</v>
      </c>
      <c r="BI277" s="126">
        <f>IF(O277="nulová",K277,0)</f>
        <v>0</v>
      </c>
      <c r="BJ277" s="8" t="s">
        <v>38</v>
      </c>
      <c r="BK277" s="126">
        <f>ROUND(P277*H277,2)</f>
        <v>0</v>
      </c>
      <c r="BL277" s="8" t="s">
        <v>199</v>
      </c>
      <c r="BM277" s="8" t="s">
        <v>456</v>
      </c>
    </row>
    <row r="278" spans="2:65" s="1" customFormat="1" x14ac:dyDescent="0.2">
      <c r="B278" s="15"/>
      <c r="C278" s="16"/>
      <c r="D278" s="127" t="s">
        <v>91</v>
      </c>
      <c r="E278" s="16"/>
      <c r="F278" s="128" t="s">
        <v>457</v>
      </c>
      <c r="G278" s="16"/>
      <c r="H278" s="16"/>
      <c r="I278" s="38"/>
      <c r="J278" s="38"/>
      <c r="K278" s="16"/>
      <c r="L278" s="16"/>
      <c r="M278" s="17"/>
      <c r="N278" s="129"/>
      <c r="O278" s="23"/>
      <c r="P278" s="23"/>
      <c r="Q278" s="23"/>
      <c r="R278" s="23"/>
      <c r="S278" s="23"/>
      <c r="T278" s="23"/>
      <c r="U278" s="23"/>
      <c r="V278" s="23"/>
      <c r="W278" s="23"/>
      <c r="X278" s="24"/>
      <c r="AT278" s="8" t="s">
        <v>91</v>
      </c>
      <c r="AU278" s="8" t="s">
        <v>40</v>
      </c>
    </row>
    <row r="279" spans="2:65" s="1" customFormat="1" ht="68.25" x14ac:dyDescent="0.2">
      <c r="B279" s="15"/>
      <c r="C279" s="16"/>
      <c r="D279" s="127" t="s">
        <v>186</v>
      </c>
      <c r="E279" s="16"/>
      <c r="F279" s="140" t="s">
        <v>458</v>
      </c>
      <c r="G279" s="16"/>
      <c r="H279" s="16"/>
      <c r="I279" s="38"/>
      <c r="J279" s="38"/>
      <c r="K279" s="16"/>
      <c r="L279" s="16"/>
      <c r="M279" s="17"/>
      <c r="N279" s="129"/>
      <c r="O279" s="23"/>
      <c r="P279" s="23"/>
      <c r="Q279" s="23"/>
      <c r="R279" s="23"/>
      <c r="S279" s="23"/>
      <c r="T279" s="23"/>
      <c r="U279" s="23"/>
      <c r="V279" s="23"/>
      <c r="W279" s="23"/>
      <c r="X279" s="24"/>
      <c r="AT279" s="8" t="s">
        <v>186</v>
      </c>
      <c r="AU279" s="8" t="s">
        <v>40</v>
      </c>
    </row>
    <row r="280" spans="2:65" s="1" customFormat="1" ht="19.5" x14ac:dyDescent="0.2">
      <c r="B280" s="15"/>
      <c r="C280" s="16"/>
      <c r="D280" s="127" t="s">
        <v>98</v>
      </c>
      <c r="E280" s="16"/>
      <c r="F280" s="140" t="s">
        <v>328</v>
      </c>
      <c r="G280" s="16"/>
      <c r="H280" s="16"/>
      <c r="I280" s="38"/>
      <c r="J280" s="38"/>
      <c r="K280" s="16"/>
      <c r="L280" s="16"/>
      <c r="M280" s="17"/>
      <c r="N280" s="129"/>
      <c r="O280" s="23"/>
      <c r="P280" s="23"/>
      <c r="Q280" s="23"/>
      <c r="R280" s="23"/>
      <c r="S280" s="23"/>
      <c r="T280" s="23"/>
      <c r="U280" s="23"/>
      <c r="V280" s="23"/>
      <c r="W280" s="23"/>
      <c r="X280" s="24"/>
      <c r="AT280" s="8" t="s">
        <v>98</v>
      </c>
      <c r="AU280" s="8" t="s">
        <v>40</v>
      </c>
    </row>
    <row r="281" spans="2:65" s="7" customFormat="1" x14ac:dyDescent="0.2">
      <c r="B281" s="141"/>
      <c r="C281" s="142"/>
      <c r="D281" s="127" t="s">
        <v>100</v>
      </c>
      <c r="E281" s="143" t="s">
        <v>7</v>
      </c>
      <c r="F281" s="144" t="s">
        <v>141</v>
      </c>
      <c r="G281" s="142"/>
      <c r="H281" s="145">
        <v>10</v>
      </c>
      <c r="I281" s="146"/>
      <c r="J281" s="146"/>
      <c r="K281" s="142"/>
      <c r="L281" s="142"/>
      <c r="M281" s="147"/>
      <c r="N281" s="148"/>
      <c r="O281" s="149"/>
      <c r="P281" s="149"/>
      <c r="Q281" s="149"/>
      <c r="R281" s="149"/>
      <c r="S281" s="149"/>
      <c r="T281" s="149"/>
      <c r="U281" s="149"/>
      <c r="V281" s="149"/>
      <c r="W281" s="149"/>
      <c r="X281" s="150"/>
      <c r="AT281" s="151" t="s">
        <v>100</v>
      </c>
      <c r="AU281" s="151" t="s">
        <v>40</v>
      </c>
      <c r="AV281" s="7" t="s">
        <v>40</v>
      </c>
      <c r="AW281" s="7" t="s">
        <v>1</v>
      </c>
      <c r="AX281" s="7" t="s">
        <v>38</v>
      </c>
      <c r="AY281" s="151" t="s">
        <v>81</v>
      </c>
    </row>
    <row r="282" spans="2:65" s="6" customFormat="1" ht="25.9" customHeight="1" x14ac:dyDescent="0.2">
      <c r="B282" s="97"/>
      <c r="C282" s="98"/>
      <c r="D282" s="99" t="s">
        <v>36</v>
      </c>
      <c r="E282" s="100" t="s">
        <v>459</v>
      </c>
      <c r="F282" s="100" t="s">
        <v>460</v>
      </c>
      <c r="G282" s="98"/>
      <c r="H282" s="98"/>
      <c r="I282" s="101"/>
      <c r="J282" s="101"/>
      <c r="K282" s="102">
        <f>BK282</f>
        <v>0</v>
      </c>
      <c r="L282" s="98"/>
      <c r="M282" s="103"/>
      <c r="N282" s="104"/>
      <c r="O282" s="105"/>
      <c r="P282" s="105"/>
      <c r="Q282" s="106">
        <f>Q283+Q286+Q289</f>
        <v>0</v>
      </c>
      <c r="R282" s="106">
        <f>R283+R286+R289</f>
        <v>0</v>
      </c>
      <c r="S282" s="105"/>
      <c r="T282" s="107">
        <f>T283+T286+T289</f>
        <v>0</v>
      </c>
      <c r="U282" s="105"/>
      <c r="V282" s="107">
        <f>V283+V286+V289</f>
        <v>0</v>
      </c>
      <c r="W282" s="105"/>
      <c r="X282" s="108">
        <f>X283+X286+X289</f>
        <v>0</v>
      </c>
      <c r="AR282" s="109" t="s">
        <v>113</v>
      </c>
      <c r="AT282" s="110" t="s">
        <v>36</v>
      </c>
      <c r="AU282" s="110" t="s">
        <v>37</v>
      </c>
      <c r="AY282" s="109" t="s">
        <v>81</v>
      </c>
      <c r="BK282" s="111">
        <f>BK283+BK286+BK289</f>
        <v>0</v>
      </c>
    </row>
    <row r="283" spans="2:65" s="6" customFormat="1" ht="22.9" customHeight="1" x14ac:dyDescent="0.2">
      <c r="B283" s="97"/>
      <c r="C283" s="98"/>
      <c r="D283" s="99" t="s">
        <v>36</v>
      </c>
      <c r="E283" s="112" t="s">
        <v>461</v>
      </c>
      <c r="F283" s="112" t="s">
        <v>462</v>
      </c>
      <c r="G283" s="98"/>
      <c r="H283" s="98"/>
      <c r="I283" s="101"/>
      <c r="J283" s="101"/>
      <c r="K283" s="113">
        <f>BK283</f>
        <v>0</v>
      </c>
      <c r="L283" s="98"/>
      <c r="M283" s="103"/>
      <c r="N283" s="104"/>
      <c r="O283" s="105"/>
      <c r="P283" s="105"/>
      <c r="Q283" s="106">
        <f>SUM(Q284:Q285)</f>
        <v>0</v>
      </c>
      <c r="R283" s="106">
        <f>SUM(R284:R285)</f>
        <v>0</v>
      </c>
      <c r="S283" s="105"/>
      <c r="T283" s="107">
        <f>SUM(T284:T285)</f>
        <v>0</v>
      </c>
      <c r="U283" s="105"/>
      <c r="V283" s="107">
        <f>SUM(V284:V285)</f>
        <v>0</v>
      </c>
      <c r="W283" s="105"/>
      <c r="X283" s="108">
        <f>SUM(X284:X285)</f>
        <v>0</v>
      </c>
      <c r="AR283" s="109" t="s">
        <v>113</v>
      </c>
      <c r="AT283" s="110" t="s">
        <v>36</v>
      </c>
      <c r="AU283" s="110" t="s">
        <v>38</v>
      </c>
      <c r="AY283" s="109" t="s">
        <v>81</v>
      </c>
      <c r="BK283" s="111">
        <f>SUM(BK284:BK285)</f>
        <v>0</v>
      </c>
    </row>
    <row r="284" spans="2:65" s="1" customFormat="1" ht="16.5" customHeight="1" x14ac:dyDescent="0.2">
      <c r="B284" s="15"/>
      <c r="C284" s="114" t="s">
        <v>463</v>
      </c>
      <c r="D284" s="114" t="s">
        <v>84</v>
      </c>
      <c r="E284" s="115" t="s">
        <v>464</v>
      </c>
      <c r="F284" s="116" t="s">
        <v>465</v>
      </c>
      <c r="G284" s="117" t="s">
        <v>364</v>
      </c>
      <c r="H284" s="118">
        <v>1</v>
      </c>
      <c r="I284" s="119"/>
      <c r="J284" s="119"/>
      <c r="K284" s="120">
        <f>ROUND(P284*H284,2)</f>
        <v>0</v>
      </c>
      <c r="L284" s="116" t="s">
        <v>88</v>
      </c>
      <c r="M284" s="17"/>
      <c r="N284" s="121" t="s">
        <v>7</v>
      </c>
      <c r="O284" s="122" t="s">
        <v>24</v>
      </c>
      <c r="P284" s="123">
        <f>I284+J284</f>
        <v>0</v>
      </c>
      <c r="Q284" s="123">
        <f>ROUND(I284*H284,2)</f>
        <v>0</v>
      </c>
      <c r="R284" s="123">
        <f>ROUND(J284*H284,2)</f>
        <v>0</v>
      </c>
      <c r="S284" s="23"/>
      <c r="T284" s="124">
        <f>S284*H284</f>
        <v>0</v>
      </c>
      <c r="U284" s="124">
        <v>0</v>
      </c>
      <c r="V284" s="124">
        <f>U284*H284</f>
        <v>0</v>
      </c>
      <c r="W284" s="124">
        <v>0</v>
      </c>
      <c r="X284" s="125">
        <f>W284*H284</f>
        <v>0</v>
      </c>
      <c r="AR284" s="8" t="s">
        <v>466</v>
      </c>
      <c r="AT284" s="8" t="s">
        <v>84</v>
      </c>
      <c r="AU284" s="8" t="s">
        <v>40</v>
      </c>
      <c r="AY284" s="8" t="s">
        <v>81</v>
      </c>
      <c r="BE284" s="126">
        <f>IF(O284="základní",K284,0)</f>
        <v>0</v>
      </c>
      <c r="BF284" s="126">
        <f>IF(O284="snížená",K284,0)</f>
        <v>0</v>
      </c>
      <c r="BG284" s="126">
        <f>IF(O284="zákl. přenesená",K284,0)</f>
        <v>0</v>
      </c>
      <c r="BH284" s="126">
        <f>IF(O284="sníž. přenesená",K284,0)</f>
        <v>0</v>
      </c>
      <c r="BI284" s="126">
        <f>IF(O284="nulová",K284,0)</f>
        <v>0</v>
      </c>
      <c r="BJ284" s="8" t="s">
        <v>38</v>
      </c>
      <c r="BK284" s="126">
        <f>ROUND(P284*H284,2)</f>
        <v>0</v>
      </c>
      <c r="BL284" s="8" t="s">
        <v>466</v>
      </c>
      <c r="BM284" s="8" t="s">
        <v>467</v>
      </c>
    </row>
    <row r="285" spans="2:65" s="1" customFormat="1" x14ac:dyDescent="0.2">
      <c r="B285" s="15"/>
      <c r="C285" s="16"/>
      <c r="D285" s="127" t="s">
        <v>91</v>
      </c>
      <c r="E285" s="16"/>
      <c r="F285" s="128" t="s">
        <v>465</v>
      </c>
      <c r="G285" s="16"/>
      <c r="H285" s="16"/>
      <c r="I285" s="38"/>
      <c r="J285" s="38"/>
      <c r="K285" s="16"/>
      <c r="L285" s="16"/>
      <c r="M285" s="17"/>
      <c r="N285" s="129"/>
      <c r="O285" s="23"/>
      <c r="P285" s="23"/>
      <c r="Q285" s="23"/>
      <c r="R285" s="23"/>
      <c r="S285" s="23"/>
      <c r="T285" s="23"/>
      <c r="U285" s="23"/>
      <c r="V285" s="23"/>
      <c r="W285" s="23"/>
      <c r="X285" s="24"/>
      <c r="AT285" s="8" t="s">
        <v>91</v>
      </c>
      <c r="AU285" s="8" t="s">
        <v>40</v>
      </c>
    </row>
    <row r="286" spans="2:65" s="6" customFormat="1" ht="22.9" customHeight="1" x14ac:dyDescent="0.2">
      <c r="B286" s="97"/>
      <c r="C286" s="98"/>
      <c r="D286" s="99" t="s">
        <v>36</v>
      </c>
      <c r="E286" s="112" t="s">
        <v>468</v>
      </c>
      <c r="F286" s="112" t="s">
        <v>469</v>
      </c>
      <c r="G286" s="98"/>
      <c r="H286" s="98"/>
      <c r="I286" s="101"/>
      <c r="J286" s="101"/>
      <c r="K286" s="113">
        <f>BK286</f>
        <v>0</v>
      </c>
      <c r="L286" s="98"/>
      <c r="M286" s="103"/>
      <c r="N286" s="104"/>
      <c r="O286" s="105"/>
      <c r="P286" s="105"/>
      <c r="Q286" s="106">
        <f>SUM(Q287:Q288)</f>
        <v>0</v>
      </c>
      <c r="R286" s="106">
        <f>SUM(R287:R288)</f>
        <v>0</v>
      </c>
      <c r="S286" s="105"/>
      <c r="T286" s="107">
        <f>SUM(T287:T288)</f>
        <v>0</v>
      </c>
      <c r="U286" s="105"/>
      <c r="V286" s="107">
        <f>SUM(V287:V288)</f>
        <v>0</v>
      </c>
      <c r="W286" s="105"/>
      <c r="X286" s="108">
        <f>SUM(X287:X288)</f>
        <v>0</v>
      </c>
      <c r="AR286" s="109" t="s">
        <v>113</v>
      </c>
      <c r="AT286" s="110" t="s">
        <v>36</v>
      </c>
      <c r="AU286" s="110" t="s">
        <v>38</v>
      </c>
      <c r="AY286" s="109" t="s">
        <v>81</v>
      </c>
      <c r="BK286" s="111">
        <f>SUM(BK287:BK288)</f>
        <v>0</v>
      </c>
    </row>
    <row r="287" spans="2:65" s="1" customFormat="1" ht="16.5" customHeight="1" x14ac:dyDescent="0.2">
      <c r="B287" s="15"/>
      <c r="C287" s="114" t="s">
        <v>470</v>
      </c>
      <c r="D287" s="114" t="s">
        <v>84</v>
      </c>
      <c r="E287" s="115" t="s">
        <v>471</v>
      </c>
      <c r="F287" s="116" t="s">
        <v>472</v>
      </c>
      <c r="G287" s="117" t="s">
        <v>364</v>
      </c>
      <c r="H287" s="118">
        <v>1</v>
      </c>
      <c r="I287" s="119"/>
      <c r="J287" s="119"/>
      <c r="K287" s="120">
        <f>ROUND(P287*H287,2)</f>
        <v>0</v>
      </c>
      <c r="L287" s="116" t="s">
        <v>88</v>
      </c>
      <c r="M287" s="17"/>
      <c r="N287" s="121" t="s">
        <v>7</v>
      </c>
      <c r="O287" s="122" t="s">
        <v>24</v>
      </c>
      <c r="P287" s="123">
        <f>I287+J287</f>
        <v>0</v>
      </c>
      <c r="Q287" s="123">
        <f>ROUND(I287*H287,2)</f>
        <v>0</v>
      </c>
      <c r="R287" s="123">
        <f>ROUND(J287*H287,2)</f>
        <v>0</v>
      </c>
      <c r="S287" s="23"/>
      <c r="T287" s="124">
        <f>S287*H287</f>
        <v>0</v>
      </c>
      <c r="U287" s="124">
        <v>0</v>
      </c>
      <c r="V287" s="124">
        <f>U287*H287</f>
        <v>0</v>
      </c>
      <c r="W287" s="124">
        <v>0</v>
      </c>
      <c r="X287" s="125">
        <f>W287*H287</f>
        <v>0</v>
      </c>
      <c r="AR287" s="8" t="s">
        <v>466</v>
      </c>
      <c r="AT287" s="8" t="s">
        <v>84</v>
      </c>
      <c r="AU287" s="8" t="s">
        <v>40</v>
      </c>
      <c r="AY287" s="8" t="s">
        <v>81</v>
      </c>
      <c r="BE287" s="126">
        <f>IF(O287="základní",K287,0)</f>
        <v>0</v>
      </c>
      <c r="BF287" s="126">
        <f>IF(O287="snížená",K287,0)</f>
        <v>0</v>
      </c>
      <c r="BG287" s="126">
        <f>IF(O287="zákl. přenesená",K287,0)</f>
        <v>0</v>
      </c>
      <c r="BH287" s="126">
        <f>IF(O287="sníž. přenesená",K287,0)</f>
        <v>0</v>
      </c>
      <c r="BI287" s="126">
        <f>IF(O287="nulová",K287,0)</f>
        <v>0</v>
      </c>
      <c r="BJ287" s="8" t="s">
        <v>38</v>
      </c>
      <c r="BK287" s="126">
        <f>ROUND(P287*H287,2)</f>
        <v>0</v>
      </c>
      <c r="BL287" s="8" t="s">
        <v>466</v>
      </c>
      <c r="BM287" s="8" t="s">
        <v>473</v>
      </c>
    </row>
    <row r="288" spans="2:65" s="1" customFormat="1" x14ac:dyDescent="0.2">
      <c r="B288" s="15"/>
      <c r="C288" s="16"/>
      <c r="D288" s="127" t="s">
        <v>91</v>
      </c>
      <c r="E288" s="16"/>
      <c r="F288" s="128" t="s">
        <v>472</v>
      </c>
      <c r="G288" s="16"/>
      <c r="H288" s="16"/>
      <c r="I288" s="38"/>
      <c r="J288" s="38"/>
      <c r="K288" s="16"/>
      <c r="L288" s="16"/>
      <c r="M288" s="17"/>
      <c r="N288" s="129"/>
      <c r="O288" s="23"/>
      <c r="P288" s="23"/>
      <c r="Q288" s="23"/>
      <c r="R288" s="23"/>
      <c r="S288" s="23"/>
      <c r="T288" s="23"/>
      <c r="U288" s="23"/>
      <c r="V288" s="23"/>
      <c r="W288" s="23"/>
      <c r="X288" s="24"/>
      <c r="AT288" s="8" t="s">
        <v>91</v>
      </c>
      <c r="AU288" s="8" t="s">
        <v>40</v>
      </c>
    </row>
    <row r="289" spans="2:65" s="6" customFormat="1" ht="22.9" customHeight="1" x14ac:dyDescent="0.2">
      <c r="B289" s="97"/>
      <c r="C289" s="98"/>
      <c r="D289" s="99" t="s">
        <v>36</v>
      </c>
      <c r="E289" s="112" t="s">
        <v>474</v>
      </c>
      <c r="F289" s="112" t="s">
        <v>475</v>
      </c>
      <c r="G289" s="98"/>
      <c r="H289" s="98"/>
      <c r="I289" s="101"/>
      <c r="J289" s="101"/>
      <c r="K289" s="113">
        <f>BK289</f>
        <v>0</v>
      </c>
      <c r="L289" s="98"/>
      <c r="M289" s="103"/>
      <c r="N289" s="104"/>
      <c r="O289" s="105"/>
      <c r="P289" s="105"/>
      <c r="Q289" s="106">
        <f>SUM(Q290:Q291)</f>
        <v>0</v>
      </c>
      <c r="R289" s="106">
        <f>SUM(R290:R291)</f>
        <v>0</v>
      </c>
      <c r="S289" s="105"/>
      <c r="T289" s="107">
        <f>SUM(T290:T291)</f>
        <v>0</v>
      </c>
      <c r="U289" s="105"/>
      <c r="V289" s="107">
        <f>SUM(V290:V291)</f>
        <v>0</v>
      </c>
      <c r="W289" s="105"/>
      <c r="X289" s="108">
        <f>SUM(X290:X291)</f>
        <v>0</v>
      </c>
      <c r="AR289" s="109" t="s">
        <v>113</v>
      </c>
      <c r="AT289" s="110" t="s">
        <v>36</v>
      </c>
      <c r="AU289" s="110" t="s">
        <v>38</v>
      </c>
      <c r="AY289" s="109" t="s">
        <v>81</v>
      </c>
      <c r="BK289" s="111">
        <f>SUM(BK290:BK291)</f>
        <v>0</v>
      </c>
    </row>
    <row r="290" spans="2:65" s="1" customFormat="1" ht="16.5" customHeight="1" x14ac:dyDescent="0.2">
      <c r="B290" s="15"/>
      <c r="C290" s="114" t="s">
        <v>476</v>
      </c>
      <c r="D290" s="114" t="s">
        <v>84</v>
      </c>
      <c r="E290" s="115" t="s">
        <v>477</v>
      </c>
      <c r="F290" s="116" t="s">
        <v>478</v>
      </c>
      <c r="G290" s="117" t="s">
        <v>351</v>
      </c>
      <c r="H290" s="118">
        <v>1</v>
      </c>
      <c r="I290" s="119"/>
      <c r="J290" s="119"/>
      <c r="K290" s="120">
        <f>ROUND(P290*H290,2)</f>
        <v>0</v>
      </c>
      <c r="L290" s="116" t="s">
        <v>88</v>
      </c>
      <c r="M290" s="17"/>
      <c r="N290" s="121" t="s">
        <v>7</v>
      </c>
      <c r="O290" s="122" t="s">
        <v>24</v>
      </c>
      <c r="P290" s="123">
        <f>I290+J290</f>
        <v>0</v>
      </c>
      <c r="Q290" s="123">
        <f>ROUND(I290*H290,2)</f>
        <v>0</v>
      </c>
      <c r="R290" s="123">
        <f>ROUND(J290*H290,2)</f>
        <v>0</v>
      </c>
      <c r="S290" s="23"/>
      <c r="T290" s="124">
        <f>S290*H290</f>
        <v>0</v>
      </c>
      <c r="U290" s="124">
        <v>0</v>
      </c>
      <c r="V290" s="124">
        <f>U290*H290</f>
        <v>0</v>
      </c>
      <c r="W290" s="124">
        <v>0</v>
      </c>
      <c r="X290" s="125">
        <f>W290*H290</f>
        <v>0</v>
      </c>
      <c r="AR290" s="8" t="s">
        <v>466</v>
      </c>
      <c r="AT290" s="8" t="s">
        <v>84</v>
      </c>
      <c r="AU290" s="8" t="s">
        <v>40</v>
      </c>
      <c r="AY290" s="8" t="s">
        <v>81</v>
      </c>
      <c r="BE290" s="126">
        <f>IF(O290="základní",K290,0)</f>
        <v>0</v>
      </c>
      <c r="BF290" s="126">
        <f>IF(O290="snížená",K290,0)</f>
        <v>0</v>
      </c>
      <c r="BG290" s="126">
        <f>IF(O290="zákl. přenesená",K290,0)</f>
        <v>0</v>
      </c>
      <c r="BH290" s="126">
        <f>IF(O290="sníž. přenesená",K290,0)</f>
        <v>0</v>
      </c>
      <c r="BI290" s="126">
        <f>IF(O290="nulová",K290,0)</f>
        <v>0</v>
      </c>
      <c r="BJ290" s="8" t="s">
        <v>38</v>
      </c>
      <c r="BK290" s="126">
        <f>ROUND(P290*H290,2)</f>
        <v>0</v>
      </c>
      <c r="BL290" s="8" t="s">
        <v>466</v>
      </c>
      <c r="BM290" s="8" t="s">
        <v>479</v>
      </c>
    </row>
    <row r="291" spans="2:65" s="1" customFormat="1" x14ac:dyDescent="0.2">
      <c r="B291" s="15"/>
      <c r="C291" s="16"/>
      <c r="D291" s="127" t="s">
        <v>91</v>
      </c>
      <c r="E291" s="16"/>
      <c r="F291" s="128" t="s">
        <v>480</v>
      </c>
      <c r="G291" s="16"/>
      <c r="H291" s="16"/>
      <c r="I291" s="38"/>
      <c r="J291" s="38"/>
      <c r="K291" s="16"/>
      <c r="L291" s="16"/>
      <c r="M291" s="17"/>
      <c r="N291" s="152"/>
      <c r="O291" s="153"/>
      <c r="P291" s="153"/>
      <c r="Q291" s="153"/>
      <c r="R291" s="153"/>
      <c r="S291" s="153"/>
      <c r="T291" s="153"/>
      <c r="U291" s="153"/>
      <c r="V291" s="153"/>
      <c r="W291" s="153"/>
      <c r="X291" s="154"/>
      <c r="AT291" s="8" t="s">
        <v>91</v>
      </c>
      <c r="AU291" s="8" t="s">
        <v>40</v>
      </c>
    </row>
    <row r="292" spans="2:65" s="1" customFormat="1" ht="6.95" customHeight="1" x14ac:dyDescent="0.2">
      <c r="B292" s="18"/>
      <c r="C292" s="19"/>
      <c r="D292" s="19"/>
      <c r="E292" s="19"/>
      <c r="F292" s="19"/>
      <c r="G292" s="19"/>
      <c r="H292" s="19"/>
      <c r="I292" s="61"/>
      <c r="J292" s="61"/>
      <c r="K292" s="19"/>
      <c r="L292" s="19"/>
      <c r="M292" s="17"/>
    </row>
  </sheetData>
  <sheetProtection algorithmName="SHA-512" hashValue="PJkftdtYFfIB1ghmMXe2Nu/xgh2uA5Lo+yOAROyYNGXT0cOaBWH+tbBTZ7jhJwrx/7I9G85/1BxXrGS1qmVJ7A==" saltValue="u68LOOe3WLOpP697jh482yC5fY7KjgN+3D/cc+VJYUozDmqt3CrVQXR9G/Q/Pe25oTtUes0Dh4fqyHIEb3782w==" spinCount="100000" sheet="1" objects="1" scenarios="1" formatColumns="0" formatRows="0" autoFilter="0"/>
  <autoFilter ref="C89:L291"/>
  <mergeCells count="9">
    <mergeCell ref="E52:H52"/>
    <mergeCell ref="E80:H80"/>
    <mergeCell ref="E82:H82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35</vt:i4>
      </vt:variant>
    </vt:vector>
  </HeadingPairs>
  <TitlesOfParts>
    <vt:vector size="39" baseType="lpstr">
      <vt:lpstr>Kryci list</vt:lpstr>
      <vt:lpstr>Rekapitulace</vt:lpstr>
      <vt:lpstr>Zakazka</vt:lpstr>
      <vt:lpstr>19032-vo - Veřejné osvětlení</vt:lpstr>
      <vt:lpstr>'Kryci list'!__CENA__</vt:lpstr>
      <vt:lpstr>Rekapitulace!__CENA__</vt:lpstr>
      <vt:lpstr>Zakazka!__CENA__</vt:lpstr>
      <vt:lpstr>'Kryci list'!__MAIN__</vt:lpstr>
      <vt:lpstr>Rekapitulace!__MAIN__</vt:lpstr>
      <vt:lpstr>Zakazka!__MAIN__</vt:lpstr>
      <vt:lpstr>Rekapitulace!__MAIN2__</vt:lpstr>
      <vt:lpstr>'Kryci list'!__MAIN3__</vt:lpstr>
      <vt:lpstr>'Kryci list'!__SAZBA__</vt:lpstr>
      <vt:lpstr>Rekapitulace!__SAZBA__</vt:lpstr>
      <vt:lpstr>Zakazka!__SAZBA__</vt:lpstr>
      <vt:lpstr>'Kryci list'!__T0__</vt:lpstr>
      <vt:lpstr>Rekapitulace!__T0__</vt:lpstr>
      <vt:lpstr>Zakazka!__T0__</vt:lpstr>
      <vt:lpstr>'Kryci list'!__T1__</vt:lpstr>
      <vt:lpstr>Rekapitulace!__T1__</vt:lpstr>
      <vt:lpstr>Zakazka!__T1__</vt:lpstr>
      <vt:lpstr>'Kryci list'!__T2__</vt:lpstr>
      <vt:lpstr>Rekapitulace!__T2__</vt:lpstr>
      <vt:lpstr>Zakazka!__T2__</vt:lpstr>
      <vt:lpstr>'Kryci list'!__T3__</vt:lpstr>
      <vt:lpstr>Rekapitulace!__T3__</vt:lpstr>
      <vt:lpstr>Zakazka!__T3__</vt:lpstr>
      <vt:lpstr>'Kryci list'!__TE0__</vt:lpstr>
      <vt:lpstr>'Kryci list'!__TE1__</vt:lpstr>
      <vt:lpstr>'Kryci list'!__TE2__</vt:lpstr>
      <vt:lpstr>'Kryci list'!__TE3__</vt:lpstr>
      <vt:lpstr>Rekapitulace!__TR0__</vt:lpstr>
      <vt:lpstr>Rekapitulace!__TR1__</vt:lpstr>
      <vt:lpstr>'19032-vo - Veřejné osvětlení'!Názvy_tisku</vt:lpstr>
      <vt:lpstr>Zakazka!Názvy_tisku</vt:lpstr>
      <vt:lpstr>'19032-vo - Veřejné osvětlení'!Oblast_tisku</vt:lpstr>
      <vt:lpstr>'Kryci list'!Oblast_tisku</vt:lpstr>
      <vt:lpstr>Rekapitulace!Oblast_tisku</vt:lpstr>
      <vt:lpstr>Zakazka!Oblast_tisku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IVAN-I7\Ivan</dc:creator>
  <cp:lastModifiedBy>Kozáková Iveta</cp:lastModifiedBy>
  <dcterms:created xsi:type="dcterms:W3CDTF">2019-04-17T07:58:31Z</dcterms:created>
  <dcterms:modified xsi:type="dcterms:W3CDTF">2019-04-17T12:10:53Z</dcterms:modified>
</cp:coreProperties>
</file>