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Stavební úpravy" sheetId="2" r:id="rId2"/>
    <sheet name="SO 02 - Vzduchotechnika" sheetId="3" r:id="rId3"/>
    <sheet name="SO 03 - Zařízení silnopro..." sheetId="4" r:id="rId4"/>
    <sheet name="VON - Vedlejší a ostatní ..." sheetId="5" r:id="rId5"/>
  </sheets>
  <definedNames>
    <definedName name="_xlnm._FilterDatabase" localSheetId="1" hidden="1">'SO 01 - Stavební úpravy'!$C$126:$K$255</definedName>
    <definedName name="_xlnm._FilterDatabase" localSheetId="2" hidden="1">'SO 02 - Vzduchotechnika'!$C$117:$K$121</definedName>
    <definedName name="_xlnm._FilterDatabase" localSheetId="3" hidden="1">'SO 03 - Zařízení silnopro...'!$C$117:$K$121</definedName>
    <definedName name="_xlnm._FilterDatabase" localSheetId="4" hidden="1">'VON - Vedlejší a ostatní ...'!$C$118:$K$145</definedName>
    <definedName name="_xlnm.Print_Titles" localSheetId="0">'Rekapitulace stavby'!$92:$92</definedName>
    <definedName name="_xlnm.Print_Titles" localSheetId="1">'SO 01 - Stavební úpravy'!$126:$126</definedName>
    <definedName name="_xlnm.Print_Titles" localSheetId="2">'SO 02 - Vzduchotechnika'!$117:$117</definedName>
    <definedName name="_xlnm.Print_Titles" localSheetId="3">'SO 03 - Zařízení silnopro...'!$117:$117</definedName>
    <definedName name="_xlnm.Print_Titles" localSheetId="4">'VON - Vedlejší a ostatní ...'!$118:$118</definedName>
    <definedName name="_xlnm.Print_Area" localSheetId="0">'Rekapitulace stavby'!$D$4:$AO$76,'Rekapitulace stavby'!$C$82:$AQ$99</definedName>
    <definedName name="_xlnm.Print_Area" localSheetId="1">'SO 01 - Stavební úpravy'!$C$4:$J$39,'SO 01 - Stavební úpravy'!$C$50:$J$76,'SO 01 - Stavební úpravy'!$C$82:$J$108,'SO 01 - Stavební úpravy'!$C$114:$K$255</definedName>
    <definedName name="_xlnm.Print_Area" localSheetId="2">'SO 02 - Vzduchotechnika'!$C$4:$J$39,'SO 02 - Vzduchotechnika'!$C$50:$J$76,'SO 02 - Vzduchotechnika'!$C$82:$J$99,'SO 02 - Vzduchotechnika'!$C$105:$K$121</definedName>
    <definedName name="_xlnm.Print_Area" localSheetId="3">'SO 03 - Zařízení silnopro...'!$C$4:$J$39,'SO 03 - Zařízení silnopro...'!$C$50:$J$76,'SO 03 - Zařízení silnopro...'!$C$82:$J$99,'SO 03 - Zařízení silnopro...'!$C$105:$K$121</definedName>
    <definedName name="_xlnm.Print_Area" localSheetId="4">'VON - Vedlejší a ostatní ...'!$C$4:$J$39,'VON - Vedlejší a ostatní ...'!$C$50:$J$76,'VON - Vedlejší a ostatní ...'!$C$82:$J$100,'VON - Vedlejší a ostatní ...'!$C$106:$K$145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42" i="5"/>
  <c r="BH142" i="5"/>
  <c r="BG142" i="5"/>
  <c r="BF142" i="5"/>
  <c r="T142" i="5"/>
  <c r="R142" i="5"/>
  <c r="P142" i="5"/>
  <c r="BK142" i="5"/>
  <c r="J142" i="5"/>
  <c r="BE142" i="5"/>
  <c r="BI138" i="5"/>
  <c r="BH138" i="5"/>
  <c r="BG138" i="5"/>
  <c r="BF138" i="5"/>
  <c r="T138" i="5"/>
  <c r="T137" i="5"/>
  <c r="R138" i="5"/>
  <c r="R137" i="5"/>
  <c r="P138" i="5"/>
  <c r="P137" i="5"/>
  <c r="BK138" i="5"/>
  <c r="BK137" i="5"/>
  <c r="J137" i="5" s="1"/>
  <c r="J99" i="5" s="1"/>
  <c r="J138" i="5"/>
  <c r="BE138" i="5" s="1"/>
  <c r="BI134" i="5"/>
  <c r="BH134" i="5"/>
  <c r="BG134" i="5"/>
  <c r="BF134" i="5"/>
  <c r="T134" i="5"/>
  <c r="R134" i="5"/>
  <c r="P134" i="5"/>
  <c r="BK134" i="5"/>
  <c r="J134" i="5"/>
  <c r="BE134" i="5"/>
  <c r="BI131" i="5"/>
  <c r="BH131" i="5"/>
  <c r="BG131" i="5"/>
  <c r="BF131" i="5"/>
  <c r="T131" i="5"/>
  <c r="R131" i="5"/>
  <c r="P131" i="5"/>
  <c r="BK131" i="5"/>
  <c r="J131" i="5"/>
  <c r="BE131" i="5"/>
  <c r="BI128" i="5"/>
  <c r="BH128" i="5"/>
  <c r="BG128" i="5"/>
  <c r="BF128" i="5"/>
  <c r="T128" i="5"/>
  <c r="R128" i="5"/>
  <c r="P128" i="5"/>
  <c r="BK128" i="5"/>
  <c r="J128" i="5"/>
  <c r="BE128" i="5"/>
  <c r="BI125" i="5"/>
  <c r="BH125" i="5"/>
  <c r="BG125" i="5"/>
  <c r="BF125" i="5"/>
  <c r="T125" i="5"/>
  <c r="R125" i="5"/>
  <c r="P125" i="5"/>
  <c r="BK125" i="5"/>
  <c r="J125" i="5"/>
  <c r="BE125" i="5"/>
  <c r="BI122" i="5"/>
  <c r="F37" i="5"/>
  <c r="BD98" i="1" s="1"/>
  <c r="BH122" i="5"/>
  <c r="F36" i="5" s="1"/>
  <c r="BC98" i="1" s="1"/>
  <c r="BG122" i="5"/>
  <c r="F35" i="5"/>
  <c r="BB98" i="1" s="1"/>
  <c r="BF122" i="5"/>
  <c r="J34" i="5" s="1"/>
  <c r="AW98" i="1" s="1"/>
  <c r="T122" i="5"/>
  <c r="T121" i="5"/>
  <c r="T120" i="5" s="1"/>
  <c r="T119" i="5" s="1"/>
  <c r="R122" i="5"/>
  <c r="R121" i="5"/>
  <c r="R120" i="5" s="1"/>
  <c r="R119" i="5" s="1"/>
  <c r="P122" i="5"/>
  <c r="P121" i="5"/>
  <c r="P120" i="5" s="1"/>
  <c r="P119" i="5" s="1"/>
  <c r="AU98" i="1" s="1"/>
  <c r="BK122" i="5"/>
  <c r="BK121" i="5" s="1"/>
  <c r="J122" i="5"/>
  <c r="BE122" i="5" s="1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 s="1"/>
  <c r="F92" i="5"/>
  <c r="J17" i="5"/>
  <c r="J12" i="5"/>
  <c r="J113" i="5" s="1"/>
  <c r="J89" i="5"/>
  <c r="E7" i="5"/>
  <c r="E109" i="5"/>
  <c r="E85" i="5"/>
  <c r="J37" i="4"/>
  <c r="J36" i="4"/>
  <c r="AY97" i="1"/>
  <c r="J35" i="4"/>
  <c r="AX97" i="1"/>
  <c r="BI121" i="4"/>
  <c r="F37" i="4"/>
  <c r="BD97" i="1" s="1"/>
  <c r="BH121" i="4"/>
  <c r="F36" i="4" s="1"/>
  <c r="BC97" i="1" s="1"/>
  <c r="BG121" i="4"/>
  <c r="F35" i="4"/>
  <c r="BB97" i="1" s="1"/>
  <c r="BF121" i="4"/>
  <c r="J34" i="4" s="1"/>
  <c r="AW97" i="1" s="1"/>
  <c r="T121" i="4"/>
  <c r="T120" i="4"/>
  <c r="T119" i="4" s="1"/>
  <c r="T118" i="4" s="1"/>
  <c r="R121" i="4"/>
  <c r="R120" i="4"/>
  <c r="R119" i="4" s="1"/>
  <c r="R118" i="4" s="1"/>
  <c r="P121" i="4"/>
  <c r="P120" i="4"/>
  <c r="P119" i="4" s="1"/>
  <c r="P118" i="4" s="1"/>
  <c r="AU97" i="1" s="1"/>
  <c r="BK121" i="4"/>
  <c r="BK120" i="4" s="1"/>
  <c r="J121" i="4"/>
  <c r="BE121" i="4"/>
  <c r="J33" i="4" s="1"/>
  <c r="AV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/>
  <c r="F92" i="4"/>
  <c r="J17" i="4"/>
  <c r="J12" i="4"/>
  <c r="J112" i="4"/>
  <c r="J89" i="4"/>
  <c r="E7" i="4"/>
  <c r="E108" i="4" s="1"/>
  <c r="E85" i="4"/>
  <c r="J37" i="3"/>
  <c r="J36" i="3"/>
  <c r="AY96" i="1" s="1"/>
  <c r="J35" i="3"/>
  <c r="AX96" i="1" s="1"/>
  <c r="BI121" i="3"/>
  <c r="F37" i="3" s="1"/>
  <c r="BD96" i="1" s="1"/>
  <c r="BH121" i="3"/>
  <c r="F36" i="3" s="1"/>
  <c r="BC96" i="1" s="1"/>
  <c r="BG121" i="3"/>
  <c r="F35" i="3" s="1"/>
  <c r="BB96" i="1" s="1"/>
  <c r="BF121" i="3"/>
  <c r="J34" i="3"/>
  <c r="AW96" i="1" s="1"/>
  <c r="F34" i="3"/>
  <c r="BA96" i="1" s="1"/>
  <c r="T121" i="3"/>
  <c r="T120" i="3" s="1"/>
  <c r="T119" i="3" s="1"/>
  <c r="T118" i="3" s="1"/>
  <c r="R121" i="3"/>
  <c r="R120" i="3" s="1"/>
  <c r="R119" i="3" s="1"/>
  <c r="R118" i="3" s="1"/>
  <c r="P121" i="3"/>
  <c r="P120" i="3" s="1"/>
  <c r="P119" i="3" s="1"/>
  <c r="P118" i="3" s="1"/>
  <c r="AU96" i="1" s="1"/>
  <c r="BK121" i="3"/>
  <c r="BK120" i="3"/>
  <c r="J120" i="3" s="1"/>
  <c r="J98" i="3" s="1"/>
  <c r="BK119" i="3"/>
  <c r="J119" i="3" s="1"/>
  <c r="J97" i="3" s="1"/>
  <c r="BK118" i="3"/>
  <c r="J118" i="3" s="1"/>
  <c r="J121" i="3"/>
  <c r="BE121" i="3"/>
  <c r="J33" i="3" s="1"/>
  <c r="AV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F92" i="3"/>
  <c r="J17" i="3"/>
  <c r="J12" i="3"/>
  <c r="J112" i="3"/>
  <c r="J89" i="3"/>
  <c r="E7" i="3"/>
  <c r="E108" i="3" s="1"/>
  <c r="E85" i="3"/>
  <c r="J37" i="2"/>
  <c r="J36" i="2"/>
  <c r="AY95" i="1" s="1"/>
  <c r="J35" i="2"/>
  <c r="AX95" i="1" s="1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T248" i="2"/>
  <c r="R249" i="2"/>
  <c r="R248" i="2"/>
  <c r="P249" i="2"/>
  <c r="P248" i="2"/>
  <c r="BK249" i="2"/>
  <c r="BK248" i="2"/>
  <c r="J248" i="2" s="1"/>
  <c r="J107" i="2" s="1"/>
  <c r="J249" i="2"/>
  <c r="BE249" i="2" s="1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7" i="2"/>
  <c r="BH237" i="2"/>
  <c r="BG237" i="2"/>
  <c r="BF237" i="2"/>
  <c r="T237" i="2"/>
  <c r="R237" i="2"/>
  <c r="P237" i="2"/>
  <c r="BK237" i="2"/>
  <c r="J237" i="2"/>
  <c r="BE237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28" i="2"/>
  <c r="BH228" i="2"/>
  <c r="BG228" i="2"/>
  <c r="BF228" i="2"/>
  <c r="T228" i="2"/>
  <c r="T227" i="2"/>
  <c r="R228" i="2"/>
  <c r="R227" i="2"/>
  <c r="P228" i="2"/>
  <c r="P227" i="2"/>
  <c r="BK228" i="2"/>
  <c r="BK227" i="2"/>
  <c r="J227" i="2" s="1"/>
  <c r="J106" i="2" s="1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T221" i="2"/>
  <c r="T220" i="2" s="1"/>
  <c r="R222" i="2"/>
  <c r="R221" i="2" s="1"/>
  <c r="R220" i="2" s="1"/>
  <c r="P222" i="2"/>
  <c r="P221" i="2"/>
  <c r="P220" i="2" s="1"/>
  <c r="BK222" i="2"/>
  <c r="BK221" i="2" s="1"/>
  <c r="J222" i="2"/>
  <c r="BE222" i="2"/>
  <c r="BI219" i="2"/>
  <c r="BH219" i="2"/>
  <c r="BG219" i="2"/>
  <c r="BF219" i="2"/>
  <c r="T219" i="2"/>
  <c r="T218" i="2"/>
  <c r="R219" i="2"/>
  <c r="R218" i="2"/>
  <c r="P219" i="2"/>
  <c r="P218" i="2"/>
  <c r="BK219" i="2"/>
  <c r="BK218" i="2"/>
  <c r="J218" i="2" s="1"/>
  <c r="J103" i="2" s="1"/>
  <c r="J219" i="2"/>
  <c r="BE219" i="2" s="1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T211" i="2"/>
  <c r="R212" i="2"/>
  <c r="R211" i="2"/>
  <c r="P212" i="2"/>
  <c r="P211" i="2"/>
  <c r="BK212" i="2"/>
  <c r="BK211" i="2"/>
  <c r="J211" i="2" s="1"/>
  <c r="J102" i="2" s="1"/>
  <c r="J212" i="2"/>
  <c r="BE212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199" i="2"/>
  <c r="BH199" i="2"/>
  <c r="BG199" i="2"/>
  <c r="BF199" i="2"/>
  <c r="T199" i="2"/>
  <c r="R199" i="2"/>
  <c r="P199" i="2"/>
  <c r="BK199" i="2"/>
  <c r="J199" i="2"/>
  <c r="BE199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6" i="2"/>
  <c r="BH186" i="2"/>
  <c r="BG186" i="2"/>
  <c r="BF186" i="2"/>
  <c r="T186" i="2"/>
  <c r="R186" i="2"/>
  <c r="P186" i="2"/>
  <c r="BK186" i="2"/>
  <c r="J186" i="2"/>
  <c r="BE186" i="2"/>
  <c r="BI183" i="2"/>
  <c r="BH183" i="2"/>
  <c r="BG183" i="2"/>
  <c r="BF183" i="2"/>
  <c r="T183" i="2"/>
  <c r="R183" i="2"/>
  <c r="P183" i="2"/>
  <c r="BK183" i="2"/>
  <c r="J183" i="2"/>
  <c r="BE183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101" i="2" s="1"/>
  <c r="J177" i="2"/>
  <c r="BE177" i="2" s="1"/>
  <c r="BI175" i="2"/>
  <c r="BH175" i="2"/>
  <c r="BG175" i="2"/>
  <c r="BF175" i="2"/>
  <c r="T175" i="2"/>
  <c r="R175" i="2"/>
  <c r="P175" i="2"/>
  <c r="BK175" i="2"/>
  <c r="J175" i="2"/>
  <c r="BE175" i="2"/>
  <c r="BI167" i="2"/>
  <c r="BH167" i="2"/>
  <c r="BG167" i="2"/>
  <c r="BF167" i="2"/>
  <c r="T167" i="2"/>
  <c r="R167" i="2"/>
  <c r="P167" i="2"/>
  <c r="BK167" i="2"/>
  <c r="J167" i="2"/>
  <c r="BE167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T158" i="2"/>
  <c r="R159" i="2"/>
  <c r="R158" i="2"/>
  <c r="P159" i="2"/>
  <c r="P158" i="2"/>
  <c r="BK159" i="2"/>
  <c r="BK158" i="2"/>
  <c r="J158" i="2" s="1"/>
  <c r="J100" i="2" s="1"/>
  <c r="J159" i="2"/>
  <c r="BE159" i="2" s="1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T148" i="2"/>
  <c r="R149" i="2"/>
  <c r="R148" i="2"/>
  <c r="P149" i="2"/>
  <c r="P148" i="2"/>
  <c r="BK149" i="2"/>
  <c r="BK148" i="2"/>
  <c r="J148" i="2" s="1"/>
  <c r="J99" i="2" s="1"/>
  <c r="J149" i="2"/>
  <c r="BE149" i="2" s="1"/>
  <c r="BI143" i="2"/>
  <c r="BH143" i="2"/>
  <c r="BG143" i="2"/>
  <c r="BF143" i="2"/>
  <c r="T143" i="2"/>
  <c r="R143" i="2"/>
  <c r="P143" i="2"/>
  <c r="BK143" i="2"/>
  <c r="J143" i="2"/>
  <c r="BE143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0" i="2"/>
  <c r="F37" i="2"/>
  <c r="BD95" i="1" s="1"/>
  <c r="BH130" i="2"/>
  <c r="BG130" i="2"/>
  <c r="F35" i="2"/>
  <c r="BB95" i="1" s="1"/>
  <c r="BF130" i="2"/>
  <c r="T130" i="2"/>
  <c r="T129" i="2"/>
  <c r="T128" i="2" s="1"/>
  <c r="T127" i="2"/>
  <c r="R130" i="2"/>
  <c r="R129" i="2"/>
  <c r="R128" i="2" s="1"/>
  <c r="R127" i="2" s="1"/>
  <c r="P130" i="2"/>
  <c r="P129" i="2"/>
  <c r="P128" i="2" s="1"/>
  <c r="P127" i="2"/>
  <c r="AU95" i="1" s="1"/>
  <c r="BK130" i="2"/>
  <c r="J130" i="2"/>
  <c r="BE130" i="2" s="1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F92" i="2"/>
  <c r="J17" i="2"/>
  <c r="J12" i="2"/>
  <c r="J121" i="2" s="1"/>
  <c r="J89" i="2"/>
  <c r="E7" i="2"/>
  <c r="E117" i="2"/>
  <c r="E85" i="2"/>
  <c r="BD94" i="1"/>
  <c r="W33" i="1" s="1"/>
  <c r="BB94" i="1"/>
  <c r="W31" i="1" s="1"/>
  <c r="AU94" i="1"/>
  <c r="AS94" i="1"/>
  <c r="AT97" i="1"/>
  <c r="AT96" i="1"/>
  <c r="L90" i="1"/>
  <c r="AM90" i="1"/>
  <c r="AM89" i="1"/>
  <c r="L89" i="1"/>
  <c r="AM87" i="1"/>
  <c r="L87" i="1"/>
  <c r="L85" i="1"/>
  <c r="L84" i="1"/>
  <c r="J33" i="2" l="1"/>
  <c r="AV95" i="1" s="1"/>
  <c r="F33" i="2"/>
  <c r="AZ95" i="1" s="1"/>
  <c r="AX94" i="1"/>
  <c r="BK129" i="2"/>
  <c r="J34" i="2"/>
  <c r="AW95" i="1" s="1"/>
  <c r="F34" i="2"/>
  <c r="BA95" i="1" s="1"/>
  <c r="F36" i="2"/>
  <c r="BC95" i="1" s="1"/>
  <c r="BC94" i="1" s="1"/>
  <c r="J221" i="2"/>
  <c r="J105" i="2" s="1"/>
  <c r="BK220" i="2"/>
  <c r="J220" i="2" s="1"/>
  <c r="J104" i="2" s="1"/>
  <c r="J33" i="5"/>
  <c r="AV98" i="1" s="1"/>
  <c r="AT98" i="1" s="1"/>
  <c r="F33" i="5"/>
  <c r="AZ98" i="1" s="1"/>
  <c r="J30" i="3"/>
  <c r="J96" i="3"/>
  <c r="J120" i="4"/>
  <c r="J98" i="4" s="1"/>
  <c r="BK119" i="4"/>
  <c r="J121" i="5"/>
  <c r="J98" i="5" s="1"/>
  <c r="BK120" i="5"/>
  <c r="F34" i="4"/>
  <c r="BA97" i="1" s="1"/>
  <c r="F34" i="5"/>
  <c r="BA98" i="1" s="1"/>
  <c r="F33" i="3"/>
  <c r="AZ96" i="1" s="1"/>
  <c r="F33" i="4"/>
  <c r="AZ97" i="1" s="1"/>
  <c r="J120" i="5" l="1"/>
  <c r="J97" i="5" s="1"/>
  <c r="BK119" i="5"/>
  <c r="J119" i="5" s="1"/>
  <c r="J119" i="4"/>
  <c r="J97" i="4" s="1"/>
  <c r="BK118" i="4"/>
  <c r="J118" i="4" s="1"/>
  <c r="J39" i="3"/>
  <c r="AG96" i="1"/>
  <c r="AN96" i="1" s="1"/>
  <c r="BA94" i="1"/>
  <c r="BK128" i="2"/>
  <c r="J129" i="2"/>
  <c r="J98" i="2" s="1"/>
  <c r="AZ94" i="1"/>
  <c r="AY94" i="1"/>
  <c r="W32" i="1"/>
  <c r="AT95" i="1"/>
  <c r="W30" i="1" l="1"/>
  <c r="AW94" i="1"/>
  <c r="AK30" i="1" s="1"/>
  <c r="AV94" i="1"/>
  <c r="W29" i="1"/>
  <c r="BK127" i="2"/>
  <c r="J127" i="2" s="1"/>
  <c r="J128" i="2"/>
  <c r="J97" i="2" s="1"/>
  <c r="J30" i="4"/>
  <c r="J96" i="4"/>
  <c r="J30" i="5"/>
  <c r="J96" i="5"/>
  <c r="J39" i="4" l="1"/>
  <c r="AG97" i="1"/>
  <c r="AN97" i="1" s="1"/>
  <c r="AK29" i="1"/>
  <c r="AT94" i="1"/>
  <c r="J39" i="5"/>
  <c r="AG98" i="1"/>
  <c r="AN98" i="1" s="1"/>
  <c r="J96" i="2"/>
  <c r="J30" i="2"/>
  <c r="AG95" i="1" l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<sst xmlns="http://schemas.openxmlformats.org/spreadsheetml/2006/main" count="2360" uniqueCount="422">
  <si>
    <t>Export Komplet</t>
  </si>
  <si>
    <t/>
  </si>
  <si>
    <t>2.0</t>
  </si>
  <si>
    <t>False</t>
  </si>
  <si>
    <t>{4790f26f-8237-47ee-81e2-4087f98d5dd5}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</si>
  <si>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</si>
  <si>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</si>
  <si>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</si>
  <si>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</si>
  <si>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</si>
  <si>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</si>
  <si>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</si>
  <si>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</si>
  <si>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</si>
  <si>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022/13/03/2019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</si>
  <si>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</si>
  <si>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</si>
  <si>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Tělocvičny ZŠ Školní 1480/61, Chomutov - 1. ETAPA</t>
  </si>
  <si>
    <t>KSO:</t>
  </si>
  <si>
    <t>CC-CZ:</t>
  </si>
  <si>
    <t>Místo:</t>
  </si>
  <si>
    <t>Chomutov</t>
  </si>
  <si>
    <t>Datum:</t>
  </si>
  <si>
    <t>12. 3. 2019</t>
  </si>
  <si>
    <t>Zadavatel:</t>
  </si>
  <si>
    <t>IČ:</t>
  </si>
  <si>
    <t>Statutární město Chomutov</t>
  </si>
  <si>
    <t>DIČ:</t>
  </si>
  <si>
    <t>Uchazeč:</t>
  </si>
  <si>
    <t>Vyplň údaj</t>
  </si>
  <si>
    <t>Projektant:</t>
  </si>
  <si>
    <t>Ing. Karel Greiner</t>
  </si>
  <si>
    <t>True</t>
  </si>
  <si>
    <t>Zpracovatel:</t>
  </si>
  <si>
    <t>Pavel Šouta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</si>
  <si>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</si>
  <si>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</si>
  <si>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</si>
  <si>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</si>
  <si>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</si>
  <si>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</si>
  <si>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</si>
  <si>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</si>
  <si>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</si>
  <si>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</si>
  <si>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</si>
  <si>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</si>
  <si>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</si>
  <si>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</si>
  <si>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</si>
  <si>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</si>
  <si>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</si>
  <si>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</si>
  <si>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</si>
  <si>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</si>
  <si>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</si>
  <si>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</si>
  <si>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</si>
  <si>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</si>
  <si>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</si>
  <si>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</si>
  <si>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</si>
  <si>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</si>
  <si>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</si>
  <si>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</si>
  <si>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</si>
  <si>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</si>
  <si>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</si>
  <si>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</si>
  <si>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</si>
  <si>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</si>
  <si>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</si>
  <si>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</si>
  <si>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</si>
  <si>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</si>
  <si>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</si>
  <si>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</si>
  <si>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</si>
  <si>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</si>
  <si>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</si>
  <si>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</si>
  <si>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</si>
  <si>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</si>
  <si>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</si>
  <si>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</si>
  <si>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{001d1fc2-2a78-4d14-a018-1878463f4a51}</t>
  </si>
  <si>
    <t>2</t>
  </si>
  <si>
    <t>SO 02</t>
  </si>
  <si>
    <t>Vzduchotechnika</t>
  </si>
  <si>
    <t>{ea282ea6-5001-427a-b4bb-8a4dc3adc3f2}</t>
  </si>
  <si>
    <t>SO 03</t>
  </si>
  <si>
    <t>Zařízení silnoproudé elektrotechniky</t>
  </si>
  <si>
    <t>{6e891e7e-27db-4ec3-985f-0d275f696a8d}</t>
  </si>
  <si>
    <t>VON</t>
  </si>
  <si>
    <t>Vedlejší a ostatní náklady</t>
  </si>
  <si>
    <t>{3ab12d6f-c079-4ddc-b937-f63b5dd97042}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</si>
  <si>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</si>
  <si>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</si>
  <si>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</si>
  <si>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</si>
  <si>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</si>
  <si>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</si>
  <si>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</si>
  <si>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</si>
  <si>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</si>
  <si>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</si>
  <si>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</si>
  <si>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</si>
  <si>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</si>
  <si>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</si>
  <si>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</si>
  <si>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</si>
  <si>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761 - Konstrukce prosvětlovací</t>
  </si>
  <si>
    <t xml:space="preserve">    763 - Konstrukce suché výstavby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</si>
  <si>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</si>
  <si>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</si>
  <si>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</si>
  <si>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</si>
  <si>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</si>
  <si>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</si>
  <si>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</si>
  <si>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</si>
  <si>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</si>
  <si>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</si>
  <si>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</si>
  <si>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</si>
  <si>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</si>
  <si>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</si>
  <si>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</si>
  <si>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</si>
  <si>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</si>
  <si>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</si>
  <si>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</si>
  <si>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</si>
  <si>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310278842</t>
  </si>
  <si>
    <t>Zazdívka otvorů pl do 1 m2 ve zdivu nadzákladovém z nepálených tvárnic tl do 300 mm</t>
  </si>
  <si>
    <t>m3</t>
  </si>
  <si>
    <t>CS ÚRS 2019 01</t>
  </si>
  <si>
    <t>4</t>
  </si>
  <si>
    <t>2128742924</t>
  </si>
  <si>
    <t>VV</t>
  </si>
  <si>
    <t>0,25</t>
  </si>
  <si>
    <t>Součet</t>
  </si>
  <si>
    <t>317234410</t>
  </si>
  <si>
    <t>Vyzdívka mezi nosníky z cihel pálených na MC</t>
  </si>
  <si>
    <t>196621803</t>
  </si>
  <si>
    <t>317944321</t>
  </si>
  <si>
    <t>Válcované nosníky do č.12 dodatečně osazované do připravených otvorů</t>
  </si>
  <si>
    <t>t</t>
  </si>
  <si>
    <t>310571012</t>
  </si>
  <si>
    <t>4*1,60*8,34*1,05*0,001</t>
  </si>
  <si>
    <t>-1554396872</t>
  </si>
  <si>
    <t>2*0,95*1,05*8,34*0,001</t>
  </si>
  <si>
    <t>2*1,30*1,05*8,34*0,001</t>
  </si>
  <si>
    <t>5</t>
  </si>
  <si>
    <t>346481111</t>
  </si>
  <si>
    <t>Zaplentování rýh, potrubí, výklenků nebo nik ve stěnách rabicovým pletivem</t>
  </si>
  <si>
    <t>m2</t>
  </si>
  <si>
    <t>700348072</t>
  </si>
  <si>
    <t>1,60*4*0,55</t>
  </si>
  <si>
    <t>0,85*2*0,55</t>
  </si>
  <si>
    <t>1,30*2*0,55</t>
  </si>
  <si>
    <t>Vodorovné konstrukce</t>
  </si>
  <si>
    <t>6</t>
  </si>
  <si>
    <t>413232211</t>
  </si>
  <si>
    <t>Zazdívka zhlaví válcovaných nosníků v do 150 mm</t>
  </si>
  <si>
    <t>kus</t>
  </si>
  <si>
    <t>531059936</t>
  </si>
  <si>
    <t>2*4</t>
  </si>
  <si>
    <t>7</t>
  </si>
  <si>
    <t>-1035918350</t>
  </si>
  <si>
    <t>2*2</t>
  </si>
  <si>
    <t>8</t>
  </si>
  <si>
    <t>M</t>
  </si>
  <si>
    <t>NC 0000.21</t>
  </si>
  <si>
    <t>montáž a dodávka konstrukce pro upevnění osvětlovacích těles včetně osazení osvětlovacího tělesa</t>
  </si>
  <si>
    <t>ks</t>
  </si>
  <si>
    <t>1450808937</t>
  </si>
  <si>
    <t>14</t>
  </si>
  <si>
    <t>Úpravy povrchů, podlahy a osazování výplní</t>
  </si>
  <si>
    <t>9</t>
  </si>
  <si>
    <t>612325223</t>
  </si>
  <si>
    <t>Vápenocementová štuková omítka malých ploch do 1,0 m2 na stěnách</t>
  </si>
  <si>
    <t>1105095747</t>
  </si>
  <si>
    <t>10</t>
  </si>
  <si>
    <t>619991011</t>
  </si>
  <si>
    <t>Obalení konstrukcí a prvků fólií přilepenou lepící páskou</t>
  </si>
  <si>
    <t>1530053399</t>
  </si>
  <si>
    <t>4,80*3,50*2</t>
  </si>
  <si>
    <t>5*2,50*2</t>
  </si>
  <si>
    <t>66</t>
  </si>
  <si>
    <t>11</t>
  </si>
  <si>
    <t>619995001</t>
  </si>
  <si>
    <t>Začištění omítek kolem oken, dveří, podlah nebo obkladů</t>
  </si>
  <si>
    <t>m</t>
  </si>
  <si>
    <t>-1839602555</t>
  </si>
  <si>
    <t>1,20</t>
  </si>
  <si>
    <t>0,60</t>
  </si>
  <si>
    <t>1,80</t>
  </si>
  <si>
    <t>1,40</t>
  </si>
  <si>
    <t>12</t>
  </si>
  <si>
    <t>NC 0000.3</t>
  </si>
  <si>
    <t>montáž a dodávka - podlití stávajícícho nosníku I 1600 mm expanzní maltou</t>
  </si>
  <si>
    <t>-324716156</t>
  </si>
  <si>
    <t>Ostatní konstrukce a práce, bourání</t>
  </si>
  <si>
    <t>13</t>
  </si>
  <si>
    <t>946111116</t>
  </si>
  <si>
    <t>Montáž pojízdných věží trubkových/dílcových š do 0,9 m dl do 3,2 m v do 6,6 m</t>
  </si>
  <si>
    <t>1757150433</t>
  </si>
  <si>
    <t>946111216</t>
  </si>
  <si>
    <t>Příplatek k pojízdným věžím š do 0,9 m dl do 3,2 m v do 6,6 m za první a ZKD den použití</t>
  </si>
  <si>
    <t>994459206</t>
  </si>
  <si>
    <t>3*20</t>
  </si>
  <si>
    <t>946111816</t>
  </si>
  <si>
    <t>Demontáž pojízdných věží trubkových/dílcových š do 0,9 m dl do 3,2 m v do 6,6 m</t>
  </si>
  <si>
    <t>-1712472105</t>
  </si>
  <si>
    <t>16</t>
  </si>
  <si>
    <t>952901114</t>
  </si>
  <si>
    <t>Vyčištění budov bytové a občanské výstavby při výšce podlaží přes 4 m</t>
  </si>
  <si>
    <t>-1419437766</t>
  </si>
  <si>
    <t>136,50</t>
  </si>
  <si>
    <t>17</t>
  </si>
  <si>
    <t>971033541</t>
  </si>
  <si>
    <t>Vybourání otvorů ve zdivu cihelném pl do 1 m2 na MVC nebo MV tl do 300 mm</t>
  </si>
  <si>
    <t>1539669854</t>
  </si>
  <si>
    <t>18</t>
  </si>
  <si>
    <t>971033561</t>
  </si>
  <si>
    <t>Vybourání otvorů ve zdivu cihelném pl do 1 m2 na MVC nebo MV tl do 600 mm</t>
  </si>
  <si>
    <t>593104729</t>
  </si>
  <si>
    <t>1,20*0,60*0,40</t>
  </si>
  <si>
    <t>19</t>
  </si>
  <si>
    <t>NC 0000.2</t>
  </si>
  <si>
    <t>montáž a dodávka - dočasné podepření stávajícícho ocelového nosníku I 160 mm, komplet</t>
  </si>
  <si>
    <t>-953523982</t>
  </si>
  <si>
    <t>20</t>
  </si>
  <si>
    <t>973031334</t>
  </si>
  <si>
    <t>Vysekání kapes ve zdivu cihelném na MV nebo MVC pl do 0,16 m2 hl do 150 mm</t>
  </si>
  <si>
    <t>-1084723803</t>
  </si>
  <si>
    <t>973031335</t>
  </si>
  <si>
    <t>Vysekání kapes ve zdivu cihelném na MV nebo MVC pl do 0,16 m2 hl do 300 mm</t>
  </si>
  <si>
    <t>1269230686</t>
  </si>
  <si>
    <t>22</t>
  </si>
  <si>
    <t>NC 0000.7</t>
  </si>
  <si>
    <t>vybourání stávajících ventilátorů a větracích žaluzií v oknech z luxfer, včetně likvidace na řízené skládce, komplet</t>
  </si>
  <si>
    <t>1348973011</t>
  </si>
  <si>
    <t>23</t>
  </si>
  <si>
    <t>977312113</t>
  </si>
  <si>
    <t>Řezání stávajících betonových mazanin vyztužených hl do 150 mm</t>
  </si>
  <si>
    <t>-1772504616</t>
  </si>
  <si>
    <t>3,52*2</t>
  </si>
  <si>
    <t>24</t>
  </si>
  <si>
    <t>NC 0000.8</t>
  </si>
  <si>
    <t>vysekání drážky v betonové podlaze s povrchovou úpravou v dlažbě včetně likvidace na řízení skládce</t>
  </si>
  <si>
    <t>1238337235</t>
  </si>
  <si>
    <t>3,52*0,15*0,15</t>
  </si>
  <si>
    <t>25</t>
  </si>
  <si>
    <t>NC 0000.13</t>
  </si>
  <si>
    <t>zabetonování drážky v podlaze a doplnění keramické dlažby</t>
  </si>
  <si>
    <t>-1933147197</t>
  </si>
  <si>
    <t>26</t>
  </si>
  <si>
    <t>NC 0000.9</t>
  </si>
  <si>
    <t>demontáž stávajícícho elektrorozvaděče včetně likvidace na řízené skládce</t>
  </si>
  <si>
    <t>-1185331223</t>
  </si>
  <si>
    <t>997</t>
  </si>
  <si>
    <t>Přesun sutě</t>
  </si>
  <si>
    <t>27</t>
  </si>
  <si>
    <t>997013152</t>
  </si>
  <si>
    <t>Vnitrostaveništní doprava suti a vybouraných hmot pro budovy v do 9 m s omezením mechanizace</t>
  </si>
  <si>
    <t>-2144712848</t>
  </si>
  <si>
    <t>28</t>
  </si>
  <si>
    <t>997013501</t>
  </si>
  <si>
    <t>Odvoz suti a vybouraných hmot na skládku nebo meziskládku do 1 km se složením</t>
  </si>
  <si>
    <t>-696695689</t>
  </si>
  <si>
    <t>1,588*10 'Přepočtené koeficientem množství</t>
  </si>
  <si>
    <t>29</t>
  </si>
  <si>
    <t>997013509</t>
  </si>
  <si>
    <t>Příplatek k odvozu suti a vybouraných hmot na skládku ZKD 1 km přes 1 km</t>
  </si>
  <si>
    <t>-502637256</t>
  </si>
  <si>
    <t>1,588*5 'Přepočtené koeficientem množství</t>
  </si>
  <si>
    <t>30</t>
  </si>
  <si>
    <t>997013831</t>
  </si>
  <si>
    <t>Poplatek za uložení na skládce (skládkovné) stavebního odpadu směsného kód odpadu 170 904</t>
  </si>
  <si>
    <t>-1915309576</t>
  </si>
  <si>
    <t>998</t>
  </si>
  <si>
    <t>Přesun hmot</t>
  </si>
  <si>
    <t>31</t>
  </si>
  <si>
    <t>998017002</t>
  </si>
  <si>
    <t>Přesun hmot s omezením mechanizace pro budovy v do 12 m</t>
  </si>
  <si>
    <t>-1912631743</t>
  </si>
  <si>
    <t>PSV</t>
  </si>
  <si>
    <t>Práce a dodávky PSV</t>
  </si>
  <si>
    <t>761</t>
  </si>
  <si>
    <t>Konstrukce prosvětlovací</t>
  </si>
  <si>
    <t>32</t>
  </si>
  <si>
    <t>761614113</t>
  </si>
  <si>
    <t>Okno zděné ze skleněných tvárnic 190x190x100 mm bezbarvých lesklých dezén vlna</t>
  </si>
  <si>
    <t>591939382</t>
  </si>
  <si>
    <t>0,60*0,60</t>
  </si>
  <si>
    <t>0,20*0,40</t>
  </si>
  <si>
    <t>33</t>
  </si>
  <si>
    <t>998761202</t>
  </si>
  <si>
    <t>Přesun hmot procentní pro konstrukce sklobetonové v objektech v do 12 m</t>
  </si>
  <si>
    <t>%</t>
  </si>
  <si>
    <t>-361595127</t>
  </si>
  <si>
    <t>763</t>
  </si>
  <si>
    <t>Konstrukce suché výstavby</t>
  </si>
  <si>
    <t>34</t>
  </si>
  <si>
    <t>NC 0000.15</t>
  </si>
  <si>
    <t>montáž a dodávka SDK deska Rigips Habito tl. 12,50 mm a Rigips RF tl. 12,50 mm</t>
  </si>
  <si>
    <t>-1226463655</t>
  </si>
  <si>
    <t>14,13*1,45*2</t>
  </si>
  <si>
    <t>35</t>
  </si>
  <si>
    <t>NC 0000.17</t>
  </si>
  <si>
    <t>montáž a dodávka tepelné minerální izolace tl. 40 mm</t>
  </si>
  <si>
    <t>1888686271</t>
  </si>
  <si>
    <t>14,13*1,45*2*1,05</t>
  </si>
  <si>
    <t>36</t>
  </si>
  <si>
    <t>NC 0000.18</t>
  </si>
  <si>
    <t>montáž a dodávka ocelového Jackelu 50/50/3 mm, navařený mezi I 160 mm</t>
  </si>
  <si>
    <t>1047813360</t>
  </si>
  <si>
    <t>14,13*2</t>
  </si>
  <si>
    <t>37</t>
  </si>
  <si>
    <t>NC 0000.19</t>
  </si>
  <si>
    <t>montáž a dodávka, natmelená ukončovací ALU lišta</t>
  </si>
  <si>
    <t>-1081227698</t>
  </si>
  <si>
    <t>38</t>
  </si>
  <si>
    <t>NC 0000.20</t>
  </si>
  <si>
    <t>montáž a dodávka profilu R - UW a R CW</t>
  </si>
  <si>
    <t>960049442</t>
  </si>
  <si>
    <t>39</t>
  </si>
  <si>
    <t>NC 0000.22</t>
  </si>
  <si>
    <t>montáž a dodávka dřevěného hranolu 50/100 mm</t>
  </si>
  <si>
    <t>-2060297928</t>
  </si>
  <si>
    <t>14,13</t>
  </si>
  <si>
    <t>40</t>
  </si>
  <si>
    <t>NC 0000.23</t>
  </si>
  <si>
    <t>montáž a dodávka natmelené pásky NO - COAT</t>
  </si>
  <si>
    <t>995832559</t>
  </si>
  <si>
    <t>41</t>
  </si>
  <si>
    <t>998763402</t>
  </si>
  <si>
    <t>Přesun hmot procentní pro sádrokartonové konstrukce v objektech v do 12 m</t>
  </si>
  <si>
    <t>2114102536</t>
  </si>
  <si>
    <t>766</t>
  </si>
  <si>
    <t>Konstrukce truhlářské</t>
  </si>
  <si>
    <t>42</t>
  </si>
  <si>
    <t>NC 0000.4</t>
  </si>
  <si>
    <t>montáž a dodávka - servisní údržba kruhů, komplet</t>
  </si>
  <si>
    <t>kpl</t>
  </si>
  <si>
    <t>-96441130</t>
  </si>
  <si>
    <t>43</t>
  </si>
  <si>
    <t>NC 0000.5</t>
  </si>
  <si>
    <t>demontáž žebříků včetně kotvících prvků v podlaze, včetně likvidace na řízené skládce, komplet</t>
  </si>
  <si>
    <t>-978982653</t>
  </si>
  <si>
    <t>44</t>
  </si>
  <si>
    <t>NC 0000.6</t>
  </si>
  <si>
    <t>demontáž kladiny včetně kotvících prvků v podlaze, včetně likvidace na řízené skládce, komplet</t>
  </si>
  <si>
    <t>493005800</t>
  </si>
  <si>
    <t>45</t>
  </si>
  <si>
    <t>NC 0000.10</t>
  </si>
  <si>
    <t>demontáž tréninkového basketbalového koše, ošetření a montáž v soudední tělocvičně, komplet dle PD</t>
  </si>
  <si>
    <t>-1157306968</t>
  </si>
  <si>
    <t>46</t>
  </si>
  <si>
    <t>NC 0000.11</t>
  </si>
  <si>
    <t>demontáž basketbalového koše včetně ocelové konstrukce včetně likvidace na řízené skládce</t>
  </si>
  <si>
    <t>1100556685</t>
  </si>
  <si>
    <t>47</t>
  </si>
  <si>
    <t>NC 0000.12</t>
  </si>
  <si>
    <t>demontáž gymnastických kruhů, ošetření a nová montáž, komplet ( přemístění ze sousední tělocvičny )</t>
  </si>
  <si>
    <t>697440111</t>
  </si>
  <si>
    <t>48</t>
  </si>
  <si>
    <t>998766202</t>
  </si>
  <si>
    <t>Přesun hmot procentní pro konstrukce truhlářské v objektech v do 12 m</t>
  </si>
  <si>
    <t>-439799669</t>
  </si>
  <si>
    <t>SO 02 - Vzduchotechnika</t>
  </si>
  <si>
    <t>OST - Ostatní</t>
  </si>
  <si>
    <t xml:space="preserve">    O01 - Ostatní</t>
  </si>
  <si>
    <t>OST</t>
  </si>
  <si>
    <t>Ostatní</t>
  </si>
  <si>
    <t>O01</t>
  </si>
  <si>
    <t>NC 0000</t>
  </si>
  <si>
    <t>montáž a dodávka vzduchotechniky dle PD a RZ VZT komplet</t>
  </si>
  <si>
    <t>512</t>
  </si>
  <si>
    <t>785904688</t>
  </si>
  <si>
    <t>SO 03 - Zařízení silnoproudé elektrotechniky</t>
  </si>
  <si>
    <t>NC 0000.1</t>
  </si>
  <si>
    <t>montáž a dodávka elektroinstalace dle PD a RZ zařízení silnoproudé elektrotechniky</t>
  </si>
  <si>
    <t>1576109983</t>
  </si>
  <si>
    <t>VON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</si>
  <si>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</si>
  <si>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</si>
  <si>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</si>
  <si>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>VRN</t>
  </si>
  <si>
    <t>Vedlejší rozpočtové náklady</t>
  </si>
  <si>
    <t>VRN3</t>
  </si>
  <si>
    <t>Zařízení staveniště</t>
  </si>
  <si>
    <t>032002000</t>
  </si>
  <si>
    <t>Vybavení staveniště</t>
  </si>
  <si>
    <t>Kč</t>
  </si>
  <si>
    <t>1024</t>
  </si>
  <si>
    <t>-122338881</t>
  </si>
  <si>
    <t>032903000</t>
  </si>
  <si>
    <t>Náklady na provoz a údržbu vybavení staveniště</t>
  </si>
  <si>
    <t>-1187705647</t>
  </si>
  <si>
    <t>034002000</t>
  </si>
  <si>
    <t>Zabezpečení staveniště</t>
  </si>
  <si>
    <t>1646704476</t>
  </si>
  <si>
    <t>034503000</t>
  </si>
  <si>
    <t>Informační tabule na staveništi</t>
  </si>
  <si>
    <t>-1942751486</t>
  </si>
  <si>
    <t>039002000</t>
  </si>
  <si>
    <t>Zrušení zařízení staveniště</t>
  </si>
  <si>
    <t>-1166417685</t>
  </si>
  <si>
    <t>VRN7</t>
  </si>
  <si>
    <t>Provozní vlivy</t>
  </si>
  <si>
    <t>071002000</t>
  </si>
  <si>
    <t>Provoz investora, třetích osob</t>
  </si>
  <si>
    <t>-1011265861</t>
  </si>
  <si>
    <t>práce za provozu školy, ochrana zařízení a povrchů</t>
  </si>
  <si>
    <t>075603000</t>
  </si>
  <si>
    <t>Jiná ochranná pásma</t>
  </si>
  <si>
    <t>-143676306</t>
  </si>
  <si>
    <t>veškeré podzemní a nadzemní inženýrské sítě včetně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</si>
</sst>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2</xdr:col>
      <xdr:colOff>182880</xdr:colOff>
      <xdr:row>22</xdr:row>
      <xdr:rowOff>7620</xdr:rowOff>
    </xdr:from>
    <xdr:to>
      <xdr:col>41</xdr:col>
      <xdr:colOff>30480</xdr:colOff>
      <xdr:row>23</xdr:row>
      <xdr:rowOff>60960</xdr:rowOff>
    </xdr:to>
    <xdr:sp macro="" textlink="">
      <xdr:nvSpPr>
        <xdr:cNvPr id="3" name="TextovéPole 2"/>
        <xdr:cNvSpPr txBox="1"/>
      </xdr:nvSpPr>
      <xdr:spPr>
        <a:xfrm>
          <a:off x="640080" y="4053840"/>
          <a:ext cx="7010400" cy="1424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0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Poznámka :</a:t>
          </a:r>
          <a:endParaRPr lang="cs-CZ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cenu díla.</a:t>
          </a:r>
        </a:p>
        <a:p>
          <a:r>
            <a:rPr lang="cs-CZ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7" workbookViewId="0">
      <selection activeCell="BE5" sqref="BE5:BE34"/>
    </sheetView>
  </sheetViews>
  <sheetFormatPr defaultRowHeight="10.199999999999999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9"/>
      <c r="BE5" s="230" t="s">
        <v>15</v>
      </c>
      <c r="BS5" s="16" t="s">
        <v>6</v>
      </c>
    </row>
    <row r="6" spans="1:74" ht="36.9" customHeight="1">
      <c r="B6" s="19"/>
      <c r="D6" s="25" t="s">
        <v>16</v>
      </c>
      <c r="K6" s="22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9"/>
      <c r="BE6" s="23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1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31"/>
      <c r="BS8" s="16" t="s">
        <v>6</v>
      </c>
    </row>
    <row r="9" spans="1:74" ht="14.4" customHeight="1">
      <c r="B9" s="19"/>
      <c r="AR9" s="19"/>
      <c r="BE9" s="231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31"/>
      <c r="BS10" s="16" t="s">
        <v>6</v>
      </c>
    </row>
    <row r="11" spans="1:74" ht="18.45" customHeight="1">
      <c r="B11" s="19"/>
      <c r="E11" s="24" t="s">
        <v>26</v>
      </c>
      <c r="AK11" s="26" t="s">
        <v>27</v>
      </c>
      <c r="AN11" s="24" t="s">
        <v>1</v>
      </c>
      <c r="AR11" s="19"/>
      <c r="BE11" s="231"/>
      <c r="BS11" s="16" t="s">
        <v>6</v>
      </c>
    </row>
    <row r="12" spans="1:74" ht="6.9" customHeight="1">
      <c r="B12" s="19"/>
      <c r="AR12" s="19"/>
      <c r="BE12" s="231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31"/>
      <c r="BS13" s="16" t="s">
        <v>6</v>
      </c>
    </row>
    <row r="14" spans="1:74" ht="13.2">
      <c r="B14" s="19"/>
      <c r="E14" s="225" t="s">
        <v>29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6" t="s">
        <v>27</v>
      </c>
      <c r="AN14" s="28" t="s">
        <v>29</v>
      </c>
      <c r="AR14" s="19"/>
      <c r="BE14" s="231"/>
      <c r="BS14" s="16" t="s">
        <v>6</v>
      </c>
    </row>
    <row r="15" spans="1:74" ht="6.9" customHeight="1">
      <c r="B15" s="19"/>
      <c r="AR15" s="19"/>
      <c r="BE15" s="231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31"/>
      <c r="BS16" s="16" t="s">
        <v>3</v>
      </c>
    </row>
    <row r="17" spans="2:71" ht="18.45" customHeight="1">
      <c r="B17" s="19"/>
      <c r="E17" s="24" t="s">
        <v>31</v>
      </c>
      <c r="AK17" s="26" t="s">
        <v>27</v>
      </c>
      <c r="AN17" s="24" t="s">
        <v>1</v>
      </c>
      <c r="AR17" s="19"/>
      <c r="BE17" s="231"/>
      <c r="BS17" s="16" t="s">
        <v>32</v>
      </c>
    </row>
    <row r="18" spans="2:71" ht="6.9" customHeight="1">
      <c r="B18" s="19"/>
      <c r="AR18" s="19"/>
      <c r="BE18" s="231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31"/>
      <c r="BS19" s="16" t="s">
        <v>6</v>
      </c>
    </row>
    <row r="20" spans="2:71" ht="18.45" customHeight="1">
      <c r="B20" s="19"/>
      <c r="E20" s="24" t="s">
        <v>34</v>
      </c>
      <c r="AK20" s="26" t="s">
        <v>27</v>
      </c>
      <c r="AN20" s="24" t="s">
        <v>1</v>
      </c>
      <c r="AR20" s="19"/>
      <c r="BE20" s="231"/>
      <c r="BS20" s="16" t="s">
        <v>32</v>
      </c>
    </row>
    <row r="21" spans="2:71" ht="6.9" customHeight="1">
      <c r="B21" s="19"/>
      <c r="AR21" s="19"/>
      <c r="BE21" s="231"/>
    </row>
    <row r="22" spans="2:71" ht="12" customHeight="1">
      <c r="B22" s="19"/>
      <c r="D22" s="26" t="s">
        <v>35</v>
      </c>
      <c r="AR22" s="19"/>
      <c r="BE22" s="231"/>
    </row>
    <row r="23" spans="2:71" ht="123.6" customHeight="1">
      <c r="B23" s="19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9"/>
      <c r="BE23" s="231"/>
    </row>
    <row r="24" spans="2:71" ht="6.6" customHeight="1">
      <c r="B24" s="19"/>
      <c r="AR24" s="19"/>
      <c r="BE24" s="231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1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ROUND(AG94,2)</f>
        <v>0</v>
      </c>
      <c r="AL26" s="211"/>
      <c r="AM26" s="211"/>
      <c r="AN26" s="211"/>
      <c r="AO26" s="211"/>
      <c r="AR26" s="31"/>
      <c r="BE26" s="231"/>
    </row>
    <row r="27" spans="2:71" s="1" customFormat="1" ht="6.9" customHeight="1">
      <c r="B27" s="31"/>
      <c r="AR27" s="31"/>
      <c r="BE27" s="231"/>
    </row>
    <row r="28" spans="2:71" s="1" customFormat="1" ht="13.2">
      <c r="B28" s="31"/>
      <c r="L28" s="228" t="s">
        <v>37</v>
      </c>
      <c r="M28" s="228"/>
      <c r="N28" s="228"/>
      <c r="O28" s="228"/>
      <c r="P28" s="228"/>
      <c r="W28" s="228" t="s">
        <v>38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39</v>
      </c>
      <c r="AL28" s="228"/>
      <c r="AM28" s="228"/>
      <c r="AN28" s="228"/>
      <c r="AO28" s="228"/>
      <c r="AR28" s="31"/>
      <c r="BE28" s="231"/>
    </row>
    <row r="29" spans="2:71" s="2" customFormat="1" ht="14.4" customHeight="1">
      <c r="B29" s="35"/>
      <c r="D29" s="26" t="s">
        <v>40</v>
      </c>
      <c r="F29" s="26" t="s">
        <v>41</v>
      </c>
      <c r="L29" s="229">
        <v>0.21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5"/>
      <c r="BE29" s="232"/>
    </row>
    <row r="30" spans="2:71" s="2" customFormat="1" ht="14.4" customHeight="1">
      <c r="B30" s="35"/>
      <c r="F30" s="26" t="s">
        <v>42</v>
      </c>
      <c r="L30" s="229">
        <v>0.15</v>
      </c>
      <c r="M30" s="209"/>
      <c r="N30" s="209"/>
      <c r="O30" s="209"/>
      <c r="P30" s="209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0</v>
      </c>
      <c r="AL30" s="209"/>
      <c r="AM30" s="209"/>
      <c r="AN30" s="209"/>
      <c r="AO30" s="209"/>
      <c r="AR30" s="35"/>
      <c r="BE30" s="232"/>
    </row>
    <row r="31" spans="2:71" s="2" customFormat="1" ht="14.4" hidden="1" customHeight="1">
      <c r="B31" s="35"/>
      <c r="F31" s="26" t="s">
        <v>43</v>
      </c>
      <c r="L31" s="229">
        <v>0.21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5"/>
      <c r="BE31" s="232"/>
    </row>
    <row r="32" spans="2:71" s="2" customFormat="1" ht="14.4" hidden="1" customHeight="1">
      <c r="B32" s="35"/>
      <c r="F32" s="26" t="s">
        <v>44</v>
      </c>
      <c r="L32" s="229">
        <v>0.15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5"/>
      <c r="BE32" s="232"/>
    </row>
    <row r="33" spans="2:57" s="2" customFormat="1" ht="14.4" hidden="1" customHeight="1">
      <c r="B33" s="35"/>
      <c r="F33" s="26" t="s">
        <v>45</v>
      </c>
      <c r="L33" s="229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5"/>
      <c r="BE33" s="232"/>
    </row>
    <row r="34" spans="2:57" s="1" customFormat="1" ht="6.9" customHeight="1">
      <c r="B34" s="31"/>
      <c r="AR34" s="31"/>
      <c r="BE34" s="231"/>
    </row>
    <row r="35" spans="2:57" s="1" customFormat="1" ht="25.95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39" t="s">
        <v>48</v>
      </c>
      <c r="Y35" s="240"/>
      <c r="Z35" s="240"/>
      <c r="AA35" s="240"/>
      <c r="AB35" s="240"/>
      <c r="AC35" s="38"/>
      <c r="AD35" s="38"/>
      <c r="AE35" s="38"/>
      <c r="AF35" s="38"/>
      <c r="AG35" s="38"/>
      <c r="AH35" s="38"/>
      <c r="AI35" s="38"/>
      <c r="AJ35" s="38"/>
      <c r="AK35" s="241">
        <f>SUM(AK26:AK33)</f>
        <v>0</v>
      </c>
      <c r="AL35" s="240"/>
      <c r="AM35" s="240"/>
      <c r="AN35" s="240"/>
      <c r="AO35" s="242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3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3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022/13/03/2019</v>
      </c>
      <c r="AR84" s="47"/>
    </row>
    <row r="85" spans="1:91" s="4" customFormat="1" ht="36.9" customHeight="1">
      <c r="B85" s="48"/>
      <c r="C85" s="49" t="s">
        <v>16</v>
      </c>
      <c r="L85" s="220" t="str">
        <f>K6</f>
        <v>Stavební úpravy Tělocvičny ZŠ Školní 1480/61, Chomutov - 1. ETAPA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Chomutov</v>
      </c>
      <c r="AI87" s="26" t="s">
        <v>22</v>
      </c>
      <c r="AM87" s="222" t="str">
        <f>IF(AN8= "","",AN8)</f>
        <v>12. 3. 2019</v>
      </c>
      <c r="AN87" s="222"/>
      <c r="AR87" s="31"/>
    </row>
    <row r="88" spans="1:91" s="1" customFormat="1" ht="6.9" customHeight="1">
      <c r="B88" s="31"/>
      <c r="AR88" s="31"/>
    </row>
    <row r="89" spans="1:91" s="1" customFormat="1" ht="15.6" customHeight="1">
      <c r="B89" s="31"/>
      <c r="C89" s="26" t="s">
        <v>24</v>
      </c>
      <c r="L89" s="3" t="str">
        <f>IF(E11= "","",E11)</f>
        <v>Statutární město Chomutov</v>
      </c>
      <c r="AI89" s="26" t="s">
        <v>30</v>
      </c>
      <c r="AM89" s="218" t="str">
        <f>IF(E17="","",E17)</f>
        <v>Ing. Karel Greiner</v>
      </c>
      <c r="AN89" s="219"/>
      <c r="AO89" s="219"/>
      <c r="AP89" s="219"/>
      <c r="AR89" s="31"/>
      <c r="AS89" s="214" t="s">
        <v>56</v>
      </c>
      <c r="AT89" s="21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6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18" t="str">
        <f>IF(E20="","",E20)</f>
        <v>Pavel Šouta</v>
      </c>
      <c r="AN90" s="219"/>
      <c r="AO90" s="219"/>
      <c r="AP90" s="219"/>
      <c r="AR90" s="31"/>
      <c r="AS90" s="216"/>
      <c r="AT90" s="217"/>
      <c r="AU90" s="54"/>
      <c r="AV90" s="54"/>
      <c r="AW90" s="54"/>
      <c r="AX90" s="54"/>
      <c r="AY90" s="54"/>
      <c r="AZ90" s="54"/>
      <c r="BA90" s="54"/>
      <c r="BB90" s="54"/>
      <c r="BC90" s="54"/>
      <c r="BD90" s="55"/>
    </row>
    <row r="91" spans="1:91" s="1" customFormat="1" ht="10.8" customHeight="1">
      <c r="B91" s="31"/>
      <c r="AR91" s="31"/>
      <c r="AS91" s="216"/>
      <c r="AT91" s="217"/>
      <c r="AU91" s="54"/>
      <c r="AV91" s="54"/>
      <c r="AW91" s="54"/>
      <c r="AX91" s="54"/>
      <c r="AY91" s="54"/>
      <c r="AZ91" s="54"/>
      <c r="BA91" s="54"/>
      <c r="BB91" s="54"/>
      <c r="BC91" s="54"/>
      <c r="BD91" s="55"/>
    </row>
    <row r="92" spans="1:91" s="1" customFormat="1" ht="29.25" customHeight="1">
      <c r="B92" s="31"/>
      <c r="C92" s="245" t="s">
        <v>57</v>
      </c>
      <c r="D92" s="236"/>
      <c r="E92" s="236"/>
      <c r="F92" s="236"/>
      <c r="G92" s="236"/>
      <c r="H92" s="56"/>
      <c r="I92" s="235" t="s">
        <v>58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8" t="s">
        <v>59</v>
      </c>
      <c r="AH92" s="236"/>
      <c r="AI92" s="236"/>
      <c r="AJ92" s="236"/>
      <c r="AK92" s="236"/>
      <c r="AL92" s="236"/>
      <c r="AM92" s="236"/>
      <c r="AN92" s="235" t="s">
        <v>60</v>
      </c>
      <c r="AO92" s="236"/>
      <c r="AP92" s="237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43">
        <f>ROUND(SUM(AG95:AG98),2)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66" t="s">
        <v>1</v>
      </c>
      <c r="AR94" s="62"/>
      <c r="AS94" s="67">
        <f>ROUND(SUM(AS95:AS98),2)</f>
        <v>0</v>
      </c>
      <c r="AT94" s="68">
        <f>ROUND(SUM(AV94:AW94),2)</f>
        <v>0</v>
      </c>
      <c r="AU94" s="69">
        <f>ROUND(SUM(AU95:AU98),5)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ROUND(SUM(AZ95:AZ98),2)</f>
        <v>0</v>
      </c>
      <c r="BA94" s="68">
        <f>ROUND(SUM(BA95:BA98),2)</f>
        <v>0</v>
      </c>
      <c r="BB94" s="68">
        <f>ROUND(SUM(BB95:BB98),2)</f>
        <v>0</v>
      </c>
      <c r="BC94" s="68">
        <f>ROUND(SUM(BC95:BC98),2)</f>
        <v>0</v>
      </c>
      <c r="BD94" s="70">
        <f>ROUND(SUM(BD95:BD98),2)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26.4" customHeight="1">
      <c r="A95" s="73" t="s">
        <v>80</v>
      </c>
      <c r="B95" s="74"/>
      <c r="C95" s="75"/>
      <c r="D95" s="246" t="s">
        <v>81</v>
      </c>
      <c r="E95" s="246"/>
      <c r="F95" s="246"/>
      <c r="G95" s="246"/>
      <c r="H95" s="246"/>
      <c r="I95" s="76"/>
      <c r="J95" s="246" t="s">
        <v>82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33">
        <f>'SO 01 - Stavební úpravy'!J30</f>
        <v>0</v>
      </c>
      <c r="AH95" s="234"/>
      <c r="AI95" s="234"/>
      <c r="AJ95" s="234"/>
      <c r="AK95" s="234"/>
      <c r="AL95" s="234"/>
      <c r="AM95" s="234"/>
      <c r="AN95" s="233">
        <f>SUM(AG95,AT95)</f>
        <v>0</v>
      </c>
      <c r="AO95" s="234"/>
      <c r="AP95" s="234"/>
      <c r="AQ95" s="77" t="s">
        <v>83</v>
      </c>
      <c r="AR95" s="74"/>
      <c r="AS95" s="78">
        <v>0</v>
      </c>
      <c r="AT95" s="79">
        <f>ROUND(SUM(AV95:AW95),2)</f>
        <v>0</v>
      </c>
      <c r="AU95" s="80">
        <f>'SO 01 - Stavební úpravy'!P127</f>
        <v>0</v>
      </c>
      <c r="AV95" s="79">
        <f>'SO 01 - Stavební úpravy'!J33</f>
        <v>0</v>
      </c>
      <c r="AW95" s="79">
        <f>'SO 01 - Stavební úpravy'!J34</f>
        <v>0</v>
      </c>
      <c r="AX95" s="79">
        <f>'SO 01 - Stavební úpravy'!J35</f>
        <v>0</v>
      </c>
      <c r="AY95" s="79">
        <f>'SO 01 - Stavební úpravy'!J36</f>
        <v>0</v>
      </c>
      <c r="AZ95" s="79">
        <f>'SO 01 - Stavební úpravy'!F33</f>
        <v>0</v>
      </c>
      <c r="BA95" s="79">
        <f>'SO 01 - Stavební úpravy'!F34</f>
        <v>0</v>
      </c>
      <c r="BB95" s="79">
        <f>'SO 01 - Stavební úpravy'!F35</f>
        <v>0</v>
      </c>
      <c r="BC95" s="79">
        <f>'SO 01 - Stavební úpravy'!F36</f>
        <v>0</v>
      </c>
      <c r="BD95" s="81">
        <f>'SO 01 - Stavební úpravy'!F37</f>
        <v>0</v>
      </c>
      <c r="BT95" s="82" t="s">
        <v>84</v>
      </c>
      <c r="BV95" s="82" t="s">
        <v>78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6" customFormat="1" ht="26.4" customHeight="1">
      <c r="A96" s="73" t="s">
        <v>80</v>
      </c>
      <c r="B96" s="74"/>
      <c r="C96" s="75"/>
      <c r="D96" s="246" t="s">
        <v>87</v>
      </c>
      <c r="E96" s="246"/>
      <c r="F96" s="246"/>
      <c r="G96" s="246"/>
      <c r="H96" s="246"/>
      <c r="I96" s="76"/>
      <c r="J96" s="246" t="s">
        <v>88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33">
        <f>'SO 02 - Vzduchotechnika'!J30</f>
        <v>0</v>
      </c>
      <c r="AH96" s="234"/>
      <c r="AI96" s="234"/>
      <c r="AJ96" s="234"/>
      <c r="AK96" s="234"/>
      <c r="AL96" s="234"/>
      <c r="AM96" s="234"/>
      <c r="AN96" s="233">
        <f>SUM(AG96,AT96)</f>
        <v>0</v>
      </c>
      <c r="AO96" s="234"/>
      <c r="AP96" s="234"/>
      <c r="AQ96" s="77" t="s">
        <v>83</v>
      </c>
      <c r="AR96" s="74"/>
      <c r="AS96" s="78">
        <v>0</v>
      </c>
      <c r="AT96" s="79">
        <f>ROUND(SUM(AV96:AW96),2)</f>
        <v>0</v>
      </c>
      <c r="AU96" s="80">
        <f>'SO 02 - Vzduchotechnika'!P118</f>
        <v>0</v>
      </c>
      <c r="AV96" s="79">
        <f>'SO 02 - Vzduchotechnika'!J33</f>
        <v>0</v>
      </c>
      <c r="AW96" s="79">
        <f>'SO 02 - Vzduchotechnika'!J34</f>
        <v>0</v>
      </c>
      <c r="AX96" s="79">
        <f>'SO 02 - Vzduchotechnika'!J35</f>
        <v>0</v>
      </c>
      <c r="AY96" s="79">
        <f>'SO 02 - Vzduchotechnika'!J36</f>
        <v>0</v>
      </c>
      <c r="AZ96" s="79">
        <f>'SO 02 - Vzduchotechnika'!F33</f>
        <v>0</v>
      </c>
      <c r="BA96" s="79">
        <f>'SO 02 - Vzduchotechnika'!F34</f>
        <v>0</v>
      </c>
      <c r="BB96" s="79">
        <f>'SO 02 - Vzduchotechnika'!F35</f>
        <v>0</v>
      </c>
      <c r="BC96" s="79">
        <f>'SO 02 - Vzduchotechnika'!F36</f>
        <v>0</v>
      </c>
      <c r="BD96" s="81">
        <f>'SO 02 - Vzduchotechnika'!F37</f>
        <v>0</v>
      </c>
      <c r="BT96" s="82" t="s">
        <v>84</v>
      </c>
      <c r="BV96" s="82" t="s">
        <v>78</v>
      </c>
      <c r="BW96" s="82" t="s">
        <v>89</v>
      </c>
      <c r="BX96" s="82" t="s">
        <v>4</v>
      </c>
      <c r="CL96" s="82" t="s">
        <v>1</v>
      </c>
      <c r="CM96" s="82" t="s">
        <v>86</v>
      </c>
    </row>
    <row r="97" spans="1:91" s="6" customFormat="1" ht="26.4" customHeight="1">
      <c r="A97" s="73" t="s">
        <v>80</v>
      </c>
      <c r="B97" s="74"/>
      <c r="C97" s="75"/>
      <c r="D97" s="246" t="s">
        <v>90</v>
      </c>
      <c r="E97" s="246"/>
      <c r="F97" s="246"/>
      <c r="G97" s="246"/>
      <c r="H97" s="246"/>
      <c r="I97" s="76"/>
      <c r="J97" s="246" t="s">
        <v>91</v>
      </c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33">
        <f>'SO 03 - Zařízení silnopro...'!J30</f>
        <v>0</v>
      </c>
      <c r="AH97" s="234"/>
      <c r="AI97" s="234"/>
      <c r="AJ97" s="234"/>
      <c r="AK97" s="234"/>
      <c r="AL97" s="234"/>
      <c r="AM97" s="234"/>
      <c r="AN97" s="233">
        <f>SUM(AG97,AT97)</f>
        <v>0</v>
      </c>
      <c r="AO97" s="234"/>
      <c r="AP97" s="234"/>
      <c r="AQ97" s="77" t="s">
        <v>83</v>
      </c>
      <c r="AR97" s="74"/>
      <c r="AS97" s="78">
        <v>0</v>
      </c>
      <c r="AT97" s="79">
        <f>ROUND(SUM(AV97:AW97),2)</f>
        <v>0</v>
      </c>
      <c r="AU97" s="80">
        <f>'SO 03 - Zařízení silnopro...'!P118</f>
        <v>0</v>
      </c>
      <c r="AV97" s="79">
        <f>'SO 03 - Zařízení silnopro...'!J33</f>
        <v>0</v>
      </c>
      <c r="AW97" s="79">
        <f>'SO 03 - Zařízení silnopro...'!J34</f>
        <v>0</v>
      </c>
      <c r="AX97" s="79">
        <f>'SO 03 - Zařízení silnopro...'!J35</f>
        <v>0</v>
      </c>
      <c r="AY97" s="79">
        <f>'SO 03 - Zařízení silnopro...'!J36</f>
        <v>0</v>
      </c>
      <c r="AZ97" s="79">
        <f>'SO 03 - Zařízení silnopro...'!F33</f>
        <v>0</v>
      </c>
      <c r="BA97" s="79">
        <f>'SO 03 - Zařízení silnopro...'!F34</f>
        <v>0</v>
      </c>
      <c r="BB97" s="79">
        <f>'SO 03 - Zařízení silnopro...'!F35</f>
        <v>0</v>
      </c>
      <c r="BC97" s="79">
        <f>'SO 03 - Zařízení silnopro...'!F36</f>
        <v>0</v>
      </c>
      <c r="BD97" s="81">
        <f>'SO 03 - Zařízení silnopro...'!F37</f>
        <v>0</v>
      </c>
      <c r="BT97" s="82" t="s">
        <v>84</v>
      </c>
      <c r="BV97" s="82" t="s">
        <v>78</v>
      </c>
      <c r="BW97" s="82" t="s">
        <v>92</v>
      </c>
      <c r="BX97" s="82" t="s">
        <v>4</v>
      </c>
      <c r="CL97" s="82" t="s">
        <v>1</v>
      </c>
      <c r="CM97" s="82" t="s">
        <v>86</v>
      </c>
    </row>
    <row r="98" spans="1:91" s="6" customFormat="1" ht="14.4" customHeight="1">
      <c r="A98" s="73" t="s">
        <v>80</v>
      </c>
      <c r="B98" s="74"/>
      <c r="C98" s="75"/>
      <c r="D98" s="246" t="s">
        <v>93</v>
      </c>
      <c r="E98" s="246"/>
      <c r="F98" s="246"/>
      <c r="G98" s="246"/>
      <c r="H98" s="246"/>
      <c r="I98" s="76"/>
      <c r="J98" s="246" t="s">
        <v>94</v>
      </c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33">
        <f>'VON - Vedlejší a ostatní ...'!J30</f>
        <v>0</v>
      </c>
      <c r="AH98" s="234"/>
      <c r="AI98" s="234"/>
      <c r="AJ98" s="234"/>
      <c r="AK98" s="234"/>
      <c r="AL98" s="234"/>
      <c r="AM98" s="234"/>
      <c r="AN98" s="233">
        <f>SUM(AG98,AT98)</f>
        <v>0</v>
      </c>
      <c r="AO98" s="234"/>
      <c r="AP98" s="234"/>
      <c r="AQ98" s="77" t="s">
        <v>83</v>
      </c>
      <c r="AR98" s="74"/>
      <c r="AS98" s="83">
        <v>0</v>
      </c>
      <c r="AT98" s="84">
        <f>ROUND(SUM(AV98:AW98),2)</f>
        <v>0</v>
      </c>
      <c r="AU98" s="85">
        <f>'VON - Vedlejší a ostatní ...'!P119</f>
        <v>0</v>
      </c>
      <c r="AV98" s="84">
        <f>'VON - Vedlejší a ostatní ...'!J33</f>
        <v>0</v>
      </c>
      <c r="AW98" s="84">
        <f>'VON - Vedlejší a ostatní ...'!J34</f>
        <v>0</v>
      </c>
      <c r="AX98" s="84">
        <f>'VON - Vedlejší a ostatní ...'!J35</f>
        <v>0</v>
      </c>
      <c r="AY98" s="84">
        <f>'VON - Vedlejší a ostatní ...'!J36</f>
        <v>0</v>
      </c>
      <c r="AZ98" s="84">
        <f>'VON - Vedlejší a ostatní ...'!F33</f>
        <v>0</v>
      </c>
      <c r="BA98" s="84">
        <f>'VON - Vedlejší a ostatní ...'!F34</f>
        <v>0</v>
      </c>
      <c r="BB98" s="84">
        <f>'VON - Vedlejší a ostatní ...'!F35</f>
        <v>0</v>
      </c>
      <c r="BC98" s="84">
        <f>'VON - Vedlejší a ostatní ...'!F36</f>
        <v>0</v>
      </c>
      <c r="BD98" s="86">
        <f>'VON - Vedlejší a ostatní ...'!F37</f>
        <v>0</v>
      </c>
      <c r="BT98" s="82" t="s">
        <v>84</v>
      </c>
      <c r="BV98" s="82" t="s">
        <v>78</v>
      </c>
      <c r="BW98" s="82" t="s">
        <v>95</v>
      </c>
      <c r="BX98" s="82" t="s">
        <v>4</v>
      </c>
      <c r="CL98" s="82" t="s">
        <v>1</v>
      </c>
      <c r="CM98" s="82" t="s">
        <v>86</v>
      </c>
    </row>
    <row r="99" spans="1:91" s="1" customFormat="1" ht="30" customHeight="1">
      <c r="B99" s="31"/>
      <c r="AR99" s="31"/>
    </row>
    <row r="100" spans="1:91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31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SO 01 - Stavební úpravy'!C2" display="/"/>
    <hyperlink ref="A96" location="'SO 02 - Vzduchotechnika'!C2" display="/"/>
    <hyperlink ref="A97" location="'SO 03 - Zařízení silnopro...'!C2" display="/"/>
    <hyperlink ref="A98" location="'VON - Vedlejší a ostatní ...'!C2" display="/"/>
  </hyperlink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6"/>
  <sheetViews>
    <sheetView showGridLines="0" workbookViewId="0"/>
  </sheetViews>
  <sheetFormatPr defaultRowHeight="10.19999999999999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9.85546875" customWidth="1"/>
    <col min="9" max="9" width="17.28515625" style="87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85</v>
      </c>
    </row>
    <row r="3" spans="2:46" ht="6.9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" customHeight="1">
      <c r="B4" s="19"/>
      <c r="D4" s="20" t="s">
        <v>96</v>
      </c>
      <c r="L4" s="19"/>
      <c r="M4" s="89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" customHeight="1">
      <c r="B7" s="19"/>
      <c r="E7" s="248" t="str">
        <f>'Rekapitulace stavby'!K6</f>
        <v>Stavební úpravy Tělocvičny ZŠ Školní 1480/61, Chomutov - 1. ETAPA</v>
      </c>
      <c r="F7" s="249"/>
      <c r="G7" s="249"/>
      <c r="H7" s="249"/>
      <c r="L7" s="19"/>
    </row>
    <row r="8" spans="2:46" s="1" customFormat="1" ht="12" customHeight="1">
      <c r="B8" s="31"/>
      <c r="D8" s="26" t="s">
        <v>97</v>
      </c>
      <c r="I8" s="90"/>
      <c r="L8" s="31"/>
    </row>
    <row r="9" spans="2:46" s="1" customFormat="1" ht="36.9" customHeight="1">
      <c r="B9" s="31"/>
      <c r="E9" s="220" t="s">
        <v>98</v>
      </c>
      <c r="F9" s="247"/>
      <c r="G9" s="247"/>
      <c r="H9" s="247"/>
      <c r="I9" s="90"/>
      <c r="L9" s="31"/>
    </row>
    <row r="10" spans="2:46" s="1" customFormat="1">
      <c r="B10" s="31"/>
      <c r="I10" s="90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91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91" t="s">
        <v>22</v>
      </c>
      <c r="J12" s="51" t="str">
        <f>'Rekapitulace stavby'!AN8</f>
        <v>12. 3. 2019</v>
      </c>
      <c r="L12" s="31"/>
    </row>
    <row r="13" spans="2:46" s="1" customFormat="1" ht="10.8" customHeight="1">
      <c r="B13" s="31"/>
      <c r="I13" s="90"/>
      <c r="L13" s="31"/>
    </row>
    <row r="14" spans="2:46" s="1" customFormat="1" ht="12" customHeight="1">
      <c r="B14" s="31"/>
      <c r="D14" s="26" t="s">
        <v>24</v>
      </c>
      <c r="I14" s="91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91" t="s">
        <v>27</v>
      </c>
      <c r="J15" s="24" t="s">
        <v>1</v>
      </c>
      <c r="L15" s="31"/>
    </row>
    <row r="16" spans="2:46" s="1" customFormat="1" ht="6.9" customHeight="1">
      <c r="B16" s="31"/>
      <c r="I16" s="90"/>
      <c r="L16" s="31"/>
    </row>
    <row r="17" spans="2:12" s="1" customFormat="1" ht="12" customHeight="1">
      <c r="B17" s="31"/>
      <c r="D17" s="26" t="s">
        <v>28</v>
      </c>
      <c r="I17" s="91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0" t="str">
        <f>'Rekapitulace stavby'!E14</f>
        <v>Vyplň údaj</v>
      </c>
      <c r="F18" s="223"/>
      <c r="G18" s="223"/>
      <c r="H18" s="223"/>
      <c r="I18" s="91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I19" s="90"/>
      <c r="L19" s="31"/>
    </row>
    <row r="20" spans="2:12" s="1" customFormat="1" ht="12" customHeight="1">
      <c r="B20" s="31"/>
      <c r="D20" s="26" t="s">
        <v>30</v>
      </c>
      <c r="I20" s="91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91" t="s">
        <v>27</v>
      </c>
      <c r="J21" s="24" t="s">
        <v>1</v>
      </c>
      <c r="L21" s="31"/>
    </row>
    <row r="22" spans="2:12" s="1" customFormat="1" ht="6.9" customHeight="1">
      <c r="B22" s="31"/>
      <c r="I22" s="90"/>
      <c r="L22" s="31"/>
    </row>
    <row r="23" spans="2:12" s="1" customFormat="1" ht="12" customHeight="1">
      <c r="B23" s="31"/>
      <c r="D23" s="26" t="s">
        <v>33</v>
      </c>
      <c r="I23" s="91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91" t="s">
        <v>27</v>
      </c>
      <c r="J24" s="24" t="s">
        <v>1</v>
      </c>
      <c r="L24" s="31"/>
    </row>
    <row r="25" spans="2:12" s="1" customFormat="1" ht="6.9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4.4" customHeight="1">
      <c r="B27" s="92"/>
      <c r="E27" s="227" t="s">
        <v>1</v>
      </c>
      <c r="F27" s="227"/>
      <c r="G27" s="227"/>
      <c r="H27" s="227"/>
      <c r="I27" s="93"/>
      <c r="L27" s="92"/>
    </row>
    <row r="28" spans="2:12" s="1" customFormat="1" ht="6.9" customHeight="1">
      <c r="B28" s="31"/>
      <c r="I28" s="90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ROUND(J127,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" customHeight="1">
      <c r="B33" s="31"/>
      <c r="D33" s="97" t="s">
        <v>40</v>
      </c>
      <c r="E33" s="26" t="s">
        <v>41</v>
      </c>
      <c r="F33" s="98">
        <f>ROUND((SUM(BE127:BE255)),  2)</f>
        <v>0</v>
      </c>
      <c r="I33" s="99">
        <v>0.21</v>
      </c>
      <c r="J33" s="98">
        <f>ROUND(((SUM(BE127:BE255))*I33),  2)</f>
        <v>0</v>
      </c>
      <c r="L33" s="31"/>
    </row>
    <row r="34" spans="2:12" s="1" customFormat="1" ht="14.4" customHeight="1">
      <c r="B34" s="31"/>
      <c r="E34" s="26" t="s">
        <v>42</v>
      </c>
      <c r="F34" s="98">
        <f>ROUND((SUM(BF127:BF255)),  2)</f>
        <v>0</v>
      </c>
      <c r="I34" s="99">
        <v>0.15</v>
      </c>
      <c r="J34" s="98">
        <f>ROUND(((SUM(BF127:BF255))*I34),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8">
        <f>ROUND((SUM(BG127:BG255)),  2)</f>
        <v>0</v>
      </c>
      <c r="I35" s="99">
        <v>0.21</v>
      </c>
      <c r="J35" s="9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8">
        <f>ROUND((SUM(BH127:BH255)),  2)</f>
        <v>0</v>
      </c>
      <c r="I36" s="99">
        <v>0.15</v>
      </c>
      <c r="J36" s="98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8">
        <f>ROUND((SUM(BI127:BI255)),  2)</f>
        <v>0</v>
      </c>
      <c r="I37" s="99">
        <v>0</v>
      </c>
      <c r="J37" s="98">
        <f>0</f>
        <v>0</v>
      </c>
      <c r="L37" s="31"/>
    </row>
    <row r="38" spans="2:12" s="1" customFormat="1" ht="6.9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" customHeight="1">
      <c r="B40" s="31"/>
      <c r="I40" s="90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" customHeight="1">
      <c r="B82" s="31"/>
      <c r="C82" s="20" t="s">
        <v>99</v>
      </c>
      <c r="I82" s="90"/>
      <c r="L82" s="31"/>
    </row>
    <row r="83" spans="2:47" s="1" customFormat="1" ht="6.9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4.4" customHeight="1">
      <c r="B85" s="31"/>
      <c r="E85" s="248" t="str">
        <f>E7</f>
        <v>Stavební úpravy Tělocvičny ZŠ Školní 1480/61, Chomutov - 1. ETAPA</v>
      </c>
      <c r="F85" s="249"/>
      <c r="G85" s="249"/>
      <c r="H85" s="249"/>
      <c r="I85" s="90"/>
      <c r="L85" s="31"/>
    </row>
    <row r="86" spans="2:47" s="1" customFormat="1" ht="12" customHeight="1">
      <c r="B86" s="31"/>
      <c r="C86" s="26" t="s">
        <v>97</v>
      </c>
      <c r="I86" s="90"/>
      <c r="L86" s="31"/>
    </row>
    <row r="87" spans="2:47" s="1" customFormat="1" ht="14.4" customHeight="1">
      <c r="B87" s="31"/>
      <c r="E87" s="220" t="str">
        <f>E9</f>
        <v>SO 01 - Stavební úpravy</v>
      </c>
      <c r="F87" s="247"/>
      <c r="G87" s="247"/>
      <c r="H87" s="247"/>
      <c r="I87" s="90"/>
      <c r="L87" s="31"/>
    </row>
    <row r="88" spans="2:47" s="1" customFormat="1" ht="6.9" customHeight="1">
      <c r="B88" s="31"/>
      <c r="I88" s="90"/>
      <c r="L88" s="31"/>
    </row>
    <row r="89" spans="2:47" s="1" customFormat="1" ht="12" customHeight="1">
      <c r="B89" s="31"/>
      <c r="C89" s="26" t="s">
        <v>20</v>
      </c>
      <c r="F89" s="24" t="str">
        <f>F12</f>
        <v>Chomutov</v>
      </c>
      <c r="I89" s="91" t="s">
        <v>22</v>
      </c>
      <c r="J89" s="51" t="str">
        <f>IF(J12="","",J12)</f>
        <v>12. 3. 2019</v>
      </c>
      <c r="L89" s="31"/>
    </row>
    <row r="90" spans="2:47" s="1" customFormat="1" ht="6.9" customHeight="1">
      <c r="B90" s="31"/>
      <c r="I90" s="90"/>
      <c r="L90" s="31"/>
    </row>
    <row r="91" spans="2:47" s="1" customFormat="1" ht="26.4" customHeight="1">
      <c r="B91" s="31"/>
      <c r="C91" s="26" t="s">
        <v>24</v>
      </c>
      <c r="F91" s="24" t="str">
        <f>E15</f>
        <v>Statutární město Chomutov</v>
      </c>
      <c r="I91" s="91" t="s">
        <v>30</v>
      </c>
      <c r="J91" s="29" t="str">
        <f>E21</f>
        <v>Ing. Karel Greiner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91" t="s">
        <v>33</v>
      </c>
      <c r="J92" s="29" t="str">
        <f>E24</f>
        <v>Pavel Šouta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100</v>
      </c>
      <c r="D94" s="100"/>
      <c r="E94" s="100"/>
      <c r="F94" s="100"/>
      <c r="G94" s="100"/>
      <c r="H94" s="100"/>
      <c r="I94" s="114"/>
      <c r="J94" s="115" t="s">
        <v>101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8" customHeight="1">
      <c r="B96" s="31"/>
      <c r="C96" s="116" t="s">
        <v>102</v>
      </c>
      <c r="I96" s="90"/>
      <c r="J96" s="65">
        <f>J127</f>
        <v>0</v>
      </c>
      <c r="L96" s="31"/>
      <c r="AU96" s="16" t="s">
        <v>103</v>
      </c>
    </row>
    <row r="97" spans="2:12" s="8" customFormat="1" ht="24.9" customHeight="1">
      <c r="B97" s="117"/>
      <c r="D97" s="118" t="s">
        <v>104</v>
      </c>
      <c r="E97" s="119"/>
      <c r="F97" s="119"/>
      <c r="G97" s="119"/>
      <c r="H97" s="119"/>
      <c r="I97" s="120"/>
      <c r="J97" s="121">
        <f>J128</f>
        <v>0</v>
      </c>
      <c r="L97" s="117"/>
    </row>
    <row r="98" spans="2:12" s="9" customFormat="1" ht="19.95" customHeight="1">
      <c r="B98" s="122"/>
      <c r="D98" s="123" t="s">
        <v>105</v>
      </c>
      <c r="E98" s="124"/>
      <c r="F98" s="124"/>
      <c r="G98" s="124"/>
      <c r="H98" s="124"/>
      <c r="I98" s="125"/>
      <c r="J98" s="126">
        <f>J129</f>
        <v>0</v>
      </c>
      <c r="L98" s="122"/>
    </row>
    <row r="99" spans="2:12" s="9" customFormat="1" ht="19.95" customHeight="1">
      <c r="B99" s="122"/>
      <c r="D99" s="123" t="s">
        <v>106</v>
      </c>
      <c r="E99" s="124"/>
      <c r="F99" s="124"/>
      <c r="G99" s="124"/>
      <c r="H99" s="124"/>
      <c r="I99" s="125"/>
      <c r="J99" s="126">
        <f>J148</f>
        <v>0</v>
      </c>
      <c r="L99" s="122"/>
    </row>
    <row r="100" spans="2:12" s="9" customFormat="1" ht="19.95" customHeight="1">
      <c r="B100" s="122"/>
      <c r="D100" s="123" t="s">
        <v>107</v>
      </c>
      <c r="E100" s="124"/>
      <c r="F100" s="124"/>
      <c r="G100" s="124"/>
      <c r="H100" s="124"/>
      <c r="I100" s="125"/>
      <c r="J100" s="126">
        <f>J158</f>
        <v>0</v>
      </c>
      <c r="L100" s="122"/>
    </row>
    <row r="101" spans="2:12" s="9" customFormat="1" ht="19.95" customHeight="1">
      <c r="B101" s="122"/>
      <c r="D101" s="123" t="s">
        <v>108</v>
      </c>
      <c r="E101" s="124"/>
      <c r="F101" s="124"/>
      <c r="G101" s="124"/>
      <c r="H101" s="124"/>
      <c r="I101" s="125"/>
      <c r="J101" s="126">
        <f>J176</f>
        <v>0</v>
      </c>
      <c r="L101" s="122"/>
    </row>
    <row r="102" spans="2:12" s="9" customFormat="1" ht="19.95" customHeight="1">
      <c r="B102" s="122"/>
      <c r="D102" s="123" t="s">
        <v>109</v>
      </c>
      <c r="E102" s="124"/>
      <c r="F102" s="124"/>
      <c r="G102" s="124"/>
      <c r="H102" s="124"/>
      <c r="I102" s="125"/>
      <c r="J102" s="126">
        <f>J211</f>
        <v>0</v>
      </c>
      <c r="L102" s="122"/>
    </row>
    <row r="103" spans="2:12" s="9" customFormat="1" ht="19.95" customHeight="1">
      <c r="B103" s="122"/>
      <c r="D103" s="123" t="s">
        <v>110</v>
      </c>
      <c r="E103" s="124"/>
      <c r="F103" s="124"/>
      <c r="G103" s="124"/>
      <c r="H103" s="124"/>
      <c r="I103" s="125"/>
      <c r="J103" s="126">
        <f>J218</f>
        <v>0</v>
      </c>
      <c r="L103" s="122"/>
    </row>
    <row r="104" spans="2:12" s="8" customFormat="1" ht="24.9" customHeight="1">
      <c r="B104" s="117"/>
      <c r="D104" s="118" t="s">
        <v>111</v>
      </c>
      <c r="E104" s="119"/>
      <c r="F104" s="119"/>
      <c r="G104" s="119"/>
      <c r="H104" s="119"/>
      <c r="I104" s="120"/>
      <c r="J104" s="121">
        <f>J220</f>
        <v>0</v>
      </c>
      <c r="L104" s="117"/>
    </row>
    <row r="105" spans="2:12" s="9" customFormat="1" ht="19.95" customHeight="1">
      <c r="B105" s="122"/>
      <c r="D105" s="123" t="s">
        <v>112</v>
      </c>
      <c r="E105" s="124"/>
      <c r="F105" s="124"/>
      <c r="G105" s="124"/>
      <c r="H105" s="124"/>
      <c r="I105" s="125"/>
      <c r="J105" s="126">
        <f>J221</f>
        <v>0</v>
      </c>
      <c r="L105" s="122"/>
    </row>
    <row r="106" spans="2:12" s="9" customFormat="1" ht="19.95" customHeight="1">
      <c r="B106" s="122"/>
      <c r="D106" s="123" t="s">
        <v>113</v>
      </c>
      <c r="E106" s="124"/>
      <c r="F106" s="124"/>
      <c r="G106" s="124"/>
      <c r="H106" s="124"/>
      <c r="I106" s="125"/>
      <c r="J106" s="126">
        <f>J227</f>
        <v>0</v>
      </c>
      <c r="L106" s="122"/>
    </row>
    <row r="107" spans="2:12" s="9" customFormat="1" ht="19.95" customHeight="1">
      <c r="B107" s="122"/>
      <c r="D107" s="123" t="s">
        <v>114</v>
      </c>
      <c r="E107" s="124"/>
      <c r="F107" s="124"/>
      <c r="G107" s="124"/>
      <c r="H107" s="124"/>
      <c r="I107" s="125"/>
      <c r="J107" s="126">
        <f>J248</f>
        <v>0</v>
      </c>
      <c r="L107" s="122"/>
    </row>
    <row r="108" spans="2:12" s="1" customFormat="1" ht="21.75" customHeight="1">
      <c r="B108" s="31"/>
      <c r="I108" s="90"/>
      <c r="L108" s="31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111"/>
      <c r="J109" s="44"/>
      <c r="K109" s="44"/>
      <c r="L109" s="31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112"/>
      <c r="J113" s="46"/>
      <c r="K113" s="46"/>
      <c r="L113" s="31"/>
    </row>
    <row r="114" spans="2:63" s="1" customFormat="1" ht="24.9" customHeight="1">
      <c r="B114" s="31"/>
      <c r="C114" s="20" t="s">
        <v>115</v>
      </c>
      <c r="I114" s="90"/>
      <c r="L114" s="31"/>
    </row>
    <row r="115" spans="2:63" s="1" customFormat="1" ht="6.9" customHeight="1">
      <c r="B115" s="31"/>
      <c r="I115" s="90"/>
      <c r="L115" s="31"/>
    </row>
    <row r="116" spans="2:63" s="1" customFormat="1" ht="12" customHeight="1">
      <c r="B116" s="31"/>
      <c r="C116" s="26" t="s">
        <v>16</v>
      </c>
      <c r="I116" s="90"/>
      <c r="L116" s="31"/>
    </row>
    <row r="117" spans="2:63" s="1" customFormat="1" ht="14.4" customHeight="1">
      <c r="B117" s="31"/>
      <c r="E117" s="248" t="str">
        <f>E7</f>
        <v>Stavební úpravy Tělocvičny ZŠ Školní 1480/61, Chomutov - 1. ETAPA</v>
      </c>
      <c r="F117" s="249"/>
      <c r="G117" s="249"/>
      <c r="H117" s="249"/>
      <c r="I117" s="90"/>
      <c r="L117" s="31"/>
    </row>
    <row r="118" spans="2:63" s="1" customFormat="1" ht="12" customHeight="1">
      <c r="B118" s="31"/>
      <c r="C118" s="26" t="s">
        <v>97</v>
      </c>
      <c r="I118" s="90"/>
      <c r="L118" s="31"/>
    </row>
    <row r="119" spans="2:63" s="1" customFormat="1" ht="14.4" customHeight="1">
      <c r="B119" s="31"/>
      <c r="E119" s="220" t="str">
        <f>E9</f>
        <v>SO 01 - Stavební úpravy</v>
      </c>
      <c r="F119" s="247"/>
      <c r="G119" s="247"/>
      <c r="H119" s="247"/>
      <c r="I119" s="90"/>
      <c r="L119" s="31"/>
    </row>
    <row r="120" spans="2:63" s="1" customFormat="1" ht="6.9" customHeight="1">
      <c r="B120" s="31"/>
      <c r="I120" s="90"/>
      <c r="L120" s="31"/>
    </row>
    <row r="121" spans="2:63" s="1" customFormat="1" ht="12" customHeight="1">
      <c r="B121" s="31"/>
      <c r="C121" s="26" t="s">
        <v>20</v>
      </c>
      <c r="F121" s="24" t="str">
        <f>F12</f>
        <v>Chomutov</v>
      </c>
      <c r="I121" s="91" t="s">
        <v>22</v>
      </c>
      <c r="J121" s="51" t="str">
        <f>IF(J12="","",J12)</f>
        <v>12. 3. 2019</v>
      </c>
      <c r="L121" s="31"/>
    </row>
    <row r="122" spans="2:63" s="1" customFormat="1" ht="6.9" customHeight="1">
      <c r="B122" s="31"/>
      <c r="I122" s="90"/>
      <c r="L122" s="31"/>
    </row>
    <row r="123" spans="2:63" s="1" customFormat="1" ht="26.4" customHeight="1">
      <c r="B123" s="31"/>
      <c r="C123" s="26" t="s">
        <v>24</v>
      </c>
      <c r="F123" s="24" t="str">
        <f>E15</f>
        <v>Statutární město Chomutov</v>
      </c>
      <c r="I123" s="91" t="s">
        <v>30</v>
      </c>
      <c r="J123" s="29" t="str">
        <f>E21</f>
        <v>Ing. Karel Greiner</v>
      </c>
      <c r="L123" s="31"/>
    </row>
    <row r="124" spans="2:63" s="1" customFormat="1" ht="15.6" customHeight="1">
      <c r="B124" s="31"/>
      <c r="C124" s="26" t="s">
        <v>28</v>
      </c>
      <c r="F124" s="24" t="str">
        <f>IF(E18="","",E18)</f>
        <v>Vyplň údaj</v>
      </c>
      <c r="I124" s="91" t="s">
        <v>33</v>
      </c>
      <c r="J124" s="29" t="str">
        <f>E24</f>
        <v>Pavel Šouta</v>
      </c>
      <c r="L124" s="31"/>
    </row>
    <row r="125" spans="2:63" s="1" customFormat="1" ht="10.35" customHeight="1">
      <c r="B125" s="31"/>
      <c r="I125" s="90"/>
      <c r="L125" s="31"/>
    </row>
    <row r="126" spans="2:63" s="10" customFormat="1" ht="29.25" customHeight="1">
      <c r="B126" s="127"/>
      <c r="C126" s="128" t="s">
        <v>116</v>
      </c>
      <c r="D126" s="129" t="s">
        <v>61</v>
      </c>
      <c r="E126" s="129" t="s">
        <v>57</v>
      </c>
      <c r="F126" s="129" t="s">
        <v>58</v>
      </c>
      <c r="G126" s="129" t="s">
        <v>117</v>
      </c>
      <c r="H126" s="129" t="s">
        <v>118</v>
      </c>
      <c r="I126" s="130" t="s">
        <v>119</v>
      </c>
      <c r="J126" s="129" t="s">
        <v>101</v>
      </c>
      <c r="K126" s="131" t="s">
        <v>120</v>
      </c>
      <c r="L126" s="127"/>
      <c r="M126" s="58" t="s">
        <v>1</v>
      </c>
      <c r="N126" s="59" t="s">
        <v>40</v>
      </c>
      <c r="O126" s="59" t="s">
        <v>121</v>
      </c>
      <c r="P126" s="59" t="s">
        <v>122</v>
      </c>
      <c r="Q126" s="59" t="s">
        <v>123</v>
      </c>
      <c r="R126" s="59" t="s">
        <v>124</v>
      </c>
      <c r="S126" s="59" t="s">
        <v>125</v>
      </c>
      <c r="T126" s="60" t="s">
        <v>126</v>
      </c>
    </row>
    <row r="127" spans="2:63" s="1" customFormat="1" ht="22.8" customHeight="1">
      <c r="B127" s="31"/>
      <c r="C127" s="63" t="s">
        <v>127</v>
      </c>
      <c r="I127" s="90"/>
      <c r="J127" s="132">
        <f>BK127</f>
        <v>0</v>
      </c>
      <c r="L127" s="31"/>
      <c r="M127" s="61"/>
      <c r="N127" s="52"/>
      <c r="O127" s="52"/>
      <c r="P127" s="133">
        <f>P128+P220</f>
        <v>0</v>
      </c>
      <c r="Q127" s="52"/>
      <c r="R127" s="133">
        <f>R128+R220</f>
        <v>1.39115375</v>
      </c>
      <c r="S127" s="52"/>
      <c r="T127" s="134">
        <f>T128+T220</f>
        <v>1.5884</v>
      </c>
      <c r="AT127" s="16" t="s">
        <v>75</v>
      </c>
      <c r="AU127" s="16" t="s">
        <v>103</v>
      </c>
      <c r="BK127" s="135">
        <f>BK128+BK220</f>
        <v>0</v>
      </c>
    </row>
    <row r="128" spans="2:63" s="11" customFormat="1" ht="25.95" customHeight="1">
      <c r="B128" s="136"/>
      <c r="D128" s="137" t="s">
        <v>75</v>
      </c>
      <c r="E128" s="138" t="s">
        <v>128</v>
      </c>
      <c r="F128" s="138" t="s">
        <v>129</v>
      </c>
      <c r="I128" s="139"/>
      <c r="J128" s="140">
        <f>BK128</f>
        <v>0</v>
      </c>
      <c r="L128" s="136"/>
      <c r="M128" s="141"/>
      <c r="N128" s="142"/>
      <c r="O128" s="142"/>
      <c r="P128" s="143">
        <f>P129+P148+P158+P176+P211+P218</f>
        <v>0</v>
      </c>
      <c r="Q128" s="142"/>
      <c r="R128" s="143">
        <f>R129+R148+R158+R176+R211+R218</f>
        <v>1.34039975</v>
      </c>
      <c r="S128" s="142"/>
      <c r="T128" s="144">
        <f>T129+T148+T158+T176+T211+T218</f>
        <v>1.5884</v>
      </c>
      <c r="AR128" s="137" t="s">
        <v>84</v>
      </c>
      <c r="AT128" s="145" t="s">
        <v>75</v>
      </c>
      <c r="AU128" s="145" t="s">
        <v>76</v>
      </c>
      <c r="AY128" s="137" t="s">
        <v>130</v>
      </c>
      <c r="BK128" s="146">
        <f>BK129+BK148+BK158+BK176+BK211+BK218</f>
        <v>0</v>
      </c>
    </row>
    <row r="129" spans="2:65" s="11" customFormat="1" ht="22.8" customHeight="1">
      <c r="B129" s="136"/>
      <c r="D129" s="137" t="s">
        <v>75</v>
      </c>
      <c r="E129" s="147" t="s">
        <v>131</v>
      </c>
      <c r="F129" s="147" t="s">
        <v>132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SUM(P130:P147)</f>
        <v>0</v>
      </c>
      <c r="Q129" s="142"/>
      <c r="R129" s="143">
        <f>SUM(R130:R147)</f>
        <v>0.96837974999999998</v>
      </c>
      <c r="S129" s="142"/>
      <c r="T129" s="144">
        <f>SUM(T130:T147)</f>
        <v>0</v>
      </c>
      <c r="AR129" s="137" t="s">
        <v>84</v>
      </c>
      <c r="AT129" s="145" t="s">
        <v>75</v>
      </c>
      <c r="AU129" s="145" t="s">
        <v>84</v>
      </c>
      <c r="AY129" s="137" t="s">
        <v>130</v>
      </c>
      <c r="BK129" s="146">
        <f>SUM(BK130:BK147)</f>
        <v>0</v>
      </c>
    </row>
    <row r="130" spans="2:65" s="1" customFormat="1" ht="14.4" customHeight="1">
      <c r="B130" s="149"/>
      <c r="C130" s="150" t="s">
        <v>84</v>
      </c>
      <c r="D130" s="150" t="s">
        <v>133</v>
      </c>
      <c r="E130" s="151" t="s">
        <v>134</v>
      </c>
      <c r="F130" s="152" t="s">
        <v>135</v>
      </c>
      <c r="G130" s="153" t="s">
        <v>136</v>
      </c>
      <c r="H130" s="154">
        <v>0.25</v>
      </c>
      <c r="I130" s="155"/>
      <c r="J130" s="156">
        <f>ROUND(I130*H130,2)</f>
        <v>0</v>
      </c>
      <c r="K130" s="152" t="s">
        <v>137</v>
      </c>
      <c r="L130" s="31"/>
      <c r="M130" s="157" t="s">
        <v>1</v>
      </c>
      <c r="N130" s="158" t="s">
        <v>41</v>
      </c>
      <c r="O130" s="54"/>
      <c r="P130" s="159">
        <f>O130*H130</f>
        <v>0</v>
      </c>
      <c r="Q130" s="159">
        <v>1.3271500000000001</v>
      </c>
      <c r="R130" s="159">
        <f>Q130*H130</f>
        <v>0.33178750000000001</v>
      </c>
      <c r="S130" s="159">
        <v>0</v>
      </c>
      <c r="T130" s="160">
        <f>S130*H130</f>
        <v>0</v>
      </c>
      <c r="AR130" s="161" t="s">
        <v>138</v>
      </c>
      <c r="AT130" s="161" t="s">
        <v>133</v>
      </c>
      <c r="AU130" s="161" t="s">
        <v>86</v>
      </c>
      <c r="AY130" s="16" t="s">
        <v>130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6" t="s">
        <v>84</v>
      </c>
      <c r="BK130" s="162">
        <f>ROUND(I130*H130,2)</f>
        <v>0</v>
      </c>
      <c r="BL130" s="16" t="s">
        <v>138</v>
      </c>
      <c r="BM130" s="161" t="s">
        <v>139</v>
      </c>
    </row>
    <row r="131" spans="2:65" s="12" customFormat="1">
      <c r="B131" s="163"/>
      <c r="D131" s="164" t="s">
        <v>140</v>
      </c>
      <c r="E131" s="165" t="s">
        <v>1</v>
      </c>
      <c r="F131" s="166" t="s">
        <v>141</v>
      </c>
      <c r="H131" s="167">
        <v>0.25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140</v>
      </c>
      <c r="AU131" s="165" t="s">
        <v>86</v>
      </c>
      <c r="AV131" s="12" t="s">
        <v>86</v>
      </c>
      <c r="AW131" s="12" t="s">
        <v>32</v>
      </c>
      <c r="AX131" s="12" t="s">
        <v>76</v>
      </c>
      <c r="AY131" s="165" t="s">
        <v>130</v>
      </c>
    </row>
    <row r="132" spans="2:65" s="13" customFormat="1">
      <c r="B132" s="172"/>
      <c r="D132" s="164" t="s">
        <v>140</v>
      </c>
      <c r="E132" s="173" t="s">
        <v>1</v>
      </c>
      <c r="F132" s="174" t="s">
        <v>142</v>
      </c>
      <c r="H132" s="175">
        <v>0.25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140</v>
      </c>
      <c r="AU132" s="173" t="s">
        <v>86</v>
      </c>
      <c r="AV132" s="13" t="s">
        <v>138</v>
      </c>
      <c r="AW132" s="13" t="s">
        <v>32</v>
      </c>
      <c r="AX132" s="13" t="s">
        <v>84</v>
      </c>
      <c r="AY132" s="173" t="s">
        <v>130</v>
      </c>
    </row>
    <row r="133" spans="2:65" s="1" customFormat="1" ht="14.4" customHeight="1">
      <c r="B133" s="149"/>
      <c r="C133" s="150" t="s">
        <v>86</v>
      </c>
      <c r="D133" s="150" t="s">
        <v>133</v>
      </c>
      <c r="E133" s="151" t="s">
        <v>143</v>
      </c>
      <c r="F133" s="152" t="s">
        <v>144</v>
      </c>
      <c r="G133" s="153" t="s">
        <v>136</v>
      </c>
      <c r="H133" s="154">
        <v>0.25</v>
      </c>
      <c r="I133" s="155"/>
      <c r="J133" s="156">
        <f>ROUND(I133*H133,2)</f>
        <v>0</v>
      </c>
      <c r="K133" s="152" t="s">
        <v>137</v>
      </c>
      <c r="L133" s="31"/>
      <c r="M133" s="157" t="s">
        <v>1</v>
      </c>
      <c r="N133" s="158" t="s">
        <v>41</v>
      </c>
      <c r="O133" s="54"/>
      <c r="P133" s="159">
        <f>O133*H133</f>
        <v>0</v>
      </c>
      <c r="Q133" s="159">
        <v>1.94302</v>
      </c>
      <c r="R133" s="159">
        <f>Q133*H133</f>
        <v>0.48575499999999999</v>
      </c>
      <c r="S133" s="159">
        <v>0</v>
      </c>
      <c r="T133" s="160">
        <f>S133*H133</f>
        <v>0</v>
      </c>
      <c r="AR133" s="161" t="s">
        <v>138</v>
      </c>
      <c r="AT133" s="161" t="s">
        <v>133</v>
      </c>
      <c r="AU133" s="161" t="s">
        <v>86</v>
      </c>
      <c r="AY133" s="16" t="s">
        <v>130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84</v>
      </c>
      <c r="BK133" s="162">
        <f>ROUND(I133*H133,2)</f>
        <v>0</v>
      </c>
      <c r="BL133" s="16" t="s">
        <v>138</v>
      </c>
      <c r="BM133" s="161" t="s">
        <v>145</v>
      </c>
    </row>
    <row r="134" spans="2:65" s="12" customFormat="1">
      <c r="B134" s="163"/>
      <c r="D134" s="164" t="s">
        <v>140</v>
      </c>
      <c r="E134" s="165" t="s">
        <v>1</v>
      </c>
      <c r="F134" s="166" t="s">
        <v>141</v>
      </c>
      <c r="H134" s="167">
        <v>0.25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140</v>
      </c>
      <c r="AU134" s="165" t="s">
        <v>86</v>
      </c>
      <c r="AV134" s="12" t="s">
        <v>86</v>
      </c>
      <c r="AW134" s="12" t="s">
        <v>32</v>
      </c>
      <c r="AX134" s="12" t="s">
        <v>76</v>
      </c>
      <c r="AY134" s="165" t="s">
        <v>130</v>
      </c>
    </row>
    <row r="135" spans="2:65" s="13" customFormat="1">
      <c r="B135" s="172"/>
      <c r="D135" s="164" t="s">
        <v>140</v>
      </c>
      <c r="E135" s="173" t="s">
        <v>1</v>
      </c>
      <c r="F135" s="174" t="s">
        <v>142</v>
      </c>
      <c r="H135" s="175">
        <v>0.25</v>
      </c>
      <c r="I135" s="176"/>
      <c r="L135" s="172"/>
      <c r="M135" s="177"/>
      <c r="N135" s="178"/>
      <c r="O135" s="178"/>
      <c r="P135" s="178"/>
      <c r="Q135" s="178"/>
      <c r="R135" s="178"/>
      <c r="S135" s="178"/>
      <c r="T135" s="179"/>
      <c r="AT135" s="173" t="s">
        <v>140</v>
      </c>
      <c r="AU135" s="173" t="s">
        <v>86</v>
      </c>
      <c r="AV135" s="13" t="s">
        <v>138</v>
      </c>
      <c r="AW135" s="13" t="s">
        <v>32</v>
      </c>
      <c r="AX135" s="13" t="s">
        <v>84</v>
      </c>
      <c r="AY135" s="173" t="s">
        <v>130</v>
      </c>
    </row>
    <row r="136" spans="2:65" s="1" customFormat="1" ht="14.4" customHeight="1">
      <c r="B136" s="149"/>
      <c r="C136" s="150" t="s">
        <v>131</v>
      </c>
      <c r="D136" s="150" t="s">
        <v>133</v>
      </c>
      <c r="E136" s="151" t="s">
        <v>146</v>
      </c>
      <c r="F136" s="152" t="s">
        <v>147</v>
      </c>
      <c r="G136" s="153" t="s">
        <v>148</v>
      </c>
      <c r="H136" s="154">
        <v>5.6000000000000001E-2</v>
      </c>
      <c r="I136" s="155"/>
      <c r="J136" s="156">
        <f>ROUND(I136*H136,2)</f>
        <v>0</v>
      </c>
      <c r="K136" s="152" t="s">
        <v>137</v>
      </c>
      <c r="L136" s="31"/>
      <c r="M136" s="157" t="s">
        <v>1</v>
      </c>
      <c r="N136" s="158" t="s">
        <v>41</v>
      </c>
      <c r="O136" s="54"/>
      <c r="P136" s="159">
        <f>O136*H136</f>
        <v>0</v>
      </c>
      <c r="Q136" s="159">
        <v>1.0900000000000001</v>
      </c>
      <c r="R136" s="159">
        <f>Q136*H136</f>
        <v>6.1040000000000004E-2</v>
      </c>
      <c r="S136" s="159">
        <v>0</v>
      </c>
      <c r="T136" s="160">
        <f>S136*H136</f>
        <v>0</v>
      </c>
      <c r="AR136" s="161" t="s">
        <v>138</v>
      </c>
      <c r="AT136" s="161" t="s">
        <v>133</v>
      </c>
      <c r="AU136" s="161" t="s">
        <v>86</v>
      </c>
      <c r="AY136" s="16" t="s">
        <v>130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6" t="s">
        <v>84</v>
      </c>
      <c r="BK136" s="162">
        <f>ROUND(I136*H136,2)</f>
        <v>0</v>
      </c>
      <c r="BL136" s="16" t="s">
        <v>138</v>
      </c>
      <c r="BM136" s="161" t="s">
        <v>149</v>
      </c>
    </row>
    <row r="137" spans="2:65" s="12" customFormat="1">
      <c r="B137" s="163"/>
      <c r="D137" s="164" t="s">
        <v>140</v>
      </c>
      <c r="E137" s="165" t="s">
        <v>1</v>
      </c>
      <c r="F137" s="166" t="s">
        <v>150</v>
      </c>
      <c r="H137" s="167">
        <v>5.6000000000000001E-2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140</v>
      </c>
      <c r="AU137" s="165" t="s">
        <v>86</v>
      </c>
      <c r="AV137" s="12" t="s">
        <v>86</v>
      </c>
      <c r="AW137" s="12" t="s">
        <v>32</v>
      </c>
      <c r="AX137" s="12" t="s">
        <v>76</v>
      </c>
      <c r="AY137" s="165" t="s">
        <v>130</v>
      </c>
    </row>
    <row r="138" spans="2:65" s="13" customFormat="1">
      <c r="B138" s="172"/>
      <c r="D138" s="164" t="s">
        <v>140</v>
      </c>
      <c r="E138" s="173" t="s">
        <v>1</v>
      </c>
      <c r="F138" s="174" t="s">
        <v>142</v>
      </c>
      <c r="H138" s="175">
        <v>5.6000000000000001E-2</v>
      </c>
      <c r="I138" s="176"/>
      <c r="L138" s="172"/>
      <c r="M138" s="177"/>
      <c r="N138" s="178"/>
      <c r="O138" s="178"/>
      <c r="P138" s="178"/>
      <c r="Q138" s="178"/>
      <c r="R138" s="178"/>
      <c r="S138" s="178"/>
      <c r="T138" s="179"/>
      <c r="AT138" s="173" t="s">
        <v>140</v>
      </c>
      <c r="AU138" s="173" t="s">
        <v>86</v>
      </c>
      <c r="AV138" s="13" t="s">
        <v>138</v>
      </c>
      <c r="AW138" s="13" t="s">
        <v>32</v>
      </c>
      <c r="AX138" s="13" t="s">
        <v>84</v>
      </c>
      <c r="AY138" s="173" t="s">
        <v>130</v>
      </c>
    </row>
    <row r="139" spans="2:65" s="1" customFormat="1" ht="14.4" customHeight="1">
      <c r="B139" s="149"/>
      <c r="C139" s="150" t="s">
        <v>138</v>
      </c>
      <c r="D139" s="150" t="s">
        <v>133</v>
      </c>
      <c r="E139" s="151" t="s">
        <v>146</v>
      </c>
      <c r="F139" s="152" t="s">
        <v>147</v>
      </c>
      <c r="G139" s="153" t="s">
        <v>148</v>
      </c>
      <c r="H139" s="154">
        <v>0.04</v>
      </c>
      <c r="I139" s="155"/>
      <c r="J139" s="156">
        <f>ROUND(I139*H139,2)</f>
        <v>0</v>
      </c>
      <c r="K139" s="152" t="s">
        <v>137</v>
      </c>
      <c r="L139" s="31"/>
      <c r="M139" s="157" t="s">
        <v>1</v>
      </c>
      <c r="N139" s="158" t="s">
        <v>41</v>
      </c>
      <c r="O139" s="54"/>
      <c r="P139" s="159">
        <f>O139*H139</f>
        <v>0</v>
      </c>
      <c r="Q139" s="159">
        <v>1.0900000000000001</v>
      </c>
      <c r="R139" s="159">
        <f>Q139*H139</f>
        <v>4.3600000000000007E-2</v>
      </c>
      <c r="S139" s="159">
        <v>0</v>
      </c>
      <c r="T139" s="160">
        <f>S139*H139</f>
        <v>0</v>
      </c>
      <c r="AR139" s="161" t="s">
        <v>138</v>
      </c>
      <c r="AT139" s="161" t="s">
        <v>133</v>
      </c>
      <c r="AU139" s="161" t="s">
        <v>86</v>
      </c>
      <c r="AY139" s="16" t="s">
        <v>130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6" t="s">
        <v>84</v>
      </c>
      <c r="BK139" s="162">
        <f>ROUND(I139*H139,2)</f>
        <v>0</v>
      </c>
      <c r="BL139" s="16" t="s">
        <v>138</v>
      </c>
      <c r="BM139" s="161" t="s">
        <v>151</v>
      </c>
    </row>
    <row r="140" spans="2:65" s="12" customFormat="1">
      <c r="B140" s="163"/>
      <c r="D140" s="164" t="s">
        <v>140</v>
      </c>
      <c r="E140" s="165" t="s">
        <v>1</v>
      </c>
      <c r="F140" s="166" t="s">
        <v>152</v>
      </c>
      <c r="H140" s="167">
        <v>1.7000000000000001E-2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140</v>
      </c>
      <c r="AU140" s="165" t="s">
        <v>86</v>
      </c>
      <c r="AV140" s="12" t="s">
        <v>86</v>
      </c>
      <c r="AW140" s="12" t="s">
        <v>32</v>
      </c>
      <c r="AX140" s="12" t="s">
        <v>76</v>
      </c>
      <c r="AY140" s="165" t="s">
        <v>130</v>
      </c>
    </row>
    <row r="141" spans="2:65" s="12" customFormat="1">
      <c r="B141" s="163"/>
      <c r="D141" s="164" t="s">
        <v>140</v>
      </c>
      <c r="E141" s="165" t="s">
        <v>1</v>
      </c>
      <c r="F141" s="166" t="s">
        <v>153</v>
      </c>
      <c r="H141" s="167">
        <v>2.3E-2</v>
      </c>
      <c r="I141" s="168"/>
      <c r="L141" s="163"/>
      <c r="M141" s="169"/>
      <c r="N141" s="170"/>
      <c r="O141" s="170"/>
      <c r="P141" s="170"/>
      <c r="Q141" s="170"/>
      <c r="R141" s="170"/>
      <c r="S141" s="170"/>
      <c r="T141" s="171"/>
      <c r="AT141" s="165" t="s">
        <v>140</v>
      </c>
      <c r="AU141" s="165" t="s">
        <v>86</v>
      </c>
      <c r="AV141" s="12" t="s">
        <v>86</v>
      </c>
      <c r="AW141" s="12" t="s">
        <v>32</v>
      </c>
      <c r="AX141" s="12" t="s">
        <v>76</v>
      </c>
      <c r="AY141" s="165" t="s">
        <v>130</v>
      </c>
    </row>
    <row r="142" spans="2:65" s="13" customFormat="1">
      <c r="B142" s="172"/>
      <c r="D142" s="164" t="s">
        <v>140</v>
      </c>
      <c r="E142" s="173" t="s">
        <v>1</v>
      </c>
      <c r="F142" s="174" t="s">
        <v>142</v>
      </c>
      <c r="H142" s="175">
        <v>0.04</v>
      </c>
      <c r="I142" s="176"/>
      <c r="L142" s="172"/>
      <c r="M142" s="177"/>
      <c r="N142" s="178"/>
      <c r="O142" s="178"/>
      <c r="P142" s="178"/>
      <c r="Q142" s="178"/>
      <c r="R142" s="178"/>
      <c r="S142" s="178"/>
      <c r="T142" s="179"/>
      <c r="AT142" s="173" t="s">
        <v>140</v>
      </c>
      <c r="AU142" s="173" t="s">
        <v>86</v>
      </c>
      <c r="AV142" s="13" t="s">
        <v>138</v>
      </c>
      <c r="AW142" s="13" t="s">
        <v>32</v>
      </c>
      <c r="AX142" s="13" t="s">
        <v>84</v>
      </c>
      <c r="AY142" s="173" t="s">
        <v>130</v>
      </c>
    </row>
    <row r="143" spans="2:65" s="1" customFormat="1" ht="14.4" customHeight="1">
      <c r="B143" s="149"/>
      <c r="C143" s="150" t="s">
        <v>154</v>
      </c>
      <c r="D143" s="150" t="s">
        <v>133</v>
      </c>
      <c r="E143" s="151" t="s">
        <v>155</v>
      </c>
      <c r="F143" s="152" t="s">
        <v>156</v>
      </c>
      <c r="G143" s="153" t="s">
        <v>157</v>
      </c>
      <c r="H143" s="154">
        <v>5.8849999999999998</v>
      </c>
      <c r="I143" s="155"/>
      <c r="J143" s="156">
        <f>ROUND(I143*H143,2)</f>
        <v>0</v>
      </c>
      <c r="K143" s="152" t="s">
        <v>137</v>
      </c>
      <c r="L143" s="31"/>
      <c r="M143" s="157" t="s">
        <v>1</v>
      </c>
      <c r="N143" s="158" t="s">
        <v>41</v>
      </c>
      <c r="O143" s="54"/>
      <c r="P143" s="159">
        <f>O143*H143</f>
        <v>0</v>
      </c>
      <c r="Q143" s="159">
        <v>7.8499999999999993E-3</v>
      </c>
      <c r="R143" s="159">
        <f>Q143*H143</f>
        <v>4.6197249999999995E-2</v>
      </c>
      <c r="S143" s="159">
        <v>0</v>
      </c>
      <c r="T143" s="160">
        <f>S143*H143</f>
        <v>0</v>
      </c>
      <c r="AR143" s="161" t="s">
        <v>138</v>
      </c>
      <c r="AT143" s="161" t="s">
        <v>133</v>
      </c>
      <c r="AU143" s="161" t="s">
        <v>86</v>
      </c>
      <c r="AY143" s="16" t="s">
        <v>130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6" t="s">
        <v>84</v>
      </c>
      <c r="BK143" s="162">
        <f>ROUND(I143*H143,2)</f>
        <v>0</v>
      </c>
      <c r="BL143" s="16" t="s">
        <v>138</v>
      </c>
      <c r="BM143" s="161" t="s">
        <v>158</v>
      </c>
    </row>
    <row r="144" spans="2:65" s="12" customFormat="1">
      <c r="B144" s="163"/>
      <c r="D144" s="164" t="s">
        <v>140</v>
      </c>
      <c r="E144" s="165" t="s">
        <v>1</v>
      </c>
      <c r="F144" s="166" t="s">
        <v>159</v>
      </c>
      <c r="H144" s="167">
        <v>3.52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140</v>
      </c>
      <c r="AU144" s="165" t="s">
        <v>86</v>
      </c>
      <c r="AV144" s="12" t="s">
        <v>86</v>
      </c>
      <c r="AW144" s="12" t="s">
        <v>32</v>
      </c>
      <c r="AX144" s="12" t="s">
        <v>76</v>
      </c>
      <c r="AY144" s="165" t="s">
        <v>130</v>
      </c>
    </row>
    <row r="145" spans="2:65" s="12" customFormat="1">
      <c r="B145" s="163"/>
      <c r="D145" s="164" t="s">
        <v>140</v>
      </c>
      <c r="E145" s="165" t="s">
        <v>1</v>
      </c>
      <c r="F145" s="166" t="s">
        <v>160</v>
      </c>
      <c r="H145" s="167">
        <v>0.93500000000000005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140</v>
      </c>
      <c r="AU145" s="165" t="s">
        <v>86</v>
      </c>
      <c r="AV145" s="12" t="s">
        <v>86</v>
      </c>
      <c r="AW145" s="12" t="s">
        <v>32</v>
      </c>
      <c r="AX145" s="12" t="s">
        <v>76</v>
      </c>
      <c r="AY145" s="165" t="s">
        <v>130</v>
      </c>
    </row>
    <row r="146" spans="2:65" s="12" customFormat="1">
      <c r="B146" s="163"/>
      <c r="D146" s="164" t="s">
        <v>140</v>
      </c>
      <c r="E146" s="165" t="s">
        <v>1</v>
      </c>
      <c r="F146" s="166" t="s">
        <v>161</v>
      </c>
      <c r="H146" s="167">
        <v>1.43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140</v>
      </c>
      <c r="AU146" s="165" t="s">
        <v>86</v>
      </c>
      <c r="AV146" s="12" t="s">
        <v>86</v>
      </c>
      <c r="AW146" s="12" t="s">
        <v>32</v>
      </c>
      <c r="AX146" s="12" t="s">
        <v>76</v>
      </c>
      <c r="AY146" s="165" t="s">
        <v>130</v>
      </c>
    </row>
    <row r="147" spans="2:65" s="13" customFormat="1">
      <c r="B147" s="172"/>
      <c r="D147" s="164" t="s">
        <v>140</v>
      </c>
      <c r="E147" s="173" t="s">
        <v>1</v>
      </c>
      <c r="F147" s="174" t="s">
        <v>142</v>
      </c>
      <c r="H147" s="175">
        <v>5.8849999999999998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3" t="s">
        <v>140</v>
      </c>
      <c r="AU147" s="173" t="s">
        <v>86</v>
      </c>
      <c r="AV147" s="13" t="s">
        <v>138</v>
      </c>
      <c r="AW147" s="13" t="s">
        <v>32</v>
      </c>
      <c r="AX147" s="13" t="s">
        <v>84</v>
      </c>
      <c r="AY147" s="173" t="s">
        <v>130</v>
      </c>
    </row>
    <row r="148" spans="2:65" s="11" customFormat="1" ht="22.8" customHeight="1">
      <c r="B148" s="136"/>
      <c r="D148" s="137" t="s">
        <v>75</v>
      </c>
      <c r="E148" s="147" t="s">
        <v>138</v>
      </c>
      <c r="F148" s="147" t="s">
        <v>162</v>
      </c>
      <c r="I148" s="139"/>
      <c r="J148" s="148">
        <f>BK148</f>
        <v>0</v>
      </c>
      <c r="L148" s="136"/>
      <c r="M148" s="141"/>
      <c r="N148" s="142"/>
      <c r="O148" s="142"/>
      <c r="P148" s="143">
        <f>SUM(P149:P157)</f>
        <v>0</v>
      </c>
      <c r="Q148" s="142"/>
      <c r="R148" s="143">
        <f>SUM(R149:R157)</f>
        <v>0.27336000000000005</v>
      </c>
      <c r="S148" s="142"/>
      <c r="T148" s="144">
        <f>SUM(T149:T157)</f>
        <v>0</v>
      </c>
      <c r="AR148" s="137" t="s">
        <v>84</v>
      </c>
      <c r="AT148" s="145" t="s">
        <v>75</v>
      </c>
      <c r="AU148" s="145" t="s">
        <v>84</v>
      </c>
      <c r="AY148" s="137" t="s">
        <v>130</v>
      </c>
      <c r="BK148" s="146">
        <f>SUM(BK149:BK157)</f>
        <v>0</v>
      </c>
    </row>
    <row r="149" spans="2:65" s="1" customFormat="1" ht="14.4" customHeight="1">
      <c r="B149" s="149"/>
      <c r="C149" s="150" t="s">
        <v>163</v>
      </c>
      <c r="D149" s="150" t="s">
        <v>133</v>
      </c>
      <c r="E149" s="151" t="s">
        <v>164</v>
      </c>
      <c r="F149" s="152" t="s">
        <v>165</v>
      </c>
      <c r="G149" s="153" t="s">
        <v>166</v>
      </c>
      <c r="H149" s="154">
        <v>8</v>
      </c>
      <c r="I149" s="155"/>
      <c r="J149" s="156">
        <f>ROUND(I149*H149,2)</f>
        <v>0</v>
      </c>
      <c r="K149" s="152" t="s">
        <v>137</v>
      </c>
      <c r="L149" s="31"/>
      <c r="M149" s="157" t="s">
        <v>1</v>
      </c>
      <c r="N149" s="158" t="s">
        <v>41</v>
      </c>
      <c r="O149" s="54"/>
      <c r="P149" s="159">
        <f>O149*H149</f>
        <v>0</v>
      </c>
      <c r="Q149" s="159">
        <v>2.2780000000000002E-2</v>
      </c>
      <c r="R149" s="159">
        <f>Q149*H149</f>
        <v>0.18224000000000001</v>
      </c>
      <c r="S149" s="159">
        <v>0</v>
      </c>
      <c r="T149" s="160">
        <f>S149*H149</f>
        <v>0</v>
      </c>
      <c r="AR149" s="161" t="s">
        <v>138</v>
      </c>
      <c r="AT149" s="161" t="s">
        <v>133</v>
      </c>
      <c r="AU149" s="161" t="s">
        <v>86</v>
      </c>
      <c r="AY149" s="16" t="s">
        <v>130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84</v>
      </c>
      <c r="BK149" s="162">
        <f>ROUND(I149*H149,2)</f>
        <v>0</v>
      </c>
      <c r="BL149" s="16" t="s">
        <v>138</v>
      </c>
      <c r="BM149" s="161" t="s">
        <v>167</v>
      </c>
    </row>
    <row r="150" spans="2:65" s="12" customFormat="1">
      <c r="B150" s="163"/>
      <c r="D150" s="164" t="s">
        <v>140</v>
      </c>
      <c r="E150" s="165" t="s">
        <v>1</v>
      </c>
      <c r="F150" s="166" t="s">
        <v>168</v>
      </c>
      <c r="H150" s="167">
        <v>8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140</v>
      </c>
      <c r="AU150" s="165" t="s">
        <v>86</v>
      </c>
      <c r="AV150" s="12" t="s">
        <v>86</v>
      </c>
      <c r="AW150" s="12" t="s">
        <v>32</v>
      </c>
      <c r="AX150" s="12" t="s">
        <v>76</v>
      </c>
      <c r="AY150" s="165" t="s">
        <v>130</v>
      </c>
    </row>
    <row r="151" spans="2:65" s="13" customFormat="1">
      <c r="B151" s="172"/>
      <c r="D151" s="164" t="s">
        <v>140</v>
      </c>
      <c r="E151" s="173" t="s">
        <v>1</v>
      </c>
      <c r="F151" s="174" t="s">
        <v>142</v>
      </c>
      <c r="H151" s="175">
        <v>8</v>
      </c>
      <c r="I151" s="176"/>
      <c r="L151" s="172"/>
      <c r="M151" s="177"/>
      <c r="N151" s="178"/>
      <c r="O151" s="178"/>
      <c r="P151" s="178"/>
      <c r="Q151" s="178"/>
      <c r="R151" s="178"/>
      <c r="S151" s="178"/>
      <c r="T151" s="179"/>
      <c r="AT151" s="173" t="s">
        <v>140</v>
      </c>
      <c r="AU151" s="173" t="s">
        <v>86</v>
      </c>
      <c r="AV151" s="13" t="s">
        <v>138</v>
      </c>
      <c r="AW151" s="13" t="s">
        <v>32</v>
      </c>
      <c r="AX151" s="13" t="s">
        <v>84</v>
      </c>
      <c r="AY151" s="173" t="s">
        <v>130</v>
      </c>
    </row>
    <row r="152" spans="2:65" s="1" customFormat="1" ht="14.4" customHeight="1">
      <c r="B152" s="149"/>
      <c r="C152" s="150" t="s">
        <v>169</v>
      </c>
      <c r="D152" s="150" t="s">
        <v>133</v>
      </c>
      <c r="E152" s="151" t="s">
        <v>164</v>
      </c>
      <c r="F152" s="152" t="s">
        <v>165</v>
      </c>
      <c r="G152" s="153" t="s">
        <v>166</v>
      </c>
      <c r="H152" s="154">
        <v>4</v>
      </c>
      <c r="I152" s="155"/>
      <c r="J152" s="156">
        <f>ROUND(I152*H152,2)</f>
        <v>0</v>
      </c>
      <c r="K152" s="152" t="s">
        <v>137</v>
      </c>
      <c r="L152" s="31"/>
      <c r="M152" s="157" t="s">
        <v>1</v>
      </c>
      <c r="N152" s="158" t="s">
        <v>41</v>
      </c>
      <c r="O152" s="54"/>
      <c r="P152" s="159">
        <f>O152*H152</f>
        <v>0</v>
      </c>
      <c r="Q152" s="159">
        <v>2.2780000000000002E-2</v>
      </c>
      <c r="R152" s="159">
        <f>Q152*H152</f>
        <v>9.1120000000000007E-2</v>
      </c>
      <c r="S152" s="159">
        <v>0</v>
      </c>
      <c r="T152" s="160">
        <f>S152*H152</f>
        <v>0</v>
      </c>
      <c r="AR152" s="161" t="s">
        <v>138</v>
      </c>
      <c r="AT152" s="161" t="s">
        <v>133</v>
      </c>
      <c r="AU152" s="161" t="s">
        <v>86</v>
      </c>
      <c r="AY152" s="16" t="s">
        <v>130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6" t="s">
        <v>84</v>
      </c>
      <c r="BK152" s="162">
        <f>ROUND(I152*H152,2)</f>
        <v>0</v>
      </c>
      <c r="BL152" s="16" t="s">
        <v>138</v>
      </c>
      <c r="BM152" s="161" t="s">
        <v>170</v>
      </c>
    </row>
    <row r="153" spans="2:65" s="12" customFormat="1">
      <c r="B153" s="163"/>
      <c r="D153" s="164" t="s">
        <v>140</v>
      </c>
      <c r="E153" s="165" t="s">
        <v>1</v>
      </c>
      <c r="F153" s="166" t="s">
        <v>171</v>
      </c>
      <c r="H153" s="167">
        <v>4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140</v>
      </c>
      <c r="AU153" s="165" t="s">
        <v>86</v>
      </c>
      <c r="AV153" s="12" t="s">
        <v>86</v>
      </c>
      <c r="AW153" s="12" t="s">
        <v>32</v>
      </c>
      <c r="AX153" s="12" t="s">
        <v>76</v>
      </c>
      <c r="AY153" s="165" t="s">
        <v>130</v>
      </c>
    </row>
    <row r="154" spans="2:65" s="13" customFormat="1">
      <c r="B154" s="172"/>
      <c r="D154" s="164" t="s">
        <v>140</v>
      </c>
      <c r="E154" s="173" t="s">
        <v>1</v>
      </c>
      <c r="F154" s="174" t="s">
        <v>142</v>
      </c>
      <c r="H154" s="175">
        <v>4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140</v>
      </c>
      <c r="AU154" s="173" t="s">
        <v>86</v>
      </c>
      <c r="AV154" s="13" t="s">
        <v>138</v>
      </c>
      <c r="AW154" s="13" t="s">
        <v>32</v>
      </c>
      <c r="AX154" s="13" t="s">
        <v>84</v>
      </c>
      <c r="AY154" s="173" t="s">
        <v>130</v>
      </c>
    </row>
    <row r="155" spans="2:65" s="1" customFormat="1" ht="21.6" customHeight="1">
      <c r="B155" s="149"/>
      <c r="C155" s="180" t="s">
        <v>172</v>
      </c>
      <c r="D155" s="180" t="s">
        <v>173</v>
      </c>
      <c r="E155" s="181" t="s">
        <v>174</v>
      </c>
      <c r="F155" s="182" t="s">
        <v>175</v>
      </c>
      <c r="G155" s="183" t="s">
        <v>176</v>
      </c>
      <c r="H155" s="184">
        <v>14</v>
      </c>
      <c r="I155" s="185"/>
      <c r="J155" s="186">
        <f>ROUND(I155*H155,2)</f>
        <v>0</v>
      </c>
      <c r="K155" s="182" t="s">
        <v>1</v>
      </c>
      <c r="L155" s="187"/>
      <c r="M155" s="188" t="s">
        <v>1</v>
      </c>
      <c r="N155" s="189" t="s">
        <v>41</v>
      </c>
      <c r="O155" s="54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AR155" s="161" t="s">
        <v>172</v>
      </c>
      <c r="AT155" s="161" t="s">
        <v>173</v>
      </c>
      <c r="AU155" s="161" t="s">
        <v>86</v>
      </c>
      <c r="AY155" s="16" t="s">
        <v>130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84</v>
      </c>
      <c r="BK155" s="162">
        <f>ROUND(I155*H155,2)</f>
        <v>0</v>
      </c>
      <c r="BL155" s="16" t="s">
        <v>138</v>
      </c>
      <c r="BM155" s="161" t="s">
        <v>177</v>
      </c>
    </row>
    <row r="156" spans="2:65" s="12" customFormat="1">
      <c r="B156" s="163"/>
      <c r="D156" s="164" t="s">
        <v>140</v>
      </c>
      <c r="E156" s="165" t="s">
        <v>1</v>
      </c>
      <c r="F156" s="166" t="s">
        <v>178</v>
      </c>
      <c r="H156" s="167">
        <v>14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140</v>
      </c>
      <c r="AU156" s="165" t="s">
        <v>86</v>
      </c>
      <c r="AV156" s="12" t="s">
        <v>86</v>
      </c>
      <c r="AW156" s="12" t="s">
        <v>32</v>
      </c>
      <c r="AX156" s="12" t="s">
        <v>76</v>
      </c>
      <c r="AY156" s="165" t="s">
        <v>130</v>
      </c>
    </row>
    <row r="157" spans="2:65" s="13" customFormat="1">
      <c r="B157" s="172"/>
      <c r="D157" s="164" t="s">
        <v>140</v>
      </c>
      <c r="E157" s="173" t="s">
        <v>1</v>
      </c>
      <c r="F157" s="174" t="s">
        <v>142</v>
      </c>
      <c r="H157" s="175">
        <v>14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140</v>
      </c>
      <c r="AU157" s="173" t="s">
        <v>86</v>
      </c>
      <c r="AV157" s="13" t="s">
        <v>138</v>
      </c>
      <c r="AW157" s="13" t="s">
        <v>32</v>
      </c>
      <c r="AX157" s="13" t="s">
        <v>84</v>
      </c>
      <c r="AY157" s="173" t="s">
        <v>130</v>
      </c>
    </row>
    <row r="158" spans="2:65" s="11" customFormat="1" ht="22.8" customHeight="1">
      <c r="B158" s="136"/>
      <c r="D158" s="137" t="s">
        <v>75</v>
      </c>
      <c r="E158" s="147" t="s">
        <v>163</v>
      </c>
      <c r="F158" s="147" t="s">
        <v>179</v>
      </c>
      <c r="I158" s="139"/>
      <c r="J158" s="148">
        <f>BK158</f>
        <v>0</v>
      </c>
      <c r="L158" s="136"/>
      <c r="M158" s="141"/>
      <c r="N158" s="142"/>
      <c r="O158" s="142"/>
      <c r="P158" s="143">
        <f>SUM(P159:P175)</f>
        <v>0</v>
      </c>
      <c r="Q158" s="142"/>
      <c r="R158" s="143">
        <f>SUM(R159:R175)</f>
        <v>9.3200000000000005E-2</v>
      </c>
      <c r="S158" s="142"/>
      <c r="T158" s="144">
        <f>SUM(T159:T175)</f>
        <v>0</v>
      </c>
      <c r="AR158" s="137" t="s">
        <v>84</v>
      </c>
      <c r="AT158" s="145" t="s">
        <v>75</v>
      </c>
      <c r="AU158" s="145" t="s">
        <v>84</v>
      </c>
      <c r="AY158" s="137" t="s">
        <v>130</v>
      </c>
      <c r="BK158" s="146">
        <f>SUM(BK159:BK175)</f>
        <v>0</v>
      </c>
    </row>
    <row r="159" spans="2:65" s="1" customFormat="1" ht="14.4" customHeight="1">
      <c r="B159" s="149"/>
      <c r="C159" s="150" t="s">
        <v>180</v>
      </c>
      <c r="D159" s="150" t="s">
        <v>133</v>
      </c>
      <c r="E159" s="151" t="s">
        <v>181</v>
      </c>
      <c r="F159" s="152" t="s">
        <v>182</v>
      </c>
      <c r="G159" s="153" t="s">
        <v>166</v>
      </c>
      <c r="H159" s="154">
        <v>2</v>
      </c>
      <c r="I159" s="155"/>
      <c r="J159" s="156">
        <f>ROUND(I159*H159,2)</f>
        <v>0</v>
      </c>
      <c r="K159" s="152" t="s">
        <v>137</v>
      </c>
      <c r="L159" s="31"/>
      <c r="M159" s="157" t="s">
        <v>1</v>
      </c>
      <c r="N159" s="158" t="s">
        <v>41</v>
      </c>
      <c r="O159" s="54"/>
      <c r="P159" s="159">
        <f>O159*H159</f>
        <v>0</v>
      </c>
      <c r="Q159" s="159">
        <v>4.1500000000000002E-2</v>
      </c>
      <c r="R159" s="159">
        <f>Q159*H159</f>
        <v>8.3000000000000004E-2</v>
      </c>
      <c r="S159" s="159">
        <v>0</v>
      </c>
      <c r="T159" s="160">
        <f>S159*H159</f>
        <v>0</v>
      </c>
      <c r="AR159" s="161" t="s">
        <v>138</v>
      </c>
      <c r="AT159" s="161" t="s">
        <v>133</v>
      </c>
      <c r="AU159" s="161" t="s">
        <v>86</v>
      </c>
      <c r="AY159" s="16" t="s">
        <v>130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6" t="s">
        <v>84</v>
      </c>
      <c r="BK159" s="162">
        <f>ROUND(I159*H159,2)</f>
        <v>0</v>
      </c>
      <c r="BL159" s="16" t="s">
        <v>138</v>
      </c>
      <c r="BM159" s="161" t="s">
        <v>183</v>
      </c>
    </row>
    <row r="160" spans="2:65" s="12" customFormat="1">
      <c r="B160" s="163"/>
      <c r="D160" s="164" t="s">
        <v>140</v>
      </c>
      <c r="E160" s="165" t="s">
        <v>1</v>
      </c>
      <c r="F160" s="166" t="s">
        <v>86</v>
      </c>
      <c r="H160" s="167">
        <v>2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140</v>
      </c>
      <c r="AU160" s="165" t="s">
        <v>86</v>
      </c>
      <c r="AV160" s="12" t="s">
        <v>86</v>
      </c>
      <c r="AW160" s="12" t="s">
        <v>32</v>
      </c>
      <c r="AX160" s="12" t="s">
        <v>76</v>
      </c>
      <c r="AY160" s="165" t="s">
        <v>130</v>
      </c>
    </row>
    <row r="161" spans="2:65" s="13" customFormat="1">
      <c r="B161" s="172"/>
      <c r="D161" s="164" t="s">
        <v>140</v>
      </c>
      <c r="E161" s="173" t="s">
        <v>1</v>
      </c>
      <c r="F161" s="174" t="s">
        <v>142</v>
      </c>
      <c r="H161" s="175">
        <v>2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140</v>
      </c>
      <c r="AU161" s="173" t="s">
        <v>86</v>
      </c>
      <c r="AV161" s="13" t="s">
        <v>138</v>
      </c>
      <c r="AW161" s="13" t="s">
        <v>32</v>
      </c>
      <c r="AX161" s="13" t="s">
        <v>84</v>
      </c>
      <c r="AY161" s="173" t="s">
        <v>130</v>
      </c>
    </row>
    <row r="162" spans="2:65" s="1" customFormat="1" ht="14.4" customHeight="1">
      <c r="B162" s="149"/>
      <c r="C162" s="150" t="s">
        <v>184</v>
      </c>
      <c r="D162" s="150" t="s">
        <v>133</v>
      </c>
      <c r="E162" s="151" t="s">
        <v>185</v>
      </c>
      <c r="F162" s="152" t="s">
        <v>186</v>
      </c>
      <c r="G162" s="153" t="s">
        <v>157</v>
      </c>
      <c r="H162" s="154">
        <v>124.6</v>
      </c>
      <c r="I162" s="155"/>
      <c r="J162" s="156">
        <f>ROUND(I162*H162,2)</f>
        <v>0</v>
      </c>
      <c r="K162" s="152" t="s">
        <v>137</v>
      </c>
      <c r="L162" s="31"/>
      <c r="M162" s="157" t="s">
        <v>1</v>
      </c>
      <c r="N162" s="158" t="s">
        <v>41</v>
      </c>
      <c r="O162" s="54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AR162" s="161" t="s">
        <v>138</v>
      </c>
      <c r="AT162" s="161" t="s">
        <v>133</v>
      </c>
      <c r="AU162" s="161" t="s">
        <v>86</v>
      </c>
      <c r="AY162" s="16" t="s">
        <v>130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84</v>
      </c>
      <c r="BK162" s="162">
        <f>ROUND(I162*H162,2)</f>
        <v>0</v>
      </c>
      <c r="BL162" s="16" t="s">
        <v>138</v>
      </c>
      <c r="BM162" s="161" t="s">
        <v>187</v>
      </c>
    </row>
    <row r="163" spans="2:65" s="12" customFormat="1">
      <c r="B163" s="163"/>
      <c r="D163" s="164" t="s">
        <v>140</v>
      </c>
      <c r="E163" s="165" t="s">
        <v>1</v>
      </c>
      <c r="F163" s="166" t="s">
        <v>188</v>
      </c>
      <c r="H163" s="167">
        <v>33.6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140</v>
      </c>
      <c r="AU163" s="165" t="s">
        <v>86</v>
      </c>
      <c r="AV163" s="12" t="s">
        <v>86</v>
      </c>
      <c r="AW163" s="12" t="s">
        <v>32</v>
      </c>
      <c r="AX163" s="12" t="s">
        <v>76</v>
      </c>
      <c r="AY163" s="165" t="s">
        <v>130</v>
      </c>
    </row>
    <row r="164" spans="2:65" s="12" customFormat="1">
      <c r="B164" s="163"/>
      <c r="D164" s="164" t="s">
        <v>140</v>
      </c>
      <c r="E164" s="165" t="s">
        <v>1</v>
      </c>
      <c r="F164" s="166" t="s">
        <v>189</v>
      </c>
      <c r="H164" s="167">
        <v>25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140</v>
      </c>
      <c r="AU164" s="165" t="s">
        <v>86</v>
      </c>
      <c r="AV164" s="12" t="s">
        <v>86</v>
      </c>
      <c r="AW164" s="12" t="s">
        <v>32</v>
      </c>
      <c r="AX164" s="12" t="s">
        <v>76</v>
      </c>
      <c r="AY164" s="165" t="s">
        <v>130</v>
      </c>
    </row>
    <row r="165" spans="2:65" s="12" customFormat="1">
      <c r="B165" s="163"/>
      <c r="D165" s="164" t="s">
        <v>140</v>
      </c>
      <c r="E165" s="165" t="s">
        <v>1</v>
      </c>
      <c r="F165" s="166" t="s">
        <v>190</v>
      </c>
      <c r="H165" s="167">
        <v>66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140</v>
      </c>
      <c r="AU165" s="165" t="s">
        <v>86</v>
      </c>
      <c r="AV165" s="12" t="s">
        <v>86</v>
      </c>
      <c r="AW165" s="12" t="s">
        <v>32</v>
      </c>
      <c r="AX165" s="12" t="s">
        <v>76</v>
      </c>
      <c r="AY165" s="165" t="s">
        <v>130</v>
      </c>
    </row>
    <row r="166" spans="2:65" s="13" customFormat="1">
      <c r="B166" s="172"/>
      <c r="D166" s="164" t="s">
        <v>140</v>
      </c>
      <c r="E166" s="173" t="s">
        <v>1</v>
      </c>
      <c r="F166" s="174" t="s">
        <v>142</v>
      </c>
      <c r="H166" s="175">
        <v>124.6</v>
      </c>
      <c r="I166" s="176"/>
      <c r="L166" s="172"/>
      <c r="M166" s="177"/>
      <c r="N166" s="178"/>
      <c r="O166" s="178"/>
      <c r="P166" s="178"/>
      <c r="Q166" s="178"/>
      <c r="R166" s="178"/>
      <c r="S166" s="178"/>
      <c r="T166" s="179"/>
      <c r="AT166" s="173" t="s">
        <v>140</v>
      </c>
      <c r="AU166" s="173" t="s">
        <v>86</v>
      </c>
      <c r="AV166" s="13" t="s">
        <v>138</v>
      </c>
      <c r="AW166" s="13" t="s">
        <v>32</v>
      </c>
      <c r="AX166" s="13" t="s">
        <v>84</v>
      </c>
      <c r="AY166" s="173" t="s">
        <v>130</v>
      </c>
    </row>
    <row r="167" spans="2:65" s="1" customFormat="1" ht="14.4" customHeight="1">
      <c r="B167" s="149"/>
      <c r="C167" s="150" t="s">
        <v>191</v>
      </c>
      <c r="D167" s="150" t="s">
        <v>133</v>
      </c>
      <c r="E167" s="151" t="s">
        <v>192</v>
      </c>
      <c r="F167" s="152" t="s">
        <v>193</v>
      </c>
      <c r="G167" s="153" t="s">
        <v>194</v>
      </c>
      <c r="H167" s="154">
        <v>6.8</v>
      </c>
      <c r="I167" s="155"/>
      <c r="J167" s="156">
        <f>ROUND(I167*H167,2)</f>
        <v>0</v>
      </c>
      <c r="K167" s="152" t="s">
        <v>137</v>
      </c>
      <c r="L167" s="31"/>
      <c r="M167" s="157" t="s">
        <v>1</v>
      </c>
      <c r="N167" s="158" t="s">
        <v>41</v>
      </c>
      <c r="O167" s="54"/>
      <c r="P167" s="159">
        <f>O167*H167</f>
        <v>0</v>
      </c>
      <c r="Q167" s="159">
        <v>1.5E-3</v>
      </c>
      <c r="R167" s="159">
        <f>Q167*H167</f>
        <v>1.0200000000000001E-2</v>
      </c>
      <c r="S167" s="159">
        <v>0</v>
      </c>
      <c r="T167" s="160">
        <f>S167*H167</f>
        <v>0</v>
      </c>
      <c r="AR167" s="161" t="s">
        <v>138</v>
      </c>
      <c r="AT167" s="161" t="s">
        <v>133</v>
      </c>
      <c r="AU167" s="161" t="s">
        <v>86</v>
      </c>
      <c r="AY167" s="16" t="s">
        <v>130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6" t="s">
        <v>84</v>
      </c>
      <c r="BK167" s="162">
        <f>ROUND(I167*H167,2)</f>
        <v>0</v>
      </c>
      <c r="BL167" s="16" t="s">
        <v>138</v>
      </c>
      <c r="BM167" s="161" t="s">
        <v>195</v>
      </c>
    </row>
    <row r="168" spans="2:65" s="12" customFormat="1">
      <c r="B168" s="163"/>
      <c r="D168" s="164" t="s">
        <v>140</v>
      </c>
      <c r="E168" s="165" t="s">
        <v>1</v>
      </c>
      <c r="F168" s="166" t="s">
        <v>196</v>
      </c>
      <c r="H168" s="167">
        <v>1.2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140</v>
      </c>
      <c r="AU168" s="165" t="s">
        <v>86</v>
      </c>
      <c r="AV168" s="12" t="s">
        <v>86</v>
      </c>
      <c r="AW168" s="12" t="s">
        <v>32</v>
      </c>
      <c r="AX168" s="12" t="s">
        <v>76</v>
      </c>
      <c r="AY168" s="165" t="s">
        <v>130</v>
      </c>
    </row>
    <row r="169" spans="2:65" s="12" customFormat="1">
      <c r="B169" s="163"/>
      <c r="D169" s="164" t="s">
        <v>140</v>
      </c>
      <c r="E169" s="165" t="s">
        <v>1</v>
      </c>
      <c r="F169" s="166" t="s">
        <v>196</v>
      </c>
      <c r="H169" s="167">
        <v>1.2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140</v>
      </c>
      <c r="AU169" s="165" t="s">
        <v>86</v>
      </c>
      <c r="AV169" s="12" t="s">
        <v>86</v>
      </c>
      <c r="AW169" s="12" t="s">
        <v>32</v>
      </c>
      <c r="AX169" s="12" t="s">
        <v>76</v>
      </c>
      <c r="AY169" s="165" t="s">
        <v>130</v>
      </c>
    </row>
    <row r="170" spans="2:65" s="12" customFormat="1">
      <c r="B170" s="163"/>
      <c r="D170" s="164" t="s">
        <v>140</v>
      </c>
      <c r="E170" s="165" t="s">
        <v>1</v>
      </c>
      <c r="F170" s="166" t="s">
        <v>197</v>
      </c>
      <c r="H170" s="167">
        <v>0.6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140</v>
      </c>
      <c r="AU170" s="165" t="s">
        <v>86</v>
      </c>
      <c r="AV170" s="12" t="s">
        <v>86</v>
      </c>
      <c r="AW170" s="12" t="s">
        <v>32</v>
      </c>
      <c r="AX170" s="12" t="s">
        <v>76</v>
      </c>
      <c r="AY170" s="165" t="s">
        <v>130</v>
      </c>
    </row>
    <row r="171" spans="2:65" s="12" customFormat="1">
      <c r="B171" s="163"/>
      <c r="D171" s="164" t="s">
        <v>140</v>
      </c>
      <c r="E171" s="165" t="s">
        <v>1</v>
      </c>
      <c r="F171" s="166" t="s">
        <v>197</v>
      </c>
      <c r="H171" s="167">
        <v>0.6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140</v>
      </c>
      <c r="AU171" s="165" t="s">
        <v>86</v>
      </c>
      <c r="AV171" s="12" t="s">
        <v>86</v>
      </c>
      <c r="AW171" s="12" t="s">
        <v>32</v>
      </c>
      <c r="AX171" s="12" t="s">
        <v>76</v>
      </c>
      <c r="AY171" s="165" t="s">
        <v>130</v>
      </c>
    </row>
    <row r="172" spans="2:65" s="12" customFormat="1">
      <c r="B172" s="163"/>
      <c r="D172" s="164" t="s">
        <v>140</v>
      </c>
      <c r="E172" s="165" t="s">
        <v>1</v>
      </c>
      <c r="F172" s="166" t="s">
        <v>198</v>
      </c>
      <c r="H172" s="167">
        <v>1.8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140</v>
      </c>
      <c r="AU172" s="165" t="s">
        <v>86</v>
      </c>
      <c r="AV172" s="12" t="s">
        <v>86</v>
      </c>
      <c r="AW172" s="12" t="s">
        <v>32</v>
      </c>
      <c r="AX172" s="12" t="s">
        <v>76</v>
      </c>
      <c r="AY172" s="165" t="s">
        <v>130</v>
      </c>
    </row>
    <row r="173" spans="2:65" s="12" customFormat="1">
      <c r="B173" s="163"/>
      <c r="D173" s="164" t="s">
        <v>140</v>
      </c>
      <c r="E173" s="165" t="s">
        <v>1</v>
      </c>
      <c r="F173" s="166" t="s">
        <v>199</v>
      </c>
      <c r="H173" s="167">
        <v>1.4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140</v>
      </c>
      <c r="AU173" s="165" t="s">
        <v>86</v>
      </c>
      <c r="AV173" s="12" t="s">
        <v>86</v>
      </c>
      <c r="AW173" s="12" t="s">
        <v>32</v>
      </c>
      <c r="AX173" s="12" t="s">
        <v>76</v>
      </c>
      <c r="AY173" s="165" t="s">
        <v>130</v>
      </c>
    </row>
    <row r="174" spans="2:65" s="13" customFormat="1">
      <c r="B174" s="172"/>
      <c r="D174" s="164" t="s">
        <v>140</v>
      </c>
      <c r="E174" s="173" t="s">
        <v>1</v>
      </c>
      <c r="F174" s="174" t="s">
        <v>142</v>
      </c>
      <c r="H174" s="175">
        <v>6.8</v>
      </c>
      <c r="I174" s="176"/>
      <c r="L174" s="172"/>
      <c r="M174" s="177"/>
      <c r="N174" s="178"/>
      <c r="O174" s="178"/>
      <c r="P174" s="178"/>
      <c r="Q174" s="178"/>
      <c r="R174" s="178"/>
      <c r="S174" s="178"/>
      <c r="T174" s="179"/>
      <c r="AT174" s="173" t="s">
        <v>140</v>
      </c>
      <c r="AU174" s="173" t="s">
        <v>86</v>
      </c>
      <c r="AV174" s="13" t="s">
        <v>138</v>
      </c>
      <c r="AW174" s="13" t="s">
        <v>32</v>
      </c>
      <c r="AX174" s="13" t="s">
        <v>84</v>
      </c>
      <c r="AY174" s="173" t="s">
        <v>130</v>
      </c>
    </row>
    <row r="175" spans="2:65" s="1" customFormat="1" ht="14.4" customHeight="1">
      <c r="B175" s="149"/>
      <c r="C175" s="180" t="s">
        <v>200</v>
      </c>
      <c r="D175" s="180" t="s">
        <v>173</v>
      </c>
      <c r="E175" s="181" t="s">
        <v>201</v>
      </c>
      <c r="F175" s="182" t="s">
        <v>202</v>
      </c>
      <c r="G175" s="183" t="s">
        <v>176</v>
      </c>
      <c r="H175" s="184">
        <v>1</v>
      </c>
      <c r="I175" s="185"/>
      <c r="J175" s="186">
        <f>ROUND(I175*H175,2)</f>
        <v>0</v>
      </c>
      <c r="K175" s="182" t="s">
        <v>1</v>
      </c>
      <c r="L175" s="187"/>
      <c r="M175" s="188" t="s">
        <v>1</v>
      </c>
      <c r="N175" s="189" t="s">
        <v>41</v>
      </c>
      <c r="O175" s="54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AR175" s="161" t="s">
        <v>172</v>
      </c>
      <c r="AT175" s="161" t="s">
        <v>173</v>
      </c>
      <c r="AU175" s="161" t="s">
        <v>86</v>
      </c>
      <c r="AY175" s="16" t="s">
        <v>130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6" t="s">
        <v>84</v>
      </c>
      <c r="BK175" s="162">
        <f>ROUND(I175*H175,2)</f>
        <v>0</v>
      </c>
      <c r="BL175" s="16" t="s">
        <v>138</v>
      </c>
      <c r="BM175" s="161" t="s">
        <v>203</v>
      </c>
    </row>
    <row r="176" spans="2:65" s="11" customFormat="1" ht="22.8" customHeight="1">
      <c r="B176" s="136"/>
      <c r="D176" s="137" t="s">
        <v>75</v>
      </c>
      <c r="E176" s="147" t="s">
        <v>180</v>
      </c>
      <c r="F176" s="147" t="s">
        <v>204</v>
      </c>
      <c r="I176" s="139"/>
      <c r="J176" s="148">
        <f>BK176</f>
        <v>0</v>
      </c>
      <c r="L176" s="136"/>
      <c r="M176" s="141"/>
      <c r="N176" s="142"/>
      <c r="O176" s="142"/>
      <c r="P176" s="143">
        <f>SUM(P177:P210)</f>
        <v>0</v>
      </c>
      <c r="Q176" s="142"/>
      <c r="R176" s="143">
        <f>SUM(R177:R210)</f>
        <v>5.4600000000000004E-3</v>
      </c>
      <c r="S176" s="142"/>
      <c r="T176" s="144">
        <f>SUM(T177:T210)</f>
        <v>1.5884</v>
      </c>
      <c r="AR176" s="137" t="s">
        <v>84</v>
      </c>
      <c r="AT176" s="145" t="s">
        <v>75</v>
      </c>
      <c r="AU176" s="145" t="s">
        <v>84</v>
      </c>
      <c r="AY176" s="137" t="s">
        <v>130</v>
      </c>
      <c r="BK176" s="146">
        <f>SUM(BK177:BK210)</f>
        <v>0</v>
      </c>
    </row>
    <row r="177" spans="2:65" s="1" customFormat="1" ht="14.4" customHeight="1">
      <c r="B177" s="149"/>
      <c r="C177" s="150" t="s">
        <v>205</v>
      </c>
      <c r="D177" s="150" t="s">
        <v>133</v>
      </c>
      <c r="E177" s="151" t="s">
        <v>206</v>
      </c>
      <c r="F177" s="152" t="s">
        <v>207</v>
      </c>
      <c r="G177" s="153" t="s">
        <v>166</v>
      </c>
      <c r="H177" s="154">
        <v>3</v>
      </c>
      <c r="I177" s="155"/>
      <c r="J177" s="156">
        <f>ROUND(I177*H177,2)</f>
        <v>0</v>
      </c>
      <c r="K177" s="152" t="s">
        <v>137</v>
      </c>
      <c r="L177" s="31"/>
      <c r="M177" s="157" t="s">
        <v>1</v>
      </c>
      <c r="N177" s="158" t="s">
        <v>41</v>
      </c>
      <c r="O177" s="54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AR177" s="161" t="s">
        <v>138</v>
      </c>
      <c r="AT177" s="161" t="s">
        <v>133</v>
      </c>
      <c r="AU177" s="161" t="s">
        <v>86</v>
      </c>
      <c r="AY177" s="16" t="s">
        <v>130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6" t="s">
        <v>84</v>
      </c>
      <c r="BK177" s="162">
        <f>ROUND(I177*H177,2)</f>
        <v>0</v>
      </c>
      <c r="BL177" s="16" t="s">
        <v>138</v>
      </c>
      <c r="BM177" s="161" t="s">
        <v>208</v>
      </c>
    </row>
    <row r="178" spans="2:65" s="12" customFormat="1">
      <c r="B178" s="163"/>
      <c r="D178" s="164" t="s">
        <v>140</v>
      </c>
      <c r="E178" s="165" t="s">
        <v>1</v>
      </c>
      <c r="F178" s="166" t="s">
        <v>131</v>
      </c>
      <c r="H178" s="167">
        <v>3</v>
      </c>
      <c r="I178" s="168"/>
      <c r="L178" s="163"/>
      <c r="M178" s="169"/>
      <c r="N178" s="170"/>
      <c r="O178" s="170"/>
      <c r="P178" s="170"/>
      <c r="Q178" s="170"/>
      <c r="R178" s="170"/>
      <c r="S178" s="170"/>
      <c r="T178" s="171"/>
      <c r="AT178" s="165" t="s">
        <v>140</v>
      </c>
      <c r="AU178" s="165" t="s">
        <v>86</v>
      </c>
      <c r="AV178" s="12" t="s">
        <v>86</v>
      </c>
      <c r="AW178" s="12" t="s">
        <v>32</v>
      </c>
      <c r="AX178" s="12" t="s">
        <v>76</v>
      </c>
      <c r="AY178" s="165" t="s">
        <v>130</v>
      </c>
    </row>
    <row r="179" spans="2:65" s="13" customFormat="1">
      <c r="B179" s="172"/>
      <c r="D179" s="164" t="s">
        <v>140</v>
      </c>
      <c r="E179" s="173" t="s">
        <v>1</v>
      </c>
      <c r="F179" s="174" t="s">
        <v>142</v>
      </c>
      <c r="H179" s="175">
        <v>3</v>
      </c>
      <c r="I179" s="176"/>
      <c r="L179" s="172"/>
      <c r="M179" s="177"/>
      <c r="N179" s="178"/>
      <c r="O179" s="178"/>
      <c r="P179" s="178"/>
      <c r="Q179" s="178"/>
      <c r="R179" s="178"/>
      <c r="S179" s="178"/>
      <c r="T179" s="179"/>
      <c r="AT179" s="173" t="s">
        <v>140</v>
      </c>
      <c r="AU179" s="173" t="s">
        <v>86</v>
      </c>
      <c r="AV179" s="13" t="s">
        <v>138</v>
      </c>
      <c r="AW179" s="13" t="s">
        <v>32</v>
      </c>
      <c r="AX179" s="13" t="s">
        <v>84</v>
      </c>
      <c r="AY179" s="173" t="s">
        <v>130</v>
      </c>
    </row>
    <row r="180" spans="2:65" s="1" customFormat="1" ht="14.4" customHeight="1">
      <c r="B180" s="149"/>
      <c r="C180" s="150" t="s">
        <v>178</v>
      </c>
      <c r="D180" s="150" t="s">
        <v>133</v>
      </c>
      <c r="E180" s="151" t="s">
        <v>209</v>
      </c>
      <c r="F180" s="152" t="s">
        <v>210</v>
      </c>
      <c r="G180" s="153" t="s">
        <v>166</v>
      </c>
      <c r="H180" s="154">
        <v>60</v>
      </c>
      <c r="I180" s="155"/>
      <c r="J180" s="156">
        <f>ROUND(I180*H180,2)</f>
        <v>0</v>
      </c>
      <c r="K180" s="152" t="s">
        <v>137</v>
      </c>
      <c r="L180" s="31"/>
      <c r="M180" s="157" t="s">
        <v>1</v>
      </c>
      <c r="N180" s="158" t="s">
        <v>41</v>
      </c>
      <c r="O180" s="54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138</v>
      </c>
      <c r="AT180" s="161" t="s">
        <v>133</v>
      </c>
      <c r="AU180" s="161" t="s">
        <v>86</v>
      </c>
      <c r="AY180" s="16" t="s">
        <v>130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6" t="s">
        <v>84</v>
      </c>
      <c r="BK180" s="162">
        <f>ROUND(I180*H180,2)</f>
        <v>0</v>
      </c>
      <c r="BL180" s="16" t="s">
        <v>138</v>
      </c>
      <c r="BM180" s="161" t="s">
        <v>211</v>
      </c>
    </row>
    <row r="181" spans="2:65" s="12" customFormat="1">
      <c r="B181" s="163"/>
      <c r="D181" s="164" t="s">
        <v>140</v>
      </c>
      <c r="E181" s="165" t="s">
        <v>1</v>
      </c>
      <c r="F181" s="166" t="s">
        <v>212</v>
      </c>
      <c r="H181" s="167">
        <v>60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140</v>
      </c>
      <c r="AU181" s="165" t="s">
        <v>86</v>
      </c>
      <c r="AV181" s="12" t="s">
        <v>86</v>
      </c>
      <c r="AW181" s="12" t="s">
        <v>32</v>
      </c>
      <c r="AX181" s="12" t="s">
        <v>76</v>
      </c>
      <c r="AY181" s="165" t="s">
        <v>130</v>
      </c>
    </row>
    <row r="182" spans="2:65" s="13" customFormat="1">
      <c r="B182" s="172"/>
      <c r="D182" s="164" t="s">
        <v>140</v>
      </c>
      <c r="E182" s="173" t="s">
        <v>1</v>
      </c>
      <c r="F182" s="174" t="s">
        <v>142</v>
      </c>
      <c r="H182" s="175">
        <v>60</v>
      </c>
      <c r="I182" s="176"/>
      <c r="L182" s="172"/>
      <c r="M182" s="177"/>
      <c r="N182" s="178"/>
      <c r="O182" s="178"/>
      <c r="P182" s="178"/>
      <c r="Q182" s="178"/>
      <c r="R182" s="178"/>
      <c r="S182" s="178"/>
      <c r="T182" s="179"/>
      <c r="AT182" s="173" t="s">
        <v>140</v>
      </c>
      <c r="AU182" s="173" t="s">
        <v>86</v>
      </c>
      <c r="AV182" s="13" t="s">
        <v>138</v>
      </c>
      <c r="AW182" s="13" t="s">
        <v>32</v>
      </c>
      <c r="AX182" s="13" t="s">
        <v>84</v>
      </c>
      <c r="AY182" s="173" t="s">
        <v>130</v>
      </c>
    </row>
    <row r="183" spans="2:65" s="1" customFormat="1" ht="14.4" customHeight="1">
      <c r="B183" s="149"/>
      <c r="C183" s="150" t="s">
        <v>8</v>
      </c>
      <c r="D183" s="150" t="s">
        <v>133</v>
      </c>
      <c r="E183" s="151" t="s">
        <v>213</v>
      </c>
      <c r="F183" s="152" t="s">
        <v>214</v>
      </c>
      <c r="G183" s="153" t="s">
        <v>166</v>
      </c>
      <c r="H183" s="154">
        <v>3</v>
      </c>
      <c r="I183" s="155"/>
      <c r="J183" s="156">
        <f>ROUND(I183*H183,2)</f>
        <v>0</v>
      </c>
      <c r="K183" s="152" t="s">
        <v>137</v>
      </c>
      <c r="L183" s="31"/>
      <c r="M183" s="157" t="s">
        <v>1</v>
      </c>
      <c r="N183" s="158" t="s">
        <v>41</v>
      </c>
      <c r="O183" s="54"/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61" t="s">
        <v>138</v>
      </c>
      <c r="AT183" s="161" t="s">
        <v>133</v>
      </c>
      <c r="AU183" s="161" t="s">
        <v>86</v>
      </c>
      <c r="AY183" s="16" t="s">
        <v>130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6" t="s">
        <v>84</v>
      </c>
      <c r="BK183" s="162">
        <f>ROUND(I183*H183,2)</f>
        <v>0</v>
      </c>
      <c r="BL183" s="16" t="s">
        <v>138</v>
      </c>
      <c r="BM183" s="161" t="s">
        <v>215</v>
      </c>
    </row>
    <row r="184" spans="2:65" s="12" customFormat="1">
      <c r="B184" s="163"/>
      <c r="D184" s="164" t="s">
        <v>140</v>
      </c>
      <c r="E184" s="165" t="s">
        <v>1</v>
      </c>
      <c r="F184" s="166" t="s">
        <v>131</v>
      </c>
      <c r="H184" s="167">
        <v>3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140</v>
      </c>
      <c r="AU184" s="165" t="s">
        <v>86</v>
      </c>
      <c r="AV184" s="12" t="s">
        <v>86</v>
      </c>
      <c r="AW184" s="12" t="s">
        <v>32</v>
      </c>
      <c r="AX184" s="12" t="s">
        <v>76</v>
      </c>
      <c r="AY184" s="165" t="s">
        <v>130</v>
      </c>
    </row>
    <row r="185" spans="2:65" s="13" customFormat="1">
      <c r="B185" s="172"/>
      <c r="D185" s="164" t="s">
        <v>140</v>
      </c>
      <c r="E185" s="173" t="s">
        <v>1</v>
      </c>
      <c r="F185" s="174" t="s">
        <v>142</v>
      </c>
      <c r="H185" s="175">
        <v>3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140</v>
      </c>
      <c r="AU185" s="173" t="s">
        <v>86</v>
      </c>
      <c r="AV185" s="13" t="s">
        <v>138</v>
      </c>
      <c r="AW185" s="13" t="s">
        <v>32</v>
      </c>
      <c r="AX185" s="13" t="s">
        <v>84</v>
      </c>
      <c r="AY185" s="173" t="s">
        <v>130</v>
      </c>
    </row>
    <row r="186" spans="2:65" s="1" customFormat="1" ht="14.4" customHeight="1">
      <c r="B186" s="149"/>
      <c r="C186" s="150" t="s">
        <v>216</v>
      </c>
      <c r="D186" s="150" t="s">
        <v>133</v>
      </c>
      <c r="E186" s="151" t="s">
        <v>217</v>
      </c>
      <c r="F186" s="152" t="s">
        <v>218</v>
      </c>
      <c r="G186" s="153" t="s">
        <v>157</v>
      </c>
      <c r="H186" s="154">
        <v>136.5</v>
      </c>
      <c r="I186" s="155"/>
      <c r="J186" s="156">
        <f>ROUND(I186*H186,2)</f>
        <v>0</v>
      </c>
      <c r="K186" s="152" t="s">
        <v>137</v>
      </c>
      <c r="L186" s="31"/>
      <c r="M186" s="157" t="s">
        <v>1</v>
      </c>
      <c r="N186" s="158" t="s">
        <v>41</v>
      </c>
      <c r="O186" s="54"/>
      <c r="P186" s="159">
        <f>O186*H186</f>
        <v>0</v>
      </c>
      <c r="Q186" s="159">
        <v>4.0000000000000003E-5</v>
      </c>
      <c r="R186" s="159">
        <f>Q186*H186</f>
        <v>5.4600000000000004E-3</v>
      </c>
      <c r="S186" s="159">
        <v>0</v>
      </c>
      <c r="T186" s="160">
        <f>S186*H186</f>
        <v>0</v>
      </c>
      <c r="AR186" s="161" t="s">
        <v>138</v>
      </c>
      <c r="AT186" s="161" t="s">
        <v>133</v>
      </c>
      <c r="AU186" s="161" t="s">
        <v>86</v>
      </c>
      <c r="AY186" s="16" t="s">
        <v>130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6" t="s">
        <v>84</v>
      </c>
      <c r="BK186" s="162">
        <f>ROUND(I186*H186,2)</f>
        <v>0</v>
      </c>
      <c r="BL186" s="16" t="s">
        <v>138</v>
      </c>
      <c r="BM186" s="161" t="s">
        <v>219</v>
      </c>
    </row>
    <row r="187" spans="2:65" s="12" customFormat="1">
      <c r="B187" s="163"/>
      <c r="D187" s="164" t="s">
        <v>140</v>
      </c>
      <c r="E187" s="165" t="s">
        <v>1</v>
      </c>
      <c r="F187" s="166" t="s">
        <v>220</v>
      </c>
      <c r="H187" s="167">
        <v>136.5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140</v>
      </c>
      <c r="AU187" s="165" t="s">
        <v>86</v>
      </c>
      <c r="AV187" s="12" t="s">
        <v>86</v>
      </c>
      <c r="AW187" s="12" t="s">
        <v>32</v>
      </c>
      <c r="AX187" s="12" t="s">
        <v>76</v>
      </c>
      <c r="AY187" s="165" t="s">
        <v>130</v>
      </c>
    </row>
    <row r="188" spans="2:65" s="13" customFormat="1">
      <c r="B188" s="172"/>
      <c r="D188" s="164" t="s">
        <v>140</v>
      </c>
      <c r="E188" s="173" t="s">
        <v>1</v>
      </c>
      <c r="F188" s="174" t="s">
        <v>142</v>
      </c>
      <c r="H188" s="175">
        <v>136.5</v>
      </c>
      <c r="I188" s="176"/>
      <c r="L188" s="172"/>
      <c r="M188" s="177"/>
      <c r="N188" s="178"/>
      <c r="O188" s="178"/>
      <c r="P188" s="178"/>
      <c r="Q188" s="178"/>
      <c r="R188" s="178"/>
      <c r="S188" s="178"/>
      <c r="T188" s="179"/>
      <c r="AT188" s="173" t="s">
        <v>140</v>
      </c>
      <c r="AU188" s="173" t="s">
        <v>86</v>
      </c>
      <c r="AV188" s="13" t="s">
        <v>138</v>
      </c>
      <c r="AW188" s="13" t="s">
        <v>32</v>
      </c>
      <c r="AX188" s="13" t="s">
        <v>84</v>
      </c>
      <c r="AY188" s="173" t="s">
        <v>130</v>
      </c>
    </row>
    <row r="189" spans="2:65" s="1" customFormat="1" ht="14.4" customHeight="1">
      <c r="B189" s="149"/>
      <c r="C189" s="150" t="s">
        <v>221</v>
      </c>
      <c r="D189" s="150" t="s">
        <v>133</v>
      </c>
      <c r="E189" s="151" t="s">
        <v>222</v>
      </c>
      <c r="F189" s="152" t="s">
        <v>223</v>
      </c>
      <c r="G189" s="153" t="s">
        <v>136</v>
      </c>
      <c r="H189" s="154">
        <v>0.25</v>
      </c>
      <c r="I189" s="155"/>
      <c r="J189" s="156">
        <f>ROUND(I189*H189,2)</f>
        <v>0</v>
      </c>
      <c r="K189" s="152" t="s">
        <v>137</v>
      </c>
      <c r="L189" s="31"/>
      <c r="M189" s="157" t="s">
        <v>1</v>
      </c>
      <c r="N189" s="158" t="s">
        <v>41</v>
      </c>
      <c r="O189" s="54"/>
      <c r="P189" s="159">
        <f>O189*H189</f>
        <v>0</v>
      </c>
      <c r="Q189" s="159">
        <v>0</v>
      </c>
      <c r="R189" s="159">
        <f>Q189*H189</f>
        <v>0</v>
      </c>
      <c r="S189" s="159">
        <v>1.8</v>
      </c>
      <c r="T189" s="160">
        <f>S189*H189</f>
        <v>0.45</v>
      </c>
      <c r="AR189" s="161" t="s">
        <v>138</v>
      </c>
      <c r="AT189" s="161" t="s">
        <v>133</v>
      </c>
      <c r="AU189" s="161" t="s">
        <v>86</v>
      </c>
      <c r="AY189" s="16" t="s">
        <v>130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6" t="s">
        <v>84</v>
      </c>
      <c r="BK189" s="162">
        <f>ROUND(I189*H189,2)</f>
        <v>0</v>
      </c>
      <c r="BL189" s="16" t="s">
        <v>138</v>
      </c>
      <c r="BM189" s="161" t="s">
        <v>224</v>
      </c>
    </row>
    <row r="190" spans="2:65" s="12" customFormat="1">
      <c r="B190" s="163"/>
      <c r="D190" s="164" t="s">
        <v>140</v>
      </c>
      <c r="E190" s="165" t="s">
        <v>1</v>
      </c>
      <c r="F190" s="166" t="s">
        <v>141</v>
      </c>
      <c r="H190" s="167">
        <v>0.25</v>
      </c>
      <c r="I190" s="168"/>
      <c r="L190" s="163"/>
      <c r="M190" s="169"/>
      <c r="N190" s="170"/>
      <c r="O190" s="170"/>
      <c r="P190" s="170"/>
      <c r="Q190" s="170"/>
      <c r="R190" s="170"/>
      <c r="S190" s="170"/>
      <c r="T190" s="171"/>
      <c r="AT190" s="165" t="s">
        <v>140</v>
      </c>
      <c r="AU190" s="165" t="s">
        <v>86</v>
      </c>
      <c r="AV190" s="12" t="s">
        <v>86</v>
      </c>
      <c r="AW190" s="12" t="s">
        <v>32</v>
      </c>
      <c r="AX190" s="12" t="s">
        <v>76</v>
      </c>
      <c r="AY190" s="165" t="s">
        <v>130</v>
      </c>
    </row>
    <row r="191" spans="2:65" s="13" customFormat="1">
      <c r="B191" s="172"/>
      <c r="D191" s="164" t="s">
        <v>140</v>
      </c>
      <c r="E191" s="173" t="s">
        <v>1</v>
      </c>
      <c r="F191" s="174" t="s">
        <v>142</v>
      </c>
      <c r="H191" s="175">
        <v>0.25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3" t="s">
        <v>140</v>
      </c>
      <c r="AU191" s="173" t="s">
        <v>86</v>
      </c>
      <c r="AV191" s="13" t="s">
        <v>138</v>
      </c>
      <c r="AW191" s="13" t="s">
        <v>32</v>
      </c>
      <c r="AX191" s="13" t="s">
        <v>84</v>
      </c>
      <c r="AY191" s="173" t="s">
        <v>130</v>
      </c>
    </row>
    <row r="192" spans="2:65" s="1" customFormat="1" ht="14.4" customHeight="1">
      <c r="B192" s="149"/>
      <c r="C192" s="150" t="s">
        <v>225</v>
      </c>
      <c r="D192" s="150" t="s">
        <v>133</v>
      </c>
      <c r="E192" s="151" t="s">
        <v>226</v>
      </c>
      <c r="F192" s="152" t="s">
        <v>227</v>
      </c>
      <c r="G192" s="153" t="s">
        <v>136</v>
      </c>
      <c r="H192" s="154">
        <v>0.28799999999999998</v>
      </c>
      <c r="I192" s="155"/>
      <c r="J192" s="156">
        <f>ROUND(I192*H192,2)</f>
        <v>0</v>
      </c>
      <c r="K192" s="152" t="s">
        <v>137</v>
      </c>
      <c r="L192" s="31"/>
      <c r="M192" s="157" t="s">
        <v>1</v>
      </c>
      <c r="N192" s="158" t="s">
        <v>41</v>
      </c>
      <c r="O192" s="54"/>
      <c r="P192" s="159">
        <f>O192*H192</f>
        <v>0</v>
      </c>
      <c r="Q192" s="159">
        <v>0</v>
      </c>
      <c r="R192" s="159">
        <f>Q192*H192</f>
        <v>0</v>
      </c>
      <c r="S192" s="159">
        <v>1.8</v>
      </c>
      <c r="T192" s="160">
        <f>S192*H192</f>
        <v>0.51839999999999997</v>
      </c>
      <c r="AR192" s="161" t="s">
        <v>138</v>
      </c>
      <c r="AT192" s="161" t="s">
        <v>133</v>
      </c>
      <c r="AU192" s="161" t="s">
        <v>86</v>
      </c>
      <c r="AY192" s="16" t="s">
        <v>130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6" t="s">
        <v>84</v>
      </c>
      <c r="BK192" s="162">
        <f>ROUND(I192*H192,2)</f>
        <v>0</v>
      </c>
      <c r="BL192" s="16" t="s">
        <v>138</v>
      </c>
      <c r="BM192" s="161" t="s">
        <v>228</v>
      </c>
    </row>
    <row r="193" spans="2:65" s="12" customFormat="1">
      <c r="B193" s="163"/>
      <c r="D193" s="164" t="s">
        <v>140</v>
      </c>
      <c r="E193" s="165" t="s">
        <v>1</v>
      </c>
      <c r="F193" s="166" t="s">
        <v>229</v>
      </c>
      <c r="H193" s="167">
        <v>0.28799999999999998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140</v>
      </c>
      <c r="AU193" s="165" t="s">
        <v>86</v>
      </c>
      <c r="AV193" s="12" t="s">
        <v>86</v>
      </c>
      <c r="AW193" s="12" t="s">
        <v>32</v>
      </c>
      <c r="AX193" s="12" t="s">
        <v>76</v>
      </c>
      <c r="AY193" s="165" t="s">
        <v>130</v>
      </c>
    </row>
    <row r="194" spans="2:65" s="13" customFormat="1">
      <c r="B194" s="172"/>
      <c r="D194" s="164" t="s">
        <v>140</v>
      </c>
      <c r="E194" s="173" t="s">
        <v>1</v>
      </c>
      <c r="F194" s="174" t="s">
        <v>142</v>
      </c>
      <c r="H194" s="175">
        <v>0.28799999999999998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3" t="s">
        <v>140</v>
      </c>
      <c r="AU194" s="173" t="s">
        <v>86</v>
      </c>
      <c r="AV194" s="13" t="s">
        <v>138</v>
      </c>
      <c r="AW194" s="13" t="s">
        <v>32</v>
      </c>
      <c r="AX194" s="13" t="s">
        <v>84</v>
      </c>
      <c r="AY194" s="173" t="s">
        <v>130</v>
      </c>
    </row>
    <row r="195" spans="2:65" s="1" customFormat="1" ht="14.4" customHeight="1">
      <c r="B195" s="149"/>
      <c r="C195" s="180" t="s">
        <v>230</v>
      </c>
      <c r="D195" s="180" t="s">
        <v>173</v>
      </c>
      <c r="E195" s="181" t="s">
        <v>231</v>
      </c>
      <c r="F195" s="182" t="s">
        <v>232</v>
      </c>
      <c r="G195" s="183" t="s">
        <v>176</v>
      </c>
      <c r="H195" s="184">
        <v>1</v>
      </c>
      <c r="I195" s="185"/>
      <c r="J195" s="186">
        <f>ROUND(I195*H195,2)</f>
        <v>0</v>
      </c>
      <c r="K195" s="182" t="s">
        <v>1</v>
      </c>
      <c r="L195" s="187"/>
      <c r="M195" s="188" t="s">
        <v>1</v>
      </c>
      <c r="N195" s="189" t="s">
        <v>41</v>
      </c>
      <c r="O195" s="54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161" t="s">
        <v>172</v>
      </c>
      <c r="AT195" s="161" t="s">
        <v>173</v>
      </c>
      <c r="AU195" s="161" t="s">
        <v>86</v>
      </c>
      <c r="AY195" s="16" t="s">
        <v>130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6" t="s">
        <v>84</v>
      </c>
      <c r="BK195" s="162">
        <f>ROUND(I195*H195,2)</f>
        <v>0</v>
      </c>
      <c r="BL195" s="16" t="s">
        <v>138</v>
      </c>
      <c r="BM195" s="161" t="s">
        <v>233</v>
      </c>
    </row>
    <row r="196" spans="2:65" s="1" customFormat="1" ht="14.4" customHeight="1">
      <c r="B196" s="149"/>
      <c r="C196" s="150" t="s">
        <v>234</v>
      </c>
      <c r="D196" s="150" t="s">
        <v>133</v>
      </c>
      <c r="E196" s="151" t="s">
        <v>235</v>
      </c>
      <c r="F196" s="152" t="s">
        <v>236</v>
      </c>
      <c r="G196" s="153" t="s">
        <v>166</v>
      </c>
      <c r="H196" s="154">
        <v>4</v>
      </c>
      <c r="I196" s="155"/>
      <c r="J196" s="156">
        <f>ROUND(I196*H196,2)</f>
        <v>0</v>
      </c>
      <c r="K196" s="152" t="s">
        <v>137</v>
      </c>
      <c r="L196" s="31"/>
      <c r="M196" s="157" t="s">
        <v>1</v>
      </c>
      <c r="N196" s="158" t="s">
        <v>41</v>
      </c>
      <c r="O196" s="54"/>
      <c r="P196" s="159">
        <f>O196*H196</f>
        <v>0</v>
      </c>
      <c r="Q196" s="159">
        <v>0</v>
      </c>
      <c r="R196" s="159">
        <f>Q196*H196</f>
        <v>0</v>
      </c>
      <c r="S196" s="159">
        <v>3.1E-2</v>
      </c>
      <c r="T196" s="160">
        <f>S196*H196</f>
        <v>0.124</v>
      </c>
      <c r="AR196" s="161" t="s">
        <v>138</v>
      </c>
      <c r="AT196" s="161" t="s">
        <v>133</v>
      </c>
      <c r="AU196" s="161" t="s">
        <v>86</v>
      </c>
      <c r="AY196" s="16" t="s">
        <v>130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6" t="s">
        <v>84</v>
      </c>
      <c r="BK196" s="162">
        <f>ROUND(I196*H196,2)</f>
        <v>0</v>
      </c>
      <c r="BL196" s="16" t="s">
        <v>138</v>
      </c>
      <c r="BM196" s="161" t="s">
        <v>237</v>
      </c>
    </row>
    <row r="197" spans="2:65" s="12" customFormat="1">
      <c r="B197" s="163"/>
      <c r="D197" s="164" t="s">
        <v>140</v>
      </c>
      <c r="E197" s="165" t="s">
        <v>1</v>
      </c>
      <c r="F197" s="166" t="s">
        <v>171</v>
      </c>
      <c r="H197" s="167">
        <v>4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140</v>
      </c>
      <c r="AU197" s="165" t="s">
        <v>86</v>
      </c>
      <c r="AV197" s="12" t="s">
        <v>86</v>
      </c>
      <c r="AW197" s="12" t="s">
        <v>32</v>
      </c>
      <c r="AX197" s="12" t="s">
        <v>76</v>
      </c>
      <c r="AY197" s="165" t="s">
        <v>130</v>
      </c>
    </row>
    <row r="198" spans="2:65" s="13" customFormat="1">
      <c r="B198" s="172"/>
      <c r="D198" s="164" t="s">
        <v>140</v>
      </c>
      <c r="E198" s="173" t="s">
        <v>1</v>
      </c>
      <c r="F198" s="174" t="s">
        <v>142</v>
      </c>
      <c r="H198" s="175">
        <v>4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140</v>
      </c>
      <c r="AU198" s="173" t="s">
        <v>86</v>
      </c>
      <c r="AV198" s="13" t="s">
        <v>138</v>
      </c>
      <c r="AW198" s="13" t="s">
        <v>32</v>
      </c>
      <c r="AX198" s="13" t="s">
        <v>84</v>
      </c>
      <c r="AY198" s="173" t="s">
        <v>130</v>
      </c>
    </row>
    <row r="199" spans="2:65" s="1" customFormat="1" ht="14.4" customHeight="1">
      <c r="B199" s="149"/>
      <c r="C199" s="150" t="s">
        <v>7</v>
      </c>
      <c r="D199" s="150" t="s">
        <v>133</v>
      </c>
      <c r="E199" s="151" t="s">
        <v>238</v>
      </c>
      <c r="F199" s="152" t="s">
        <v>239</v>
      </c>
      <c r="G199" s="153" t="s">
        <v>166</v>
      </c>
      <c r="H199" s="154">
        <v>8</v>
      </c>
      <c r="I199" s="155"/>
      <c r="J199" s="156">
        <f>ROUND(I199*H199,2)</f>
        <v>0</v>
      </c>
      <c r="K199" s="152" t="s">
        <v>137</v>
      </c>
      <c r="L199" s="31"/>
      <c r="M199" s="157" t="s">
        <v>1</v>
      </c>
      <c r="N199" s="158" t="s">
        <v>41</v>
      </c>
      <c r="O199" s="54"/>
      <c r="P199" s="159">
        <f>O199*H199</f>
        <v>0</v>
      </c>
      <c r="Q199" s="159">
        <v>0</v>
      </c>
      <c r="R199" s="159">
        <f>Q199*H199</f>
        <v>0</v>
      </c>
      <c r="S199" s="159">
        <v>6.2E-2</v>
      </c>
      <c r="T199" s="160">
        <f>S199*H199</f>
        <v>0.496</v>
      </c>
      <c r="AR199" s="161" t="s">
        <v>138</v>
      </c>
      <c r="AT199" s="161" t="s">
        <v>133</v>
      </c>
      <c r="AU199" s="161" t="s">
        <v>86</v>
      </c>
      <c r="AY199" s="16" t="s">
        <v>130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6" t="s">
        <v>84</v>
      </c>
      <c r="BK199" s="162">
        <f>ROUND(I199*H199,2)</f>
        <v>0</v>
      </c>
      <c r="BL199" s="16" t="s">
        <v>138</v>
      </c>
      <c r="BM199" s="161" t="s">
        <v>240</v>
      </c>
    </row>
    <row r="200" spans="2:65" s="12" customFormat="1">
      <c r="B200" s="163"/>
      <c r="D200" s="164" t="s">
        <v>140</v>
      </c>
      <c r="E200" s="165" t="s">
        <v>1</v>
      </c>
      <c r="F200" s="166" t="s">
        <v>168</v>
      </c>
      <c r="H200" s="167">
        <v>8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140</v>
      </c>
      <c r="AU200" s="165" t="s">
        <v>86</v>
      </c>
      <c r="AV200" s="12" t="s">
        <v>86</v>
      </c>
      <c r="AW200" s="12" t="s">
        <v>32</v>
      </c>
      <c r="AX200" s="12" t="s">
        <v>76</v>
      </c>
      <c r="AY200" s="165" t="s">
        <v>130</v>
      </c>
    </row>
    <row r="201" spans="2:65" s="13" customFormat="1">
      <c r="B201" s="172"/>
      <c r="D201" s="164" t="s">
        <v>140</v>
      </c>
      <c r="E201" s="173" t="s">
        <v>1</v>
      </c>
      <c r="F201" s="174" t="s">
        <v>142</v>
      </c>
      <c r="H201" s="175">
        <v>8</v>
      </c>
      <c r="I201" s="176"/>
      <c r="L201" s="172"/>
      <c r="M201" s="177"/>
      <c r="N201" s="178"/>
      <c r="O201" s="178"/>
      <c r="P201" s="178"/>
      <c r="Q201" s="178"/>
      <c r="R201" s="178"/>
      <c r="S201" s="178"/>
      <c r="T201" s="179"/>
      <c r="AT201" s="173" t="s">
        <v>140</v>
      </c>
      <c r="AU201" s="173" t="s">
        <v>86</v>
      </c>
      <c r="AV201" s="13" t="s">
        <v>138</v>
      </c>
      <c r="AW201" s="13" t="s">
        <v>32</v>
      </c>
      <c r="AX201" s="13" t="s">
        <v>84</v>
      </c>
      <c r="AY201" s="173" t="s">
        <v>130</v>
      </c>
    </row>
    <row r="202" spans="2:65" s="1" customFormat="1" ht="21.6" customHeight="1">
      <c r="B202" s="149"/>
      <c r="C202" s="180" t="s">
        <v>241</v>
      </c>
      <c r="D202" s="180" t="s">
        <v>173</v>
      </c>
      <c r="E202" s="181" t="s">
        <v>242</v>
      </c>
      <c r="F202" s="182" t="s">
        <v>243</v>
      </c>
      <c r="G202" s="183" t="s">
        <v>176</v>
      </c>
      <c r="H202" s="184">
        <v>2</v>
      </c>
      <c r="I202" s="185"/>
      <c r="J202" s="186">
        <f>ROUND(I202*H202,2)</f>
        <v>0</v>
      </c>
      <c r="K202" s="182" t="s">
        <v>1</v>
      </c>
      <c r="L202" s="187"/>
      <c r="M202" s="188" t="s">
        <v>1</v>
      </c>
      <c r="N202" s="189" t="s">
        <v>41</v>
      </c>
      <c r="O202" s="54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61" t="s">
        <v>172</v>
      </c>
      <c r="AT202" s="161" t="s">
        <v>173</v>
      </c>
      <c r="AU202" s="161" t="s">
        <v>86</v>
      </c>
      <c r="AY202" s="16" t="s">
        <v>130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6" t="s">
        <v>84</v>
      </c>
      <c r="BK202" s="162">
        <f>ROUND(I202*H202,2)</f>
        <v>0</v>
      </c>
      <c r="BL202" s="16" t="s">
        <v>138</v>
      </c>
      <c r="BM202" s="161" t="s">
        <v>244</v>
      </c>
    </row>
    <row r="203" spans="2:65" s="1" customFormat="1" ht="14.4" customHeight="1">
      <c r="B203" s="149"/>
      <c r="C203" s="150" t="s">
        <v>245</v>
      </c>
      <c r="D203" s="150" t="s">
        <v>133</v>
      </c>
      <c r="E203" s="151" t="s">
        <v>246</v>
      </c>
      <c r="F203" s="152" t="s">
        <v>247</v>
      </c>
      <c r="G203" s="153" t="s">
        <v>194</v>
      </c>
      <c r="H203" s="154">
        <v>7.04</v>
      </c>
      <c r="I203" s="155"/>
      <c r="J203" s="156">
        <f>ROUND(I203*H203,2)</f>
        <v>0</v>
      </c>
      <c r="K203" s="152" t="s">
        <v>137</v>
      </c>
      <c r="L203" s="31"/>
      <c r="M203" s="157" t="s">
        <v>1</v>
      </c>
      <c r="N203" s="158" t="s">
        <v>41</v>
      </c>
      <c r="O203" s="54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AR203" s="161" t="s">
        <v>138</v>
      </c>
      <c r="AT203" s="161" t="s">
        <v>133</v>
      </c>
      <c r="AU203" s="161" t="s">
        <v>86</v>
      </c>
      <c r="AY203" s="16" t="s">
        <v>130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6" t="s">
        <v>84</v>
      </c>
      <c r="BK203" s="162">
        <f>ROUND(I203*H203,2)</f>
        <v>0</v>
      </c>
      <c r="BL203" s="16" t="s">
        <v>138</v>
      </c>
      <c r="BM203" s="161" t="s">
        <v>248</v>
      </c>
    </row>
    <row r="204" spans="2:65" s="12" customFormat="1">
      <c r="B204" s="163"/>
      <c r="D204" s="164" t="s">
        <v>140</v>
      </c>
      <c r="E204" s="165" t="s">
        <v>1</v>
      </c>
      <c r="F204" s="166" t="s">
        <v>249</v>
      </c>
      <c r="H204" s="167">
        <v>7.04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140</v>
      </c>
      <c r="AU204" s="165" t="s">
        <v>86</v>
      </c>
      <c r="AV204" s="12" t="s">
        <v>86</v>
      </c>
      <c r="AW204" s="12" t="s">
        <v>32</v>
      </c>
      <c r="AX204" s="12" t="s">
        <v>76</v>
      </c>
      <c r="AY204" s="165" t="s">
        <v>130</v>
      </c>
    </row>
    <row r="205" spans="2:65" s="13" customFormat="1">
      <c r="B205" s="172"/>
      <c r="D205" s="164" t="s">
        <v>140</v>
      </c>
      <c r="E205" s="173" t="s">
        <v>1</v>
      </c>
      <c r="F205" s="174" t="s">
        <v>142</v>
      </c>
      <c r="H205" s="175">
        <v>7.04</v>
      </c>
      <c r="I205" s="176"/>
      <c r="L205" s="172"/>
      <c r="M205" s="177"/>
      <c r="N205" s="178"/>
      <c r="O205" s="178"/>
      <c r="P205" s="178"/>
      <c r="Q205" s="178"/>
      <c r="R205" s="178"/>
      <c r="S205" s="178"/>
      <c r="T205" s="179"/>
      <c r="AT205" s="173" t="s">
        <v>140</v>
      </c>
      <c r="AU205" s="173" t="s">
        <v>86</v>
      </c>
      <c r="AV205" s="13" t="s">
        <v>138</v>
      </c>
      <c r="AW205" s="13" t="s">
        <v>32</v>
      </c>
      <c r="AX205" s="13" t="s">
        <v>84</v>
      </c>
      <c r="AY205" s="173" t="s">
        <v>130</v>
      </c>
    </row>
    <row r="206" spans="2:65" s="1" customFormat="1" ht="21.6" customHeight="1">
      <c r="B206" s="149"/>
      <c r="C206" s="180" t="s">
        <v>250</v>
      </c>
      <c r="D206" s="180" t="s">
        <v>173</v>
      </c>
      <c r="E206" s="181" t="s">
        <v>251</v>
      </c>
      <c r="F206" s="182" t="s">
        <v>252</v>
      </c>
      <c r="G206" s="183" t="s">
        <v>136</v>
      </c>
      <c r="H206" s="184">
        <v>7.9000000000000001E-2</v>
      </c>
      <c r="I206" s="185"/>
      <c r="J206" s="186">
        <f>ROUND(I206*H206,2)</f>
        <v>0</v>
      </c>
      <c r="K206" s="182" t="s">
        <v>1</v>
      </c>
      <c r="L206" s="187"/>
      <c r="M206" s="188" t="s">
        <v>1</v>
      </c>
      <c r="N206" s="189" t="s">
        <v>41</v>
      </c>
      <c r="O206" s="54"/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AR206" s="161" t="s">
        <v>172</v>
      </c>
      <c r="AT206" s="161" t="s">
        <v>173</v>
      </c>
      <c r="AU206" s="161" t="s">
        <v>86</v>
      </c>
      <c r="AY206" s="16" t="s">
        <v>130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6" t="s">
        <v>84</v>
      </c>
      <c r="BK206" s="162">
        <f>ROUND(I206*H206,2)</f>
        <v>0</v>
      </c>
      <c r="BL206" s="16" t="s">
        <v>138</v>
      </c>
      <c r="BM206" s="161" t="s">
        <v>253</v>
      </c>
    </row>
    <row r="207" spans="2:65" s="12" customFormat="1">
      <c r="B207" s="163"/>
      <c r="D207" s="164" t="s">
        <v>140</v>
      </c>
      <c r="E207" s="165" t="s">
        <v>1</v>
      </c>
      <c r="F207" s="166" t="s">
        <v>254</v>
      </c>
      <c r="H207" s="167">
        <v>7.9000000000000001E-2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140</v>
      </c>
      <c r="AU207" s="165" t="s">
        <v>86</v>
      </c>
      <c r="AV207" s="12" t="s">
        <v>86</v>
      </c>
      <c r="AW207" s="12" t="s">
        <v>32</v>
      </c>
      <c r="AX207" s="12" t="s">
        <v>76</v>
      </c>
      <c r="AY207" s="165" t="s">
        <v>130</v>
      </c>
    </row>
    <row r="208" spans="2:65" s="13" customFormat="1">
      <c r="B208" s="172"/>
      <c r="D208" s="164" t="s">
        <v>140</v>
      </c>
      <c r="E208" s="173" t="s">
        <v>1</v>
      </c>
      <c r="F208" s="174" t="s">
        <v>142</v>
      </c>
      <c r="H208" s="175">
        <v>7.9000000000000001E-2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140</v>
      </c>
      <c r="AU208" s="173" t="s">
        <v>86</v>
      </c>
      <c r="AV208" s="13" t="s">
        <v>138</v>
      </c>
      <c r="AW208" s="13" t="s">
        <v>32</v>
      </c>
      <c r="AX208" s="13" t="s">
        <v>84</v>
      </c>
      <c r="AY208" s="173" t="s">
        <v>130</v>
      </c>
    </row>
    <row r="209" spans="2:65" s="1" customFormat="1" ht="14.4" customHeight="1">
      <c r="B209" s="149"/>
      <c r="C209" s="180" t="s">
        <v>255</v>
      </c>
      <c r="D209" s="180" t="s">
        <v>173</v>
      </c>
      <c r="E209" s="181" t="s">
        <v>256</v>
      </c>
      <c r="F209" s="182" t="s">
        <v>257</v>
      </c>
      <c r="G209" s="183" t="s">
        <v>194</v>
      </c>
      <c r="H209" s="184">
        <v>3.52</v>
      </c>
      <c r="I209" s="185"/>
      <c r="J209" s="186">
        <f>ROUND(I209*H209,2)</f>
        <v>0</v>
      </c>
      <c r="K209" s="182" t="s">
        <v>1</v>
      </c>
      <c r="L209" s="187"/>
      <c r="M209" s="188" t="s">
        <v>1</v>
      </c>
      <c r="N209" s="189" t="s">
        <v>41</v>
      </c>
      <c r="O209" s="54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AR209" s="161" t="s">
        <v>172</v>
      </c>
      <c r="AT209" s="161" t="s">
        <v>173</v>
      </c>
      <c r="AU209" s="161" t="s">
        <v>86</v>
      </c>
      <c r="AY209" s="16" t="s">
        <v>130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6" t="s">
        <v>84</v>
      </c>
      <c r="BK209" s="162">
        <f>ROUND(I209*H209,2)</f>
        <v>0</v>
      </c>
      <c r="BL209" s="16" t="s">
        <v>138</v>
      </c>
      <c r="BM209" s="161" t="s">
        <v>258</v>
      </c>
    </row>
    <row r="210" spans="2:65" s="1" customFormat="1" ht="14.4" customHeight="1">
      <c r="B210" s="149"/>
      <c r="C210" s="180" t="s">
        <v>259</v>
      </c>
      <c r="D210" s="180" t="s">
        <v>173</v>
      </c>
      <c r="E210" s="181" t="s">
        <v>260</v>
      </c>
      <c r="F210" s="182" t="s">
        <v>261</v>
      </c>
      <c r="G210" s="183" t="s">
        <v>176</v>
      </c>
      <c r="H210" s="184">
        <v>1</v>
      </c>
      <c r="I210" s="185"/>
      <c r="J210" s="186">
        <f>ROUND(I210*H210,2)</f>
        <v>0</v>
      </c>
      <c r="K210" s="182" t="s">
        <v>1</v>
      </c>
      <c r="L210" s="187"/>
      <c r="M210" s="188" t="s">
        <v>1</v>
      </c>
      <c r="N210" s="189" t="s">
        <v>41</v>
      </c>
      <c r="O210" s="54"/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61" t="s">
        <v>172</v>
      </c>
      <c r="AT210" s="161" t="s">
        <v>173</v>
      </c>
      <c r="AU210" s="161" t="s">
        <v>86</v>
      </c>
      <c r="AY210" s="16" t="s">
        <v>130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6" t="s">
        <v>84</v>
      </c>
      <c r="BK210" s="162">
        <f>ROUND(I210*H210,2)</f>
        <v>0</v>
      </c>
      <c r="BL210" s="16" t="s">
        <v>138</v>
      </c>
      <c r="BM210" s="161" t="s">
        <v>262</v>
      </c>
    </row>
    <row r="211" spans="2:65" s="11" customFormat="1" ht="22.8" customHeight="1">
      <c r="B211" s="136"/>
      <c r="D211" s="137" t="s">
        <v>75</v>
      </c>
      <c r="E211" s="147" t="s">
        <v>263</v>
      </c>
      <c r="F211" s="147" t="s">
        <v>264</v>
      </c>
      <c r="I211" s="139"/>
      <c r="J211" s="148">
        <f>BK211</f>
        <v>0</v>
      </c>
      <c r="L211" s="136"/>
      <c r="M211" s="141"/>
      <c r="N211" s="142"/>
      <c r="O211" s="142"/>
      <c r="P211" s="143">
        <f>SUM(P212:P217)</f>
        <v>0</v>
      </c>
      <c r="Q211" s="142"/>
      <c r="R211" s="143">
        <f>SUM(R212:R217)</f>
        <v>0</v>
      </c>
      <c r="S211" s="142"/>
      <c r="T211" s="144">
        <f>SUM(T212:T217)</f>
        <v>0</v>
      </c>
      <c r="AR211" s="137" t="s">
        <v>84</v>
      </c>
      <c r="AT211" s="145" t="s">
        <v>75</v>
      </c>
      <c r="AU211" s="145" t="s">
        <v>84</v>
      </c>
      <c r="AY211" s="137" t="s">
        <v>130</v>
      </c>
      <c r="BK211" s="146">
        <f>SUM(BK212:BK217)</f>
        <v>0</v>
      </c>
    </row>
    <row r="212" spans="2:65" s="1" customFormat="1" ht="21.6" customHeight="1">
      <c r="B212" s="149"/>
      <c r="C212" s="150" t="s">
        <v>265</v>
      </c>
      <c r="D212" s="150" t="s">
        <v>133</v>
      </c>
      <c r="E212" s="151" t="s">
        <v>266</v>
      </c>
      <c r="F212" s="152" t="s">
        <v>267</v>
      </c>
      <c r="G212" s="153" t="s">
        <v>148</v>
      </c>
      <c r="H212" s="154">
        <v>1.5880000000000001</v>
      </c>
      <c r="I212" s="155"/>
      <c r="J212" s="156">
        <f>ROUND(I212*H212,2)</f>
        <v>0</v>
      </c>
      <c r="K212" s="152" t="s">
        <v>137</v>
      </c>
      <c r="L212" s="31"/>
      <c r="M212" s="157" t="s">
        <v>1</v>
      </c>
      <c r="N212" s="158" t="s">
        <v>41</v>
      </c>
      <c r="O212" s="54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AR212" s="161" t="s">
        <v>138</v>
      </c>
      <c r="AT212" s="161" t="s">
        <v>133</v>
      </c>
      <c r="AU212" s="161" t="s">
        <v>86</v>
      </c>
      <c r="AY212" s="16" t="s">
        <v>130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6" t="s">
        <v>84</v>
      </c>
      <c r="BK212" s="162">
        <f>ROUND(I212*H212,2)</f>
        <v>0</v>
      </c>
      <c r="BL212" s="16" t="s">
        <v>138</v>
      </c>
      <c r="BM212" s="161" t="s">
        <v>268</v>
      </c>
    </row>
    <row r="213" spans="2:65" s="1" customFormat="1" ht="14.4" customHeight="1">
      <c r="B213" s="149"/>
      <c r="C213" s="150" t="s">
        <v>269</v>
      </c>
      <c r="D213" s="150" t="s">
        <v>133</v>
      </c>
      <c r="E213" s="151" t="s">
        <v>270</v>
      </c>
      <c r="F213" s="152" t="s">
        <v>271</v>
      </c>
      <c r="G213" s="153" t="s">
        <v>148</v>
      </c>
      <c r="H213" s="154">
        <v>15.88</v>
      </c>
      <c r="I213" s="155"/>
      <c r="J213" s="156">
        <f>ROUND(I213*H213,2)</f>
        <v>0</v>
      </c>
      <c r="K213" s="152" t="s">
        <v>137</v>
      </c>
      <c r="L213" s="31"/>
      <c r="M213" s="157" t="s">
        <v>1</v>
      </c>
      <c r="N213" s="158" t="s">
        <v>41</v>
      </c>
      <c r="O213" s="54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AR213" s="161" t="s">
        <v>138</v>
      </c>
      <c r="AT213" s="161" t="s">
        <v>133</v>
      </c>
      <c r="AU213" s="161" t="s">
        <v>86</v>
      </c>
      <c r="AY213" s="16" t="s">
        <v>130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6" t="s">
        <v>84</v>
      </c>
      <c r="BK213" s="162">
        <f>ROUND(I213*H213,2)</f>
        <v>0</v>
      </c>
      <c r="BL213" s="16" t="s">
        <v>138</v>
      </c>
      <c r="BM213" s="161" t="s">
        <v>272</v>
      </c>
    </row>
    <row r="214" spans="2:65" s="12" customFormat="1">
      <c r="B214" s="163"/>
      <c r="D214" s="164" t="s">
        <v>140</v>
      </c>
      <c r="F214" s="166" t="s">
        <v>273</v>
      </c>
      <c r="H214" s="167">
        <v>15.88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140</v>
      </c>
      <c r="AU214" s="165" t="s">
        <v>86</v>
      </c>
      <c r="AV214" s="12" t="s">
        <v>86</v>
      </c>
      <c r="AW214" s="12" t="s">
        <v>3</v>
      </c>
      <c r="AX214" s="12" t="s">
        <v>84</v>
      </c>
      <c r="AY214" s="165" t="s">
        <v>130</v>
      </c>
    </row>
    <row r="215" spans="2:65" s="1" customFormat="1" ht="14.4" customHeight="1">
      <c r="B215" s="149"/>
      <c r="C215" s="150" t="s">
        <v>274</v>
      </c>
      <c r="D215" s="150" t="s">
        <v>133</v>
      </c>
      <c r="E215" s="151" t="s">
        <v>275</v>
      </c>
      <c r="F215" s="152" t="s">
        <v>276</v>
      </c>
      <c r="G215" s="153" t="s">
        <v>148</v>
      </c>
      <c r="H215" s="154">
        <v>7.94</v>
      </c>
      <c r="I215" s="155"/>
      <c r="J215" s="156">
        <f>ROUND(I215*H215,2)</f>
        <v>0</v>
      </c>
      <c r="K215" s="152" t="s">
        <v>137</v>
      </c>
      <c r="L215" s="31"/>
      <c r="M215" s="157" t="s">
        <v>1</v>
      </c>
      <c r="N215" s="158" t="s">
        <v>41</v>
      </c>
      <c r="O215" s="54"/>
      <c r="P215" s="159">
        <f>O215*H215</f>
        <v>0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AR215" s="161" t="s">
        <v>138</v>
      </c>
      <c r="AT215" s="161" t="s">
        <v>133</v>
      </c>
      <c r="AU215" s="161" t="s">
        <v>86</v>
      </c>
      <c r="AY215" s="16" t="s">
        <v>130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6" t="s">
        <v>84</v>
      </c>
      <c r="BK215" s="162">
        <f>ROUND(I215*H215,2)</f>
        <v>0</v>
      </c>
      <c r="BL215" s="16" t="s">
        <v>138</v>
      </c>
      <c r="BM215" s="161" t="s">
        <v>277</v>
      </c>
    </row>
    <row r="216" spans="2:65" s="12" customFormat="1">
      <c r="B216" s="163"/>
      <c r="D216" s="164" t="s">
        <v>140</v>
      </c>
      <c r="F216" s="166" t="s">
        <v>278</v>
      </c>
      <c r="H216" s="167">
        <v>7.94</v>
      </c>
      <c r="I216" s="168"/>
      <c r="L216" s="163"/>
      <c r="M216" s="169"/>
      <c r="N216" s="170"/>
      <c r="O216" s="170"/>
      <c r="P216" s="170"/>
      <c r="Q216" s="170"/>
      <c r="R216" s="170"/>
      <c r="S216" s="170"/>
      <c r="T216" s="171"/>
      <c r="AT216" s="165" t="s">
        <v>140</v>
      </c>
      <c r="AU216" s="165" t="s">
        <v>86</v>
      </c>
      <c r="AV216" s="12" t="s">
        <v>86</v>
      </c>
      <c r="AW216" s="12" t="s">
        <v>3</v>
      </c>
      <c r="AX216" s="12" t="s">
        <v>84</v>
      </c>
      <c r="AY216" s="165" t="s">
        <v>130</v>
      </c>
    </row>
    <row r="217" spans="2:65" s="1" customFormat="1" ht="21.6" customHeight="1">
      <c r="B217" s="149"/>
      <c r="C217" s="150" t="s">
        <v>279</v>
      </c>
      <c r="D217" s="150" t="s">
        <v>133</v>
      </c>
      <c r="E217" s="151" t="s">
        <v>280</v>
      </c>
      <c r="F217" s="152" t="s">
        <v>281</v>
      </c>
      <c r="G217" s="153" t="s">
        <v>148</v>
      </c>
      <c r="H217" s="154">
        <v>1.5880000000000001</v>
      </c>
      <c r="I217" s="155"/>
      <c r="J217" s="156">
        <f>ROUND(I217*H217,2)</f>
        <v>0</v>
      </c>
      <c r="K217" s="152" t="s">
        <v>137</v>
      </c>
      <c r="L217" s="31"/>
      <c r="M217" s="157" t="s">
        <v>1</v>
      </c>
      <c r="N217" s="158" t="s">
        <v>41</v>
      </c>
      <c r="O217" s="54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AR217" s="161" t="s">
        <v>138</v>
      </c>
      <c r="AT217" s="161" t="s">
        <v>133</v>
      </c>
      <c r="AU217" s="161" t="s">
        <v>86</v>
      </c>
      <c r="AY217" s="16" t="s">
        <v>130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6" t="s">
        <v>84</v>
      </c>
      <c r="BK217" s="162">
        <f>ROUND(I217*H217,2)</f>
        <v>0</v>
      </c>
      <c r="BL217" s="16" t="s">
        <v>138</v>
      </c>
      <c r="BM217" s="161" t="s">
        <v>282</v>
      </c>
    </row>
    <row r="218" spans="2:65" s="11" customFormat="1" ht="22.8" customHeight="1">
      <c r="B218" s="136"/>
      <c r="D218" s="137" t="s">
        <v>75</v>
      </c>
      <c r="E218" s="147" t="s">
        <v>283</v>
      </c>
      <c r="F218" s="147" t="s">
        <v>284</v>
      </c>
      <c r="I218" s="139"/>
      <c r="J218" s="148">
        <f>BK218</f>
        <v>0</v>
      </c>
      <c r="L218" s="136"/>
      <c r="M218" s="141"/>
      <c r="N218" s="142"/>
      <c r="O218" s="142"/>
      <c r="P218" s="143">
        <f>P219</f>
        <v>0</v>
      </c>
      <c r="Q218" s="142"/>
      <c r="R218" s="143">
        <f>R219</f>
        <v>0</v>
      </c>
      <c r="S218" s="142"/>
      <c r="T218" s="144">
        <f>T219</f>
        <v>0</v>
      </c>
      <c r="AR218" s="137" t="s">
        <v>84</v>
      </c>
      <c r="AT218" s="145" t="s">
        <v>75</v>
      </c>
      <c r="AU218" s="145" t="s">
        <v>84</v>
      </c>
      <c r="AY218" s="137" t="s">
        <v>130</v>
      </c>
      <c r="BK218" s="146">
        <f>BK219</f>
        <v>0</v>
      </c>
    </row>
    <row r="219" spans="2:65" s="1" customFormat="1" ht="14.4" customHeight="1">
      <c r="B219" s="149"/>
      <c r="C219" s="150" t="s">
        <v>285</v>
      </c>
      <c r="D219" s="150" t="s">
        <v>133</v>
      </c>
      <c r="E219" s="151" t="s">
        <v>286</v>
      </c>
      <c r="F219" s="152" t="s">
        <v>287</v>
      </c>
      <c r="G219" s="153" t="s">
        <v>148</v>
      </c>
      <c r="H219" s="154">
        <v>1.34</v>
      </c>
      <c r="I219" s="155"/>
      <c r="J219" s="156">
        <f>ROUND(I219*H219,2)</f>
        <v>0</v>
      </c>
      <c r="K219" s="152" t="s">
        <v>137</v>
      </c>
      <c r="L219" s="31"/>
      <c r="M219" s="157" t="s">
        <v>1</v>
      </c>
      <c r="N219" s="158" t="s">
        <v>41</v>
      </c>
      <c r="O219" s="54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AR219" s="161" t="s">
        <v>138</v>
      </c>
      <c r="AT219" s="161" t="s">
        <v>133</v>
      </c>
      <c r="AU219" s="161" t="s">
        <v>86</v>
      </c>
      <c r="AY219" s="16" t="s">
        <v>130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6" t="s">
        <v>84</v>
      </c>
      <c r="BK219" s="162">
        <f>ROUND(I219*H219,2)</f>
        <v>0</v>
      </c>
      <c r="BL219" s="16" t="s">
        <v>138</v>
      </c>
      <c r="BM219" s="161" t="s">
        <v>288</v>
      </c>
    </row>
    <row r="220" spans="2:65" s="11" customFormat="1" ht="25.95" customHeight="1">
      <c r="B220" s="136"/>
      <c r="D220" s="137" t="s">
        <v>75</v>
      </c>
      <c r="E220" s="138" t="s">
        <v>289</v>
      </c>
      <c r="F220" s="138" t="s">
        <v>290</v>
      </c>
      <c r="I220" s="139"/>
      <c r="J220" s="140">
        <f>BK220</f>
        <v>0</v>
      </c>
      <c r="L220" s="136"/>
      <c r="M220" s="141"/>
      <c r="N220" s="142"/>
      <c r="O220" s="142"/>
      <c r="P220" s="143">
        <f>P221+P227+P248</f>
        <v>0</v>
      </c>
      <c r="Q220" s="142"/>
      <c r="R220" s="143">
        <f>R221+R227+R248</f>
        <v>5.0754000000000001E-2</v>
      </c>
      <c r="S220" s="142"/>
      <c r="T220" s="144">
        <f>T221+T227+T248</f>
        <v>0</v>
      </c>
      <c r="AR220" s="137" t="s">
        <v>86</v>
      </c>
      <c r="AT220" s="145" t="s">
        <v>75</v>
      </c>
      <c r="AU220" s="145" t="s">
        <v>76</v>
      </c>
      <c r="AY220" s="137" t="s">
        <v>130</v>
      </c>
      <c r="BK220" s="146">
        <f>BK221+BK227+BK248</f>
        <v>0</v>
      </c>
    </row>
    <row r="221" spans="2:65" s="11" customFormat="1" ht="22.8" customHeight="1">
      <c r="B221" s="136"/>
      <c r="D221" s="137" t="s">
        <v>75</v>
      </c>
      <c r="E221" s="147" t="s">
        <v>291</v>
      </c>
      <c r="F221" s="147" t="s">
        <v>292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SUM(P222:P226)</f>
        <v>0</v>
      </c>
      <c r="Q221" s="142"/>
      <c r="R221" s="143">
        <f>SUM(R222:R226)</f>
        <v>5.0754000000000001E-2</v>
      </c>
      <c r="S221" s="142"/>
      <c r="T221" s="144">
        <f>SUM(T222:T226)</f>
        <v>0</v>
      </c>
      <c r="AR221" s="137" t="s">
        <v>86</v>
      </c>
      <c r="AT221" s="145" t="s">
        <v>75</v>
      </c>
      <c r="AU221" s="145" t="s">
        <v>84</v>
      </c>
      <c r="AY221" s="137" t="s">
        <v>130</v>
      </c>
      <c r="BK221" s="146">
        <f>SUM(BK222:BK226)</f>
        <v>0</v>
      </c>
    </row>
    <row r="222" spans="2:65" s="1" customFormat="1" ht="14.4" customHeight="1">
      <c r="B222" s="149"/>
      <c r="C222" s="150" t="s">
        <v>293</v>
      </c>
      <c r="D222" s="150" t="s">
        <v>133</v>
      </c>
      <c r="E222" s="151" t="s">
        <v>294</v>
      </c>
      <c r="F222" s="152" t="s">
        <v>295</v>
      </c>
      <c r="G222" s="153" t="s">
        <v>157</v>
      </c>
      <c r="H222" s="154">
        <v>0.44</v>
      </c>
      <c r="I222" s="155"/>
      <c r="J222" s="156">
        <f>ROUND(I222*H222,2)</f>
        <v>0</v>
      </c>
      <c r="K222" s="152" t="s">
        <v>137</v>
      </c>
      <c r="L222" s="31"/>
      <c r="M222" s="157" t="s">
        <v>1</v>
      </c>
      <c r="N222" s="158" t="s">
        <v>41</v>
      </c>
      <c r="O222" s="54"/>
      <c r="P222" s="159">
        <f>O222*H222</f>
        <v>0</v>
      </c>
      <c r="Q222" s="159">
        <v>0.11534999999999999</v>
      </c>
      <c r="R222" s="159">
        <f>Q222*H222</f>
        <v>5.0754000000000001E-2</v>
      </c>
      <c r="S222" s="159">
        <v>0</v>
      </c>
      <c r="T222" s="160">
        <f>S222*H222</f>
        <v>0</v>
      </c>
      <c r="AR222" s="161" t="s">
        <v>216</v>
      </c>
      <c r="AT222" s="161" t="s">
        <v>133</v>
      </c>
      <c r="AU222" s="161" t="s">
        <v>86</v>
      </c>
      <c r="AY222" s="16" t="s">
        <v>130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6" t="s">
        <v>84</v>
      </c>
      <c r="BK222" s="162">
        <f>ROUND(I222*H222,2)</f>
        <v>0</v>
      </c>
      <c r="BL222" s="16" t="s">
        <v>216</v>
      </c>
      <c r="BM222" s="161" t="s">
        <v>296</v>
      </c>
    </row>
    <row r="223" spans="2:65" s="12" customFormat="1">
      <c r="B223" s="163"/>
      <c r="D223" s="164" t="s">
        <v>140</v>
      </c>
      <c r="E223" s="165" t="s">
        <v>1</v>
      </c>
      <c r="F223" s="166" t="s">
        <v>297</v>
      </c>
      <c r="H223" s="167">
        <v>0.36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140</v>
      </c>
      <c r="AU223" s="165" t="s">
        <v>86</v>
      </c>
      <c r="AV223" s="12" t="s">
        <v>86</v>
      </c>
      <c r="AW223" s="12" t="s">
        <v>32</v>
      </c>
      <c r="AX223" s="12" t="s">
        <v>76</v>
      </c>
      <c r="AY223" s="165" t="s">
        <v>130</v>
      </c>
    </row>
    <row r="224" spans="2:65" s="12" customFormat="1">
      <c r="B224" s="163"/>
      <c r="D224" s="164" t="s">
        <v>140</v>
      </c>
      <c r="E224" s="165" t="s">
        <v>1</v>
      </c>
      <c r="F224" s="166" t="s">
        <v>298</v>
      </c>
      <c r="H224" s="167">
        <v>0.08</v>
      </c>
      <c r="I224" s="168"/>
      <c r="L224" s="163"/>
      <c r="M224" s="169"/>
      <c r="N224" s="170"/>
      <c r="O224" s="170"/>
      <c r="P224" s="170"/>
      <c r="Q224" s="170"/>
      <c r="R224" s="170"/>
      <c r="S224" s="170"/>
      <c r="T224" s="171"/>
      <c r="AT224" s="165" t="s">
        <v>140</v>
      </c>
      <c r="AU224" s="165" t="s">
        <v>86</v>
      </c>
      <c r="AV224" s="12" t="s">
        <v>86</v>
      </c>
      <c r="AW224" s="12" t="s">
        <v>32</v>
      </c>
      <c r="AX224" s="12" t="s">
        <v>76</v>
      </c>
      <c r="AY224" s="165" t="s">
        <v>130</v>
      </c>
    </row>
    <row r="225" spans="2:65" s="13" customFormat="1">
      <c r="B225" s="172"/>
      <c r="D225" s="164" t="s">
        <v>140</v>
      </c>
      <c r="E225" s="173" t="s">
        <v>1</v>
      </c>
      <c r="F225" s="174" t="s">
        <v>142</v>
      </c>
      <c r="H225" s="175">
        <v>0.44</v>
      </c>
      <c r="I225" s="176"/>
      <c r="L225" s="172"/>
      <c r="M225" s="177"/>
      <c r="N225" s="178"/>
      <c r="O225" s="178"/>
      <c r="P225" s="178"/>
      <c r="Q225" s="178"/>
      <c r="R225" s="178"/>
      <c r="S225" s="178"/>
      <c r="T225" s="179"/>
      <c r="AT225" s="173" t="s">
        <v>140</v>
      </c>
      <c r="AU225" s="173" t="s">
        <v>86</v>
      </c>
      <c r="AV225" s="13" t="s">
        <v>138</v>
      </c>
      <c r="AW225" s="13" t="s">
        <v>32</v>
      </c>
      <c r="AX225" s="13" t="s">
        <v>84</v>
      </c>
      <c r="AY225" s="173" t="s">
        <v>130</v>
      </c>
    </row>
    <row r="226" spans="2:65" s="1" customFormat="1" ht="14.4" customHeight="1">
      <c r="B226" s="149"/>
      <c r="C226" s="150" t="s">
        <v>299</v>
      </c>
      <c r="D226" s="150" t="s">
        <v>133</v>
      </c>
      <c r="E226" s="151" t="s">
        <v>300</v>
      </c>
      <c r="F226" s="152" t="s">
        <v>301</v>
      </c>
      <c r="G226" s="153" t="s">
        <v>302</v>
      </c>
      <c r="H226" s="190"/>
      <c r="I226" s="155"/>
      <c r="J226" s="156">
        <f>ROUND(I226*H226,2)</f>
        <v>0</v>
      </c>
      <c r="K226" s="152" t="s">
        <v>137</v>
      </c>
      <c r="L226" s="31"/>
      <c r="M226" s="157" t="s">
        <v>1</v>
      </c>
      <c r="N226" s="158" t="s">
        <v>41</v>
      </c>
      <c r="O226" s="54"/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AR226" s="161" t="s">
        <v>216</v>
      </c>
      <c r="AT226" s="161" t="s">
        <v>133</v>
      </c>
      <c r="AU226" s="161" t="s">
        <v>86</v>
      </c>
      <c r="AY226" s="16" t="s">
        <v>130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16" t="s">
        <v>84</v>
      </c>
      <c r="BK226" s="162">
        <f>ROUND(I226*H226,2)</f>
        <v>0</v>
      </c>
      <c r="BL226" s="16" t="s">
        <v>216</v>
      </c>
      <c r="BM226" s="161" t="s">
        <v>303</v>
      </c>
    </row>
    <row r="227" spans="2:65" s="11" customFormat="1" ht="22.8" customHeight="1">
      <c r="B227" s="136"/>
      <c r="D227" s="137" t="s">
        <v>75</v>
      </c>
      <c r="E227" s="147" t="s">
        <v>304</v>
      </c>
      <c r="F227" s="147" t="s">
        <v>305</v>
      </c>
      <c r="I227" s="139"/>
      <c r="J227" s="148">
        <f>BK227</f>
        <v>0</v>
      </c>
      <c r="L227" s="136"/>
      <c r="M227" s="141"/>
      <c r="N227" s="142"/>
      <c r="O227" s="142"/>
      <c r="P227" s="143">
        <f>SUM(P228:P247)</f>
        <v>0</v>
      </c>
      <c r="Q227" s="142"/>
      <c r="R227" s="143">
        <f>SUM(R228:R247)</f>
        <v>0</v>
      </c>
      <c r="S227" s="142"/>
      <c r="T227" s="144">
        <f>SUM(T228:T247)</f>
        <v>0</v>
      </c>
      <c r="AR227" s="137" t="s">
        <v>86</v>
      </c>
      <c r="AT227" s="145" t="s">
        <v>75</v>
      </c>
      <c r="AU227" s="145" t="s">
        <v>84</v>
      </c>
      <c r="AY227" s="137" t="s">
        <v>130</v>
      </c>
      <c r="BK227" s="146">
        <f>SUM(BK228:BK247)</f>
        <v>0</v>
      </c>
    </row>
    <row r="228" spans="2:65" s="1" customFormat="1" ht="14.4" customHeight="1">
      <c r="B228" s="149"/>
      <c r="C228" s="180" t="s">
        <v>306</v>
      </c>
      <c r="D228" s="180" t="s">
        <v>173</v>
      </c>
      <c r="E228" s="181" t="s">
        <v>307</v>
      </c>
      <c r="F228" s="182" t="s">
        <v>308</v>
      </c>
      <c r="G228" s="183" t="s">
        <v>157</v>
      </c>
      <c r="H228" s="184">
        <v>40.976999999999997</v>
      </c>
      <c r="I228" s="185"/>
      <c r="J228" s="186">
        <f>ROUND(I228*H228,2)</f>
        <v>0</v>
      </c>
      <c r="K228" s="182" t="s">
        <v>1</v>
      </c>
      <c r="L228" s="187"/>
      <c r="M228" s="188" t="s">
        <v>1</v>
      </c>
      <c r="N228" s="189" t="s">
        <v>41</v>
      </c>
      <c r="O228" s="54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AR228" s="161" t="s">
        <v>293</v>
      </c>
      <c r="AT228" s="161" t="s">
        <v>173</v>
      </c>
      <c r="AU228" s="161" t="s">
        <v>86</v>
      </c>
      <c r="AY228" s="16" t="s">
        <v>130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6" t="s">
        <v>84</v>
      </c>
      <c r="BK228" s="162">
        <f>ROUND(I228*H228,2)</f>
        <v>0</v>
      </c>
      <c r="BL228" s="16" t="s">
        <v>216</v>
      </c>
      <c r="BM228" s="161" t="s">
        <v>309</v>
      </c>
    </row>
    <row r="229" spans="2:65" s="12" customFormat="1">
      <c r="B229" s="163"/>
      <c r="D229" s="164" t="s">
        <v>140</v>
      </c>
      <c r="E229" s="165" t="s">
        <v>1</v>
      </c>
      <c r="F229" s="166" t="s">
        <v>310</v>
      </c>
      <c r="H229" s="167">
        <v>40.976999999999997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140</v>
      </c>
      <c r="AU229" s="165" t="s">
        <v>86</v>
      </c>
      <c r="AV229" s="12" t="s">
        <v>86</v>
      </c>
      <c r="AW229" s="12" t="s">
        <v>32</v>
      </c>
      <c r="AX229" s="12" t="s">
        <v>76</v>
      </c>
      <c r="AY229" s="165" t="s">
        <v>130</v>
      </c>
    </row>
    <row r="230" spans="2:65" s="13" customFormat="1">
      <c r="B230" s="172"/>
      <c r="D230" s="164" t="s">
        <v>140</v>
      </c>
      <c r="E230" s="173" t="s">
        <v>1</v>
      </c>
      <c r="F230" s="174" t="s">
        <v>142</v>
      </c>
      <c r="H230" s="175">
        <v>40.976999999999997</v>
      </c>
      <c r="I230" s="176"/>
      <c r="L230" s="172"/>
      <c r="M230" s="177"/>
      <c r="N230" s="178"/>
      <c r="O230" s="178"/>
      <c r="P230" s="178"/>
      <c r="Q230" s="178"/>
      <c r="R230" s="178"/>
      <c r="S230" s="178"/>
      <c r="T230" s="179"/>
      <c r="AT230" s="173" t="s">
        <v>140</v>
      </c>
      <c r="AU230" s="173" t="s">
        <v>86</v>
      </c>
      <c r="AV230" s="13" t="s">
        <v>138</v>
      </c>
      <c r="AW230" s="13" t="s">
        <v>32</v>
      </c>
      <c r="AX230" s="13" t="s">
        <v>84</v>
      </c>
      <c r="AY230" s="173" t="s">
        <v>130</v>
      </c>
    </row>
    <row r="231" spans="2:65" s="1" customFormat="1" ht="14.4" customHeight="1">
      <c r="B231" s="149"/>
      <c r="C231" s="180" t="s">
        <v>311</v>
      </c>
      <c r="D231" s="180" t="s">
        <v>173</v>
      </c>
      <c r="E231" s="181" t="s">
        <v>312</v>
      </c>
      <c r="F231" s="182" t="s">
        <v>313</v>
      </c>
      <c r="G231" s="183" t="s">
        <v>157</v>
      </c>
      <c r="H231" s="184">
        <v>43.026000000000003</v>
      </c>
      <c r="I231" s="185"/>
      <c r="J231" s="186">
        <f>ROUND(I231*H231,2)</f>
        <v>0</v>
      </c>
      <c r="K231" s="182" t="s">
        <v>1</v>
      </c>
      <c r="L231" s="187"/>
      <c r="M231" s="188" t="s">
        <v>1</v>
      </c>
      <c r="N231" s="189" t="s">
        <v>41</v>
      </c>
      <c r="O231" s="54"/>
      <c r="P231" s="159">
        <f>O231*H231</f>
        <v>0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AR231" s="161" t="s">
        <v>293</v>
      </c>
      <c r="AT231" s="161" t="s">
        <v>173</v>
      </c>
      <c r="AU231" s="161" t="s">
        <v>86</v>
      </c>
      <c r="AY231" s="16" t="s">
        <v>130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6" t="s">
        <v>84</v>
      </c>
      <c r="BK231" s="162">
        <f>ROUND(I231*H231,2)</f>
        <v>0</v>
      </c>
      <c r="BL231" s="16" t="s">
        <v>216</v>
      </c>
      <c r="BM231" s="161" t="s">
        <v>314</v>
      </c>
    </row>
    <row r="232" spans="2:65" s="12" customFormat="1">
      <c r="B232" s="163"/>
      <c r="D232" s="164" t="s">
        <v>140</v>
      </c>
      <c r="E232" s="165" t="s">
        <v>1</v>
      </c>
      <c r="F232" s="166" t="s">
        <v>315</v>
      </c>
      <c r="H232" s="167">
        <v>43.026000000000003</v>
      </c>
      <c r="I232" s="168"/>
      <c r="L232" s="163"/>
      <c r="M232" s="169"/>
      <c r="N232" s="170"/>
      <c r="O232" s="170"/>
      <c r="P232" s="170"/>
      <c r="Q232" s="170"/>
      <c r="R232" s="170"/>
      <c r="S232" s="170"/>
      <c r="T232" s="171"/>
      <c r="AT232" s="165" t="s">
        <v>140</v>
      </c>
      <c r="AU232" s="165" t="s">
        <v>86</v>
      </c>
      <c r="AV232" s="12" t="s">
        <v>86</v>
      </c>
      <c r="AW232" s="12" t="s">
        <v>32</v>
      </c>
      <c r="AX232" s="12" t="s">
        <v>76</v>
      </c>
      <c r="AY232" s="165" t="s">
        <v>130</v>
      </c>
    </row>
    <row r="233" spans="2:65" s="13" customFormat="1">
      <c r="B233" s="172"/>
      <c r="D233" s="164" t="s">
        <v>140</v>
      </c>
      <c r="E233" s="173" t="s">
        <v>1</v>
      </c>
      <c r="F233" s="174" t="s">
        <v>142</v>
      </c>
      <c r="H233" s="175">
        <v>43.026000000000003</v>
      </c>
      <c r="I233" s="176"/>
      <c r="L233" s="172"/>
      <c r="M233" s="177"/>
      <c r="N233" s="178"/>
      <c r="O233" s="178"/>
      <c r="P233" s="178"/>
      <c r="Q233" s="178"/>
      <c r="R233" s="178"/>
      <c r="S233" s="178"/>
      <c r="T233" s="179"/>
      <c r="AT233" s="173" t="s">
        <v>140</v>
      </c>
      <c r="AU233" s="173" t="s">
        <v>86</v>
      </c>
      <c r="AV233" s="13" t="s">
        <v>138</v>
      </c>
      <c r="AW233" s="13" t="s">
        <v>32</v>
      </c>
      <c r="AX233" s="13" t="s">
        <v>84</v>
      </c>
      <c r="AY233" s="173" t="s">
        <v>130</v>
      </c>
    </row>
    <row r="234" spans="2:65" s="1" customFormat="1" ht="14.4" customHeight="1">
      <c r="B234" s="149"/>
      <c r="C234" s="180" t="s">
        <v>316</v>
      </c>
      <c r="D234" s="180" t="s">
        <v>173</v>
      </c>
      <c r="E234" s="181" t="s">
        <v>317</v>
      </c>
      <c r="F234" s="182" t="s">
        <v>318</v>
      </c>
      <c r="G234" s="183" t="s">
        <v>194</v>
      </c>
      <c r="H234" s="184">
        <v>28.26</v>
      </c>
      <c r="I234" s="185"/>
      <c r="J234" s="186">
        <f>ROUND(I234*H234,2)</f>
        <v>0</v>
      </c>
      <c r="K234" s="182" t="s">
        <v>1</v>
      </c>
      <c r="L234" s="187"/>
      <c r="M234" s="188" t="s">
        <v>1</v>
      </c>
      <c r="N234" s="189" t="s">
        <v>41</v>
      </c>
      <c r="O234" s="54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AR234" s="161" t="s">
        <v>293</v>
      </c>
      <c r="AT234" s="161" t="s">
        <v>173</v>
      </c>
      <c r="AU234" s="161" t="s">
        <v>86</v>
      </c>
      <c r="AY234" s="16" t="s">
        <v>130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6" t="s">
        <v>84</v>
      </c>
      <c r="BK234" s="162">
        <f>ROUND(I234*H234,2)</f>
        <v>0</v>
      </c>
      <c r="BL234" s="16" t="s">
        <v>216</v>
      </c>
      <c r="BM234" s="161" t="s">
        <v>319</v>
      </c>
    </row>
    <row r="235" spans="2:65" s="12" customFormat="1">
      <c r="B235" s="163"/>
      <c r="D235" s="164" t="s">
        <v>140</v>
      </c>
      <c r="E235" s="165" t="s">
        <v>1</v>
      </c>
      <c r="F235" s="166" t="s">
        <v>320</v>
      </c>
      <c r="H235" s="167">
        <v>28.26</v>
      </c>
      <c r="I235" s="168"/>
      <c r="L235" s="163"/>
      <c r="M235" s="169"/>
      <c r="N235" s="170"/>
      <c r="O235" s="170"/>
      <c r="P235" s="170"/>
      <c r="Q235" s="170"/>
      <c r="R235" s="170"/>
      <c r="S235" s="170"/>
      <c r="T235" s="171"/>
      <c r="AT235" s="165" t="s">
        <v>140</v>
      </c>
      <c r="AU235" s="165" t="s">
        <v>86</v>
      </c>
      <c r="AV235" s="12" t="s">
        <v>86</v>
      </c>
      <c r="AW235" s="12" t="s">
        <v>32</v>
      </c>
      <c r="AX235" s="12" t="s">
        <v>76</v>
      </c>
      <c r="AY235" s="165" t="s">
        <v>130</v>
      </c>
    </row>
    <row r="236" spans="2:65" s="13" customFormat="1">
      <c r="B236" s="172"/>
      <c r="D236" s="164" t="s">
        <v>140</v>
      </c>
      <c r="E236" s="173" t="s">
        <v>1</v>
      </c>
      <c r="F236" s="174" t="s">
        <v>142</v>
      </c>
      <c r="H236" s="175">
        <v>28.26</v>
      </c>
      <c r="I236" s="176"/>
      <c r="L236" s="172"/>
      <c r="M236" s="177"/>
      <c r="N236" s="178"/>
      <c r="O236" s="178"/>
      <c r="P236" s="178"/>
      <c r="Q236" s="178"/>
      <c r="R236" s="178"/>
      <c r="S236" s="178"/>
      <c r="T236" s="179"/>
      <c r="AT236" s="173" t="s">
        <v>140</v>
      </c>
      <c r="AU236" s="173" t="s">
        <v>86</v>
      </c>
      <c r="AV236" s="13" t="s">
        <v>138</v>
      </c>
      <c r="AW236" s="13" t="s">
        <v>32</v>
      </c>
      <c r="AX236" s="13" t="s">
        <v>84</v>
      </c>
      <c r="AY236" s="173" t="s">
        <v>130</v>
      </c>
    </row>
    <row r="237" spans="2:65" s="1" customFormat="1" ht="14.4" customHeight="1">
      <c r="B237" s="149"/>
      <c r="C237" s="180" t="s">
        <v>321</v>
      </c>
      <c r="D237" s="180" t="s">
        <v>173</v>
      </c>
      <c r="E237" s="181" t="s">
        <v>322</v>
      </c>
      <c r="F237" s="182" t="s">
        <v>323</v>
      </c>
      <c r="G237" s="183" t="s">
        <v>194</v>
      </c>
      <c r="H237" s="184">
        <v>28.26</v>
      </c>
      <c r="I237" s="185"/>
      <c r="J237" s="186">
        <f>ROUND(I237*H237,2)</f>
        <v>0</v>
      </c>
      <c r="K237" s="182" t="s">
        <v>1</v>
      </c>
      <c r="L237" s="187"/>
      <c r="M237" s="188" t="s">
        <v>1</v>
      </c>
      <c r="N237" s="189" t="s">
        <v>41</v>
      </c>
      <c r="O237" s="54"/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AR237" s="161" t="s">
        <v>293</v>
      </c>
      <c r="AT237" s="161" t="s">
        <v>173</v>
      </c>
      <c r="AU237" s="161" t="s">
        <v>86</v>
      </c>
      <c r="AY237" s="16" t="s">
        <v>130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6" t="s">
        <v>84</v>
      </c>
      <c r="BK237" s="162">
        <f>ROUND(I237*H237,2)</f>
        <v>0</v>
      </c>
      <c r="BL237" s="16" t="s">
        <v>216</v>
      </c>
      <c r="BM237" s="161" t="s">
        <v>324</v>
      </c>
    </row>
    <row r="238" spans="2:65" s="12" customFormat="1">
      <c r="B238" s="163"/>
      <c r="D238" s="164" t="s">
        <v>140</v>
      </c>
      <c r="E238" s="165" t="s">
        <v>1</v>
      </c>
      <c r="F238" s="166" t="s">
        <v>320</v>
      </c>
      <c r="H238" s="167">
        <v>28.26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140</v>
      </c>
      <c r="AU238" s="165" t="s">
        <v>86</v>
      </c>
      <c r="AV238" s="12" t="s">
        <v>86</v>
      </c>
      <c r="AW238" s="12" t="s">
        <v>32</v>
      </c>
      <c r="AX238" s="12" t="s">
        <v>76</v>
      </c>
      <c r="AY238" s="165" t="s">
        <v>130</v>
      </c>
    </row>
    <row r="239" spans="2:65" s="13" customFormat="1">
      <c r="B239" s="172"/>
      <c r="D239" s="164" t="s">
        <v>140</v>
      </c>
      <c r="E239" s="173" t="s">
        <v>1</v>
      </c>
      <c r="F239" s="174" t="s">
        <v>142</v>
      </c>
      <c r="H239" s="175">
        <v>28.26</v>
      </c>
      <c r="I239" s="176"/>
      <c r="L239" s="172"/>
      <c r="M239" s="177"/>
      <c r="N239" s="178"/>
      <c r="O239" s="178"/>
      <c r="P239" s="178"/>
      <c r="Q239" s="178"/>
      <c r="R239" s="178"/>
      <c r="S239" s="178"/>
      <c r="T239" s="179"/>
      <c r="AT239" s="173" t="s">
        <v>140</v>
      </c>
      <c r="AU239" s="173" t="s">
        <v>86</v>
      </c>
      <c r="AV239" s="13" t="s">
        <v>138</v>
      </c>
      <c r="AW239" s="13" t="s">
        <v>32</v>
      </c>
      <c r="AX239" s="13" t="s">
        <v>84</v>
      </c>
      <c r="AY239" s="173" t="s">
        <v>130</v>
      </c>
    </row>
    <row r="240" spans="2:65" s="1" customFormat="1" ht="14.4" customHeight="1">
      <c r="B240" s="149"/>
      <c r="C240" s="180" t="s">
        <v>325</v>
      </c>
      <c r="D240" s="180" t="s">
        <v>173</v>
      </c>
      <c r="E240" s="181" t="s">
        <v>326</v>
      </c>
      <c r="F240" s="182" t="s">
        <v>327</v>
      </c>
      <c r="G240" s="183" t="s">
        <v>194</v>
      </c>
      <c r="H240" s="184">
        <v>28.26</v>
      </c>
      <c r="I240" s="185"/>
      <c r="J240" s="186">
        <f>ROUND(I240*H240,2)</f>
        <v>0</v>
      </c>
      <c r="K240" s="182" t="s">
        <v>1</v>
      </c>
      <c r="L240" s="187"/>
      <c r="M240" s="188" t="s">
        <v>1</v>
      </c>
      <c r="N240" s="189" t="s">
        <v>41</v>
      </c>
      <c r="O240" s="54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AR240" s="161" t="s">
        <v>293</v>
      </c>
      <c r="AT240" s="161" t="s">
        <v>173</v>
      </c>
      <c r="AU240" s="161" t="s">
        <v>86</v>
      </c>
      <c r="AY240" s="16" t="s">
        <v>130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6" t="s">
        <v>84</v>
      </c>
      <c r="BK240" s="162">
        <f>ROUND(I240*H240,2)</f>
        <v>0</v>
      </c>
      <c r="BL240" s="16" t="s">
        <v>216</v>
      </c>
      <c r="BM240" s="161" t="s">
        <v>328</v>
      </c>
    </row>
    <row r="241" spans="2:65" s="12" customFormat="1">
      <c r="B241" s="163"/>
      <c r="D241" s="164" t="s">
        <v>140</v>
      </c>
      <c r="E241" s="165" t="s">
        <v>1</v>
      </c>
      <c r="F241" s="166" t="s">
        <v>320</v>
      </c>
      <c r="H241" s="167">
        <v>28.26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140</v>
      </c>
      <c r="AU241" s="165" t="s">
        <v>86</v>
      </c>
      <c r="AV241" s="12" t="s">
        <v>86</v>
      </c>
      <c r="AW241" s="12" t="s">
        <v>32</v>
      </c>
      <c r="AX241" s="12" t="s">
        <v>76</v>
      </c>
      <c r="AY241" s="165" t="s">
        <v>130</v>
      </c>
    </row>
    <row r="242" spans="2:65" s="13" customFormat="1">
      <c r="B242" s="172"/>
      <c r="D242" s="164" t="s">
        <v>140</v>
      </c>
      <c r="E242" s="173" t="s">
        <v>1</v>
      </c>
      <c r="F242" s="174" t="s">
        <v>142</v>
      </c>
      <c r="H242" s="175">
        <v>28.26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140</v>
      </c>
      <c r="AU242" s="173" t="s">
        <v>86</v>
      </c>
      <c r="AV242" s="13" t="s">
        <v>138</v>
      </c>
      <c r="AW242" s="13" t="s">
        <v>32</v>
      </c>
      <c r="AX242" s="13" t="s">
        <v>84</v>
      </c>
      <c r="AY242" s="173" t="s">
        <v>130</v>
      </c>
    </row>
    <row r="243" spans="2:65" s="1" customFormat="1" ht="14.4" customHeight="1">
      <c r="B243" s="149"/>
      <c r="C243" s="180" t="s">
        <v>329</v>
      </c>
      <c r="D243" s="180" t="s">
        <v>173</v>
      </c>
      <c r="E243" s="181" t="s">
        <v>330</v>
      </c>
      <c r="F243" s="182" t="s">
        <v>331</v>
      </c>
      <c r="G243" s="183" t="s">
        <v>194</v>
      </c>
      <c r="H243" s="184">
        <v>14.13</v>
      </c>
      <c r="I243" s="185"/>
      <c r="J243" s="186">
        <f>ROUND(I243*H243,2)</f>
        <v>0</v>
      </c>
      <c r="K243" s="182" t="s">
        <v>1</v>
      </c>
      <c r="L243" s="187"/>
      <c r="M243" s="188" t="s">
        <v>1</v>
      </c>
      <c r="N243" s="189" t="s">
        <v>41</v>
      </c>
      <c r="O243" s="54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AR243" s="161" t="s">
        <v>293</v>
      </c>
      <c r="AT243" s="161" t="s">
        <v>173</v>
      </c>
      <c r="AU243" s="161" t="s">
        <v>86</v>
      </c>
      <c r="AY243" s="16" t="s">
        <v>130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6" t="s">
        <v>84</v>
      </c>
      <c r="BK243" s="162">
        <f>ROUND(I243*H243,2)</f>
        <v>0</v>
      </c>
      <c r="BL243" s="16" t="s">
        <v>216</v>
      </c>
      <c r="BM243" s="161" t="s">
        <v>332</v>
      </c>
    </row>
    <row r="244" spans="2:65" s="12" customFormat="1">
      <c r="B244" s="163"/>
      <c r="D244" s="164" t="s">
        <v>140</v>
      </c>
      <c r="E244" s="165" t="s">
        <v>1</v>
      </c>
      <c r="F244" s="166" t="s">
        <v>333</v>
      </c>
      <c r="H244" s="167">
        <v>14.13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140</v>
      </c>
      <c r="AU244" s="165" t="s">
        <v>86</v>
      </c>
      <c r="AV244" s="12" t="s">
        <v>86</v>
      </c>
      <c r="AW244" s="12" t="s">
        <v>32</v>
      </c>
      <c r="AX244" s="12" t="s">
        <v>76</v>
      </c>
      <c r="AY244" s="165" t="s">
        <v>130</v>
      </c>
    </row>
    <row r="245" spans="2:65" s="13" customFormat="1">
      <c r="B245" s="172"/>
      <c r="D245" s="164" t="s">
        <v>140</v>
      </c>
      <c r="E245" s="173" t="s">
        <v>1</v>
      </c>
      <c r="F245" s="174" t="s">
        <v>142</v>
      </c>
      <c r="H245" s="175">
        <v>14.13</v>
      </c>
      <c r="I245" s="176"/>
      <c r="L245" s="172"/>
      <c r="M245" s="177"/>
      <c r="N245" s="178"/>
      <c r="O245" s="178"/>
      <c r="P245" s="178"/>
      <c r="Q245" s="178"/>
      <c r="R245" s="178"/>
      <c r="S245" s="178"/>
      <c r="T245" s="179"/>
      <c r="AT245" s="173" t="s">
        <v>140</v>
      </c>
      <c r="AU245" s="173" t="s">
        <v>86</v>
      </c>
      <c r="AV245" s="13" t="s">
        <v>138</v>
      </c>
      <c r="AW245" s="13" t="s">
        <v>32</v>
      </c>
      <c r="AX245" s="13" t="s">
        <v>84</v>
      </c>
      <c r="AY245" s="173" t="s">
        <v>130</v>
      </c>
    </row>
    <row r="246" spans="2:65" s="1" customFormat="1" ht="14.4" customHeight="1">
      <c r="B246" s="149"/>
      <c r="C246" s="180" t="s">
        <v>334</v>
      </c>
      <c r="D246" s="180" t="s">
        <v>173</v>
      </c>
      <c r="E246" s="181" t="s">
        <v>335</v>
      </c>
      <c r="F246" s="182" t="s">
        <v>336</v>
      </c>
      <c r="G246" s="183" t="s">
        <v>194</v>
      </c>
      <c r="H246" s="184">
        <v>14.13</v>
      </c>
      <c r="I246" s="185"/>
      <c r="J246" s="186">
        <f>ROUND(I246*H246,2)</f>
        <v>0</v>
      </c>
      <c r="K246" s="182" t="s">
        <v>1</v>
      </c>
      <c r="L246" s="187"/>
      <c r="M246" s="188" t="s">
        <v>1</v>
      </c>
      <c r="N246" s="189" t="s">
        <v>41</v>
      </c>
      <c r="O246" s="54"/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AR246" s="161" t="s">
        <v>293</v>
      </c>
      <c r="AT246" s="161" t="s">
        <v>173</v>
      </c>
      <c r="AU246" s="161" t="s">
        <v>86</v>
      </c>
      <c r="AY246" s="16" t="s">
        <v>130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6" t="s">
        <v>84</v>
      </c>
      <c r="BK246" s="162">
        <f>ROUND(I246*H246,2)</f>
        <v>0</v>
      </c>
      <c r="BL246" s="16" t="s">
        <v>216</v>
      </c>
      <c r="BM246" s="161" t="s">
        <v>337</v>
      </c>
    </row>
    <row r="247" spans="2:65" s="1" customFormat="1" ht="14.4" customHeight="1">
      <c r="B247" s="149"/>
      <c r="C247" s="150" t="s">
        <v>338</v>
      </c>
      <c r="D247" s="150" t="s">
        <v>133</v>
      </c>
      <c r="E247" s="151" t="s">
        <v>339</v>
      </c>
      <c r="F247" s="152" t="s">
        <v>340</v>
      </c>
      <c r="G247" s="153" t="s">
        <v>302</v>
      </c>
      <c r="H247" s="190"/>
      <c r="I247" s="155"/>
      <c r="J247" s="156">
        <f>ROUND(I247*H247,2)</f>
        <v>0</v>
      </c>
      <c r="K247" s="152" t="s">
        <v>137</v>
      </c>
      <c r="L247" s="31"/>
      <c r="M247" s="157" t="s">
        <v>1</v>
      </c>
      <c r="N247" s="158" t="s">
        <v>41</v>
      </c>
      <c r="O247" s="54"/>
      <c r="P247" s="159">
        <f>O247*H247</f>
        <v>0</v>
      </c>
      <c r="Q247" s="159">
        <v>0</v>
      </c>
      <c r="R247" s="159">
        <f>Q247*H247</f>
        <v>0</v>
      </c>
      <c r="S247" s="159">
        <v>0</v>
      </c>
      <c r="T247" s="160">
        <f>S247*H247</f>
        <v>0</v>
      </c>
      <c r="AR247" s="161" t="s">
        <v>216</v>
      </c>
      <c r="AT247" s="161" t="s">
        <v>133</v>
      </c>
      <c r="AU247" s="161" t="s">
        <v>86</v>
      </c>
      <c r="AY247" s="16" t="s">
        <v>130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6" t="s">
        <v>84</v>
      </c>
      <c r="BK247" s="162">
        <f>ROUND(I247*H247,2)</f>
        <v>0</v>
      </c>
      <c r="BL247" s="16" t="s">
        <v>216</v>
      </c>
      <c r="BM247" s="161" t="s">
        <v>341</v>
      </c>
    </row>
    <row r="248" spans="2:65" s="11" customFormat="1" ht="22.8" customHeight="1">
      <c r="B248" s="136"/>
      <c r="D248" s="137" t="s">
        <v>75</v>
      </c>
      <c r="E248" s="147" t="s">
        <v>342</v>
      </c>
      <c r="F248" s="147" t="s">
        <v>343</v>
      </c>
      <c r="I248" s="139"/>
      <c r="J248" s="148">
        <f>BK248</f>
        <v>0</v>
      </c>
      <c r="L248" s="136"/>
      <c r="M248" s="141"/>
      <c r="N248" s="142"/>
      <c r="O248" s="142"/>
      <c r="P248" s="143">
        <f>SUM(P249:P255)</f>
        <v>0</v>
      </c>
      <c r="Q248" s="142"/>
      <c r="R248" s="143">
        <f>SUM(R249:R255)</f>
        <v>0</v>
      </c>
      <c r="S248" s="142"/>
      <c r="T248" s="144">
        <f>SUM(T249:T255)</f>
        <v>0</v>
      </c>
      <c r="AR248" s="137" t="s">
        <v>86</v>
      </c>
      <c r="AT248" s="145" t="s">
        <v>75</v>
      </c>
      <c r="AU248" s="145" t="s">
        <v>84</v>
      </c>
      <c r="AY248" s="137" t="s">
        <v>130</v>
      </c>
      <c r="BK248" s="146">
        <f>SUM(BK249:BK255)</f>
        <v>0</v>
      </c>
    </row>
    <row r="249" spans="2:65" s="1" customFormat="1" ht="14.4" customHeight="1">
      <c r="B249" s="149"/>
      <c r="C249" s="180" t="s">
        <v>344</v>
      </c>
      <c r="D249" s="180" t="s">
        <v>173</v>
      </c>
      <c r="E249" s="181" t="s">
        <v>345</v>
      </c>
      <c r="F249" s="182" t="s">
        <v>346</v>
      </c>
      <c r="G249" s="183" t="s">
        <v>347</v>
      </c>
      <c r="H249" s="184">
        <v>1</v>
      </c>
      <c r="I249" s="185"/>
      <c r="J249" s="186">
        <f t="shared" ref="J249:J255" si="0">ROUND(I249*H249,2)</f>
        <v>0</v>
      </c>
      <c r="K249" s="182" t="s">
        <v>1</v>
      </c>
      <c r="L249" s="187"/>
      <c r="M249" s="188" t="s">
        <v>1</v>
      </c>
      <c r="N249" s="189" t="s">
        <v>41</v>
      </c>
      <c r="O249" s="54"/>
      <c r="P249" s="159">
        <f t="shared" ref="P249:P255" si="1">O249*H249</f>
        <v>0</v>
      </c>
      <c r="Q249" s="159">
        <v>0</v>
      </c>
      <c r="R249" s="159">
        <f t="shared" ref="R249:R255" si="2">Q249*H249</f>
        <v>0</v>
      </c>
      <c r="S249" s="159">
        <v>0</v>
      </c>
      <c r="T249" s="160">
        <f t="shared" ref="T249:T255" si="3">S249*H249</f>
        <v>0</v>
      </c>
      <c r="AR249" s="161" t="s">
        <v>293</v>
      </c>
      <c r="AT249" s="161" t="s">
        <v>173</v>
      </c>
      <c r="AU249" s="161" t="s">
        <v>86</v>
      </c>
      <c r="AY249" s="16" t="s">
        <v>130</v>
      </c>
      <c r="BE249" s="162">
        <f t="shared" ref="BE249:BE255" si="4">IF(N249="základní",J249,0)</f>
        <v>0</v>
      </c>
      <c r="BF249" s="162">
        <f t="shared" ref="BF249:BF255" si="5">IF(N249="snížená",J249,0)</f>
        <v>0</v>
      </c>
      <c r="BG249" s="162">
        <f t="shared" ref="BG249:BG255" si="6">IF(N249="zákl. přenesená",J249,0)</f>
        <v>0</v>
      </c>
      <c r="BH249" s="162">
        <f t="shared" ref="BH249:BH255" si="7">IF(N249="sníž. přenesená",J249,0)</f>
        <v>0</v>
      </c>
      <c r="BI249" s="162">
        <f t="shared" ref="BI249:BI255" si="8">IF(N249="nulová",J249,0)</f>
        <v>0</v>
      </c>
      <c r="BJ249" s="16" t="s">
        <v>84</v>
      </c>
      <c r="BK249" s="162">
        <f t="shared" ref="BK249:BK255" si="9">ROUND(I249*H249,2)</f>
        <v>0</v>
      </c>
      <c r="BL249" s="16" t="s">
        <v>216</v>
      </c>
      <c r="BM249" s="161" t="s">
        <v>348</v>
      </c>
    </row>
    <row r="250" spans="2:65" s="1" customFormat="1" ht="21.6" customHeight="1">
      <c r="B250" s="149"/>
      <c r="C250" s="180" t="s">
        <v>349</v>
      </c>
      <c r="D250" s="180" t="s">
        <v>173</v>
      </c>
      <c r="E250" s="181" t="s">
        <v>350</v>
      </c>
      <c r="F250" s="182" t="s">
        <v>351</v>
      </c>
      <c r="G250" s="183" t="s">
        <v>176</v>
      </c>
      <c r="H250" s="184">
        <v>2</v>
      </c>
      <c r="I250" s="185"/>
      <c r="J250" s="186">
        <f t="shared" si="0"/>
        <v>0</v>
      </c>
      <c r="K250" s="182" t="s">
        <v>1</v>
      </c>
      <c r="L250" s="187"/>
      <c r="M250" s="188" t="s">
        <v>1</v>
      </c>
      <c r="N250" s="189" t="s">
        <v>41</v>
      </c>
      <c r="O250" s="54"/>
      <c r="P250" s="159">
        <f t="shared" si="1"/>
        <v>0</v>
      </c>
      <c r="Q250" s="159">
        <v>0</v>
      </c>
      <c r="R250" s="159">
        <f t="shared" si="2"/>
        <v>0</v>
      </c>
      <c r="S250" s="159">
        <v>0</v>
      </c>
      <c r="T250" s="160">
        <f t="shared" si="3"/>
        <v>0</v>
      </c>
      <c r="AR250" s="161" t="s">
        <v>293</v>
      </c>
      <c r="AT250" s="161" t="s">
        <v>173</v>
      </c>
      <c r="AU250" s="161" t="s">
        <v>86</v>
      </c>
      <c r="AY250" s="16" t="s">
        <v>130</v>
      </c>
      <c r="BE250" s="162">
        <f t="shared" si="4"/>
        <v>0</v>
      </c>
      <c r="BF250" s="162">
        <f t="shared" si="5"/>
        <v>0</v>
      </c>
      <c r="BG250" s="162">
        <f t="shared" si="6"/>
        <v>0</v>
      </c>
      <c r="BH250" s="162">
        <f t="shared" si="7"/>
        <v>0</v>
      </c>
      <c r="BI250" s="162">
        <f t="shared" si="8"/>
        <v>0</v>
      </c>
      <c r="BJ250" s="16" t="s">
        <v>84</v>
      </c>
      <c r="BK250" s="162">
        <f t="shared" si="9"/>
        <v>0</v>
      </c>
      <c r="BL250" s="16" t="s">
        <v>216</v>
      </c>
      <c r="BM250" s="161" t="s">
        <v>352</v>
      </c>
    </row>
    <row r="251" spans="2:65" s="1" customFormat="1" ht="21.6" customHeight="1">
      <c r="B251" s="149"/>
      <c r="C251" s="180" t="s">
        <v>353</v>
      </c>
      <c r="D251" s="180" t="s">
        <v>173</v>
      </c>
      <c r="E251" s="181" t="s">
        <v>354</v>
      </c>
      <c r="F251" s="182" t="s">
        <v>355</v>
      </c>
      <c r="G251" s="183" t="s">
        <v>176</v>
      </c>
      <c r="H251" s="184">
        <v>1</v>
      </c>
      <c r="I251" s="185"/>
      <c r="J251" s="186">
        <f t="shared" si="0"/>
        <v>0</v>
      </c>
      <c r="K251" s="182" t="s">
        <v>1</v>
      </c>
      <c r="L251" s="187"/>
      <c r="M251" s="188" t="s">
        <v>1</v>
      </c>
      <c r="N251" s="189" t="s">
        <v>41</v>
      </c>
      <c r="O251" s="54"/>
      <c r="P251" s="159">
        <f t="shared" si="1"/>
        <v>0</v>
      </c>
      <c r="Q251" s="159">
        <v>0</v>
      </c>
      <c r="R251" s="159">
        <f t="shared" si="2"/>
        <v>0</v>
      </c>
      <c r="S251" s="159">
        <v>0</v>
      </c>
      <c r="T251" s="160">
        <f t="shared" si="3"/>
        <v>0</v>
      </c>
      <c r="AR251" s="161" t="s">
        <v>293</v>
      </c>
      <c r="AT251" s="161" t="s">
        <v>173</v>
      </c>
      <c r="AU251" s="161" t="s">
        <v>86</v>
      </c>
      <c r="AY251" s="16" t="s">
        <v>130</v>
      </c>
      <c r="BE251" s="162">
        <f t="shared" si="4"/>
        <v>0</v>
      </c>
      <c r="BF251" s="162">
        <f t="shared" si="5"/>
        <v>0</v>
      </c>
      <c r="BG251" s="162">
        <f t="shared" si="6"/>
        <v>0</v>
      </c>
      <c r="BH251" s="162">
        <f t="shared" si="7"/>
        <v>0</v>
      </c>
      <c r="BI251" s="162">
        <f t="shared" si="8"/>
        <v>0</v>
      </c>
      <c r="BJ251" s="16" t="s">
        <v>84</v>
      </c>
      <c r="BK251" s="162">
        <f t="shared" si="9"/>
        <v>0</v>
      </c>
      <c r="BL251" s="16" t="s">
        <v>216</v>
      </c>
      <c r="BM251" s="161" t="s">
        <v>356</v>
      </c>
    </row>
    <row r="252" spans="2:65" s="1" customFormat="1" ht="21.6" customHeight="1">
      <c r="B252" s="149"/>
      <c r="C252" s="180" t="s">
        <v>357</v>
      </c>
      <c r="D252" s="180" t="s">
        <v>173</v>
      </c>
      <c r="E252" s="181" t="s">
        <v>358</v>
      </c>
      <c r="F252" s="182" t="s">
        <v>359</v>
      </c>
      <c r="G252" s="183" t="s">
        <v>347</v>
      </c>
      <c r="H252" s="184">
        <v>1</v>
      </c>
      <c r="I252" s="185"/>
      <c r="J252" s="186">
        <f t="shared" si="0"/>
        <v>0</v>
      </c>
      <c r="K252" s="182" t="s">
        <v>1</v>
      </c>
      <c r="L252" s="187"/>
      <c r="M252" s="188" t="s">
        <v>1</v>
      </c>
      <c r="N252" s="189" t="s">
        <v>41</v>
      </c>
      <c r="O252" s="54"/>
      <c r="P252" s="159">
        <f t="shared" si="1"/>
        <v>0</v>
      </c>
      <c r="Q252" s="159">
        <v>0</v>
      </c>
      <c r="R252" s="159">
        <f t="shared" si="2"/>
        <v>0</v>
      </c>
      <c r="S252" s="159">
        <v>0</v>
      </c>
      <c r="T252" s="160">
        <f t="shared" si="3"/>
        <v>0</v>
      </c>
      <c r="AR252" s="161" t="s">
        <v>293</v>
      </c>
      <c r="AT252" s="161" t="s">
        <v>173</v>
      </c>
      <c r="AU252" s="161" t="s">
        <v>86</v>
      </c>
      <c r="AY252" s="16" t="s">
        <v>130</v>
      </c>
      <c r="BE252" s="162">
        <f t="shared" si="4"/>
        <v>0</v>
      </c>
      <c r="BF252" s="162">
        <f t="shared" si="5"/>
        <v>0</v>
      </c>
      <c r="BG252" s="162">
        <f t="shared" si="6"/>
        <v>0</v>
      </c>
      <c r="BH252" s="162">
        <f t="shared" si="7"/>
        <v>0</v>
      </c>
      <c r="BI252" s="162">
        <f t="shared" si="8"/>
        <v>0</v>
      </c>
      <c r="BJ252" s="16" t="s">
        <v>84</v>
      </c>
      <c r="BK252" s="162">
        <f t="shared" si="9"/>
        <v>0</v>
      </c>
      <c r="BL252" s="16" t="s">
        <v>216</v>
      </c>
      <c r="BM252" s="161" t="s">
        <v>360</v>
      </c>
    </row>
    <row r="253" spans="2:65" s="1" customFormat="1" ht="21.6" customHeight="1">
      <c r="B253" s="149"/>
      <c r="C253" s="180" t="s">
        <v>361</v>
      </c>
      <c r="D253" s="180" t="s">
        <v>173</v>
      </c>
      <c r="E253" s="181" t="s">
        <v>362</v>
      </c>
      <c r="F253" s="182" t="s">
        <v>363</v>
      </c>
      <c r="G253" s="183" t="s">
        <v>176</v>
      </c>
      <c r="H253" s="184">
        <v>1</v>
      </c>
      <c r="I253" s="185"/>
      <c r="J253" s="186">
        <f t="shared" si="0"/>
        <v>0</v>
      </c>
      <c r="K253" s="182" t="s">
        <v>1</v>
      </c>
      <c r="L253" s="187"/>
      <c r="M253" s="188" t="s">
        <v>1</v>
      </c>
      <c r="N253" s="189" t="s">
        <v>41</v>
      </c>
      <c r="O253" s="54"/>
      <c r="P253" s="159">
        <f t="shared" si="1"/>
        <v>0</v>
      </c>
      <c r="Q253" s="159">
        <v>0</v>
      </c>
      <c r="R253" s="159">
        <f t="shared" si="2"/>
        <v>0</v>
      </c>
      <c r="S253" s="159">
        <v>0</v>
      </c>
      <c r="T253" s="160">
        <f t="shared" si="3"/>
        <v>0</v>
      </c>
      <c r="AR253" s="161" t="s">
        <v>293</v>
      </c>
      <c r="AT253" s="161" t="s">
        <v>173</v>
      </c>
      <c r="AU253" s="161" t="s">
        <v>86</v>
      </c>
      <c r="AY253" s="16" t="s">
        <v>130</v>
      </c>
      <c r="BE253" s="162">
        <f t="shared" si="4"/>
        <v>0</v>
      </c>
      <c r="BF253" s="162">
        <f t="shared" si="5"/>
        <v>0</v>
      </c>
      <c r="BG253" s="162">
        <f t="shared" si="6"/>
        <v>0</v>
      </c>
      <c r="BH253" s="162">
        <f t="shared" si="7"/>
        <v>0</v>
      </c>
      <c r="BI253" s="162">
        <f t="shared" si="8"/>
        <v>0</v>
      </c>
      <c r="BJ253" s="16" t="s">
        <v>84</v>
      </c>
      <c r="BK253" s="162">
        <f t="shared" si="9"/>
        <v>0</v>
      </c>
      <c r="BL253" s="16" t="s">
        <v>216</v>
      </c>
      <c r="BM253" s="161" t="s">
        <v>364</v>
      </c>
    </row>
    <row r="254" spans="2:65" s="1" customFormat="1" ht="21.6" customHeight="1">
      <c r="B254" s="149"/>
      <c r="C254" s="180" t="s">
        <v>365</v>
      </c>
      <c r="D254" s="180" t="s">
        <v>173</v>
      </c>
      <c r="E254" s="181" t="s">
        <v>366</v>
      </c>
      <c r="F254" s="182" t="s">
        <v>367</v>
      </c>
      <c r="G254" s="183" t="s">
        <v>176</v>
      </c>
      <c r="H254" s="184">
        <v>1</v>
      </c>
      <c r="I254" s="185"/>
      <c r="J254" s="186">
        <f t="shared" si="0"/>
        <v>0</v>
      </c>
      <c r="K254" s="182" t="s">
        <v>1</v>
      </c>
      <c r="L254" s="187"/>
      <c r="M254" s="188" t="s">
        <v>1</v>
      </c>
      <c r="N254" s="189" t="s">
        <v>41</v>
      </c>
      <c r="O254" s="54"/>
      <c r="P254" s="159">
        <f t="shared" si="1"/>
        <v>0</v>
      </c>
      <c r="Q254" s="159">
        <v>0</v>
      </c>
      <c r="R254" s="159">
        <f t="shared" si="2"/>
        <v>0</v>
      </c>
      <c r="S254" s="159">
        <v>0</v>
      </c>
      <c r="T254" s="160">
        <f t="shared" si="3"/>
        <v>0</v>
      </c>
      <c r="AR254" s="161" t="s">
        <v>293</v>
      </c>
      <c r="AT254" s="161" t="s">
        <v>173</v>
      </c>
      <c r="AU254" s="161" t="s">
        <v>86</v>
      </c>
      <c r="AY254" s="16" t="s">
        <v>130</v>
      </c>
      <c r="BE254" s="162">
        <f t="shared" si="4"/>
        <v>0</v>
      </c>
      <c r="BF254" s="162">
        <f t="shared" si="5"/>
        <v>0</v>
      </c>
      <c r="BG254" s="162">
        <f t="shared" si="6"/>
        <v>0</v>
      </c>
      <c r="BH254" s="162">
        <f t="shared" si="7"/>
        <v>0</v>
      </c>
      <c r="BI254" s="162">
        <f t="shared" si="8"/>
        <v>0</v>
      </c>
      <c r="BJ254" s="16" t="s">
        <v>84</v>
      </c>
      <c r="BK254" s="162">
        <f t="shared" si="9"/>
        <v>0</v>
      </c>
      <c r="BL254" s="16" t="s">
        <v>216</v>
      </c>
      <c r="BM254" s="161" t="s">
        <v>368</v>
      </c>
    </row>
    <row r="255" spans="2:65" s="1" customFormat="1" ht="14.4" customHeight="1">
      <c r="B255" s="149"/>
      <c r="C255" s="150" t="s">
        <v>369</v>
      </c>
      <c r="D255" s="150" t="s">
        <v>133</v>
      </c>
      <c r="E255" s="151" t="s">
        <v>370</v>
      </c>
      <c r="F255" s="152" t="s">
        <v>371</v>
      </c>
      <c r="G255" s="153" t="s">
        <v>302</v>
      </c>
      <c r="H255" s="190"/>
      <c r="I255" s="155"/>
      <c r="J255" s="156">
        <f t="shared" si="0"/>
        <v>0</v>
      </c>
      <c r="K255" s="152" t="s">
        <v>137</v>
      </c>
      <c r="L255" s="31"/>
      <c r="M255" s="191" t="s">
        <v>1</v>
      </c>
      <c r="N255" s="192" t="s">
        <v>41</v>
      </c>
      <c r="O255" s="193"/>
      <c r="P255" s="194">
        <f t="shared" si="1"/>
        <v>0</v>
      </c>
      <c r="Q255" s="194">
        <v>0</v>
      </c>
      <c r="R255" s="194">
        <f t="shared" si="2"/>
        <v>0</v>
      </c>
      <c r="S255" s="194">
        <v>0</v>
      </c>
      <c r="T255" s="195">
        <f t="shared" si="3"/>
        <v>0</v>
      </c>
      <c r="AR255" s="161" t="s">
        <v>216</v>
      </c>
      <c r="AT255" s="161" t="s">
        <v>133</v>
      </c>
      <c r="AU255" s="161" t="s">
        <v>86</v>
      </c>
      <c r="AY255" s="16" t="s">
        <v>130</v>
      </c>
      <c r="BE255" s="162">
        <f t="shared" si="4"/>
        <v>0</v>
      </c>
      <c r="BF255" s="162">
        <f t="shared" si="5"/>
        <v>0</v>
      </c>
      <c r="BG255" s="162">
        <f t="shared" si="6"/>
        <v>0</v>
      </c>
      <c r="BH255" s="162">
        <f t="shared" si="7"/>
        <v>0</v>
      </c>
      <c r="BI255" s="162">
        <f t="shared" si="8"/>
        <v>0</v>
      </c>
      <c r="BJ255" s="16" t="s">
        <v>84</v>
      </c>
      <c r="BK255" s="162">
        <f t="shared" si="9"/>
        <v>0</v>
      </c>
      <c r="BL255" s="16" t="s">
        <v>216</v>
      </c>
      <c r="BM255" s="161" t="s">
        <v>372</v>
      </c>
    </row>
    <row r="256" spans="2:65" s="1" customFormat="1" ht="6.9" customHeight="1">
      <c r="B256" s="43"/>
      <c r="C256" s="44"/>
      <c r="D256" s="44"/>
      <c r="E256" s="44"/>
      <c r="F256" s="44"/>
      <c r="G256" s="44"/>
      <c r="H256" s="44"/>
      <c r="I256" s="111"/>
      <c r="J256" s="44"/>
      <c r="K256" s="44"/>
      <c r="L256" s="31"/>
    </row>
  </sheetData>
  <autoFilter ref="C126:K25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"/>
  <sheetViews>
    <sheetView showGridLines="0" workbookViewId="0"/>
  </sheetViews>
  <sheetFormatPr defaultRowHeight="10.19999999999999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9.85546875" customWidth="1"/>
    <col min="9" max="9" width="17.28515625" style="87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" customHeight="1">
      <c r="B4" s="19"/>
      <c r="D4" s="20" t="s">
        <v>96</v>
      </c>
      <c r="L4" s="19"/>
      <c r="M4" s="89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" customHeight="1">
      <c r="B7" s="19"/>
      <c r="E7" s="248" t="str">
        <f>'Rekapitulace stavby'!K6</f>
        <v>Stavební úpravy Tělocvičny ZŠ Školní 1480/61, Chomutov - 1. ETAPA</v>
      </c>
      <c r="F7" s="249"/>
      <c r="G7" s="249"/>
      <c r="H7" s="249"/>
      <c r="L7" s="19"/>
    </row>
    <row r="8" spans="2:46" s="1" customFormat="1" ht="12" customHeight="1">
      <c r="B8" s="31"/>
      <c r="D8" s="26" t="s">
        <v>97</v>
      </c>
      <c r="I8" s="90"/>
      <c r="L8" s="31"/>
    </row>
    <row r="9" spans="2:46" s="1" customFormat="1" ht="36.9" customHeight="1">
      <c r="B9" s="31"/>
      <c r="E9" s="220" t="s">
        <v>373</v>
      </c>
      <c r="F9" s="247"/>
      <c r="G9" s="247"/>
      <c r="H9" s="247"/>
      <c r="I9" s="90"/>
      <c r="L9" s="31"/>
    </row>
    <row r="10" spans="2:46" s="1" customFormat="1">
      <c r="B10" s="31"/>
      <c r="I10" s="90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91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91" t="s">
        <v>22</v>
      </c>
      <c r="J12" s="51" t="str">
        <f>'Rekapitulace stavby'!AN8</f>
        <v>12. 3. 2019</v>
      </c>
      <c r="L12" s="31"/>
    </row>
    <row r="13" spans="2:46" s="1" customFormat="1" ht="10.8" customHeight="1">
      <c r="B13" s="31"/>
      <c r="I13" s="90"/>
      <c r="L13" s="31"/>
    </row>
    <row r="14" spans="2:46" s="1" customFormat="1" ht="12" customHeight="1">
      <c r="B14" s="31"/>
      <c r="D14" s="26" t="s">
        <v>24</v>
      </c>
      <c r="I14" s="91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91" t="s">
        <v>27</v>
      </c>
      <c r="J15" s="24" t="s">
        <v>1</v>
      </c>
      <c r="L15" s="31"/>
    </row>
    <row r="16" spans="2:46" s="1" customFormat="1" ht="6.9" customHeight="1">
      <c r="B16" s="31"/>
      <c r="I16" s="90"/>
      <c r="L16" s="31"/>
    </row>
    <row r="17" spans="2:12" s="1" customFormat="1" ht="12" customHeight="1">
      <c r="B17" s="31"/>
      <c r="D17" s="26" t="s">
        <v>28</v>
      </c>
      <c r="I17" s="91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0" t="str">
        <f>'Rekapitulace stavby'!E14</f>
        <v>Vyplň údaj</v>
      </c>
      <c r="F18" s="223"/>
      <c r="G18" s="223"/>
      <c r="H18" s="223"/>
      <c r="I18" s="91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I19" s="90"/>
      <c r="L19" s="31"/>
    </row>
    <row r="20" spans="2:12" s="1" customFormat="1" ht="12" customHeight="1">
      <c r="B20" s="31"/>
      <c r="D20" s="26" t="s">
        <v>30</v>
      </c>
      <c r="I20" s="91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91" t="s">
        <v>27</v>
      </c>
      <c r="J21" s="24" t="s">
        <v>1</v>
      </c>
      <c r="L21" s="31"/>
    </row>
    <row r="22" spans="2:12" s="1" customFormat="1" ht="6.9" customHeight="1">
      <c r="B22" s="31"/>
      <c r="I22" s="90"/>
      <c r="L22" s="31"/>
    </row>
    <row r="23" spans="2:12" s="1" customFormat="1" ht="12" customHeight="1">
      <c r="B23" s="31"/>
      <c r="D23" s="26" t="s">
        <v>33</v>
      </c>
      <c r="I23" s="91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91" t="s">
        <v>27</v>
      </c>
      <c r="J24" s="24" t="s">
        <v>1</v>
      </c>
      <c r="L24" s="31"/>
    </row>
    <row r="25" spans="2:12" s="1" customFormat="1" ht="6.9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4.4" customHeight="1">
      <c r="B27" s="92"/>
      <c r="E27" s="227" t="s">
        <v>1</v>
      </c>
      <c r="F27" s="227"/>
      <c r="G27" s="227"/>
      <c r="H27" s="227"/>
      <c r="I27" s="93"/>
      <c r="L27" s="92"/>
    </row>
    <row r="28" spans="2:12" s="1" customFormat="1" ht="6.9" customHeight="1">
      <c r="B28" s="31"/>
      <c r="I28" s="90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" customHeight="1">
      <c r="B33" s="31"/>
      <c r="D33" s="97" t="s">
        <v>40</v>
      </c>
      <c r="E33" s="26" t="s">
        <v>41</v>
      </c>
      <c r="F33" s="98">
        <f>ROUND((SUM(BE118:BE121)),  2)</f>
        <v>0</v>
      </c>
      <c r="I33" s="99">
        <v>0.21</v>
      </c>
      <c r="J33" s="98">
        <f>ROUND(((SUM(BE118:BE121))*I33),  2)</f>
        <v>0</v>
      </c>
      <c r="L33" s="31"/>
    </row>
    <row r="34" spans="2:12" s="1" customFormat="1" ht="14.4" customHeight="1">
      <c r="B34" s="31"/>
      <c r="E34" s="26" t="s">
        <v>42</v>
      </c>
      <c r="F34" s="98">
        <f>ROUND((SUM(BF118:BF121)),  2)</f>
        <v>0</v>
      </c>
      <c r="I34" s="99">
        <v>0.15</v>
      </c>
      <c r="J34" s="98">
        <f>ROUND(((SUM(BF118:BF121))*I34),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8">
        <f>ROUND((SUM(BG118:BG121)),  2)</f>
        <v>0</v>
      </c>
      <c r="I35" s="99">
        <v>0.21</v>
      </c>
      <c r="J35" s="9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8">
        <f>ROUND((SUM(BH118:BH121)),  2)</f>
        <v>0</v>
      </c>
      <c r="I36" s="99">
        <v>0.15</v>
      </c>
      <c r="J36" s="98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8">
        <f>ROUND((SUM(BI118:BI121)),  2)</f>
        <v>0</v>
      </c>
      <c r="I37" s="99">
        <v>0</v>
      </c>
      <c r="J37" s="98">
        <f>0</f>
        <v>0</v>
      </c>
      <c r="L37" s="31"/>
    </row>
    <row r="38" spans="2:12" s="1" customFormat="1" ht="6.9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" customHeight="1">
      <c r="B40" s="31"/>
      <c r="I40" s="90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" customHeight="1">
      <c r="B82" s="31"/>
      <c r="C82" s="20" t="s">
        <v>99</v>
      </c>
      <c r="I82" s="90"/>
      <c r="L82" s="31"/>
    </row>
    <row r="83" spans="2:47" s="1" customFormat="1" ht="6.9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4.4" customHeight="1">
      <c r="B85" s="31"/>
      <c r="E85" s="248" t="str">
        <f>E7</f>
        <v>Stavební úpravy Tělocvičny ZŠ Školní 1480/61, Chomutov - 1. ETAPA</v>
      </c>
      <c r="F85" s="249"/>
      <c r="G85" s="249"/>
      <c r="H85" s="249"/>
      <c r="I85" s="90"/>
      <c r="L85" s="31"/>
    </row>
    <row r="86" spans="2:47" s="1" customFormat="1" ht="12" customHeight="1">
      <c r="B86" s="31"/>
      <c r="C86" s="26" t="s">
        <v>97</v>
      </c>
      <c r="I86" s="90"/>
      <c r="L86" s="31"/>
    </row>
    <row r="87" spans="2:47" s="1" customFormat="1" ht="14.4" customHeight="1">
      <c r="B87" s="31"/>
      <c r="E87" s="220" t="str">
        <f>E9</f>
        <v>SO 02 - Vzduchotechnika</v>
      </c>
      <c r="F87" s="247"/>
      <c r="G87" s="247"/>
      <c r="H87" s="247"/>
      <c r="I87" s="90"/>
      <c r="L87" s="31"/>
    </row>
    <row r="88" spans="2:47" s="1" customFormat="1" ht="6.9" customHeight="1">
      <c r="B88" s="31"/>
      <c r="I88" s="90"/>
      <c r="L88" s="31"/>
    </row>
    <row r="89" spans="2:47" s="1" customFormat="1" ht="12" customHeight="1">
      <c r="B89" s="31"/>
      <c r="C89" s="26" t="s">
        <v>20</v>
      </c>
      <c r="F89" s="24" t="str">
        <f>F12</f>
        <v>Chomutov</v>
      </c>
      <c r="I89" s="91" t="s">
        <v>22</v>
      </c>
      <c r="J89" s="51" t="str">
        <f>IF(J12="","",J12)</f>
        <v>12. 3. 2019</v>
      </c>
      <c r="L89" s="31"/>
    </row>
    <row r="90" spans="2:47" s="1" customFormat="1" ht="6.9" customHeight="1">
      <c r="B90" s="31"/>
      <c r="I90" s="90"/>
      <c r="L90" s="31"/>
    </row>
    <row r="91" spans="2:47" s="1" customFormat="1" ht="26.4" customHeight="1">
      <c r="B91" s="31"/>
      <c r="C91" s="26" t="s">
        <v>24</v>
      </c>
      <c r="F91" s="24" t="str">
        <f>E15</f>
        <v>Statutární město Chomutov</v>
      </c>
      <c r="I91" s="91" t="s">
        <v>30</v>
      </c>
      <c r="J91" s="29" t="str">
        <f>E21</f>
        <v>Ing. Karel Greiner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91" t="s">
        <v>33</v>
      </c>
      <c r="J92" s="29" t="str">
        <f>E24</f>
        <v>Pavel Šouta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100</v>
      </c>
      <c r="D94" s="100"/>
      <c r="E94" s="100"/>
      <c r="F94" s="100"/>
      <c r="G94" s="100"/>
      <c r="H94" s="100"/>
      <c r="I94" s="114"/>
      <c r="J94" s="115" t="s">
        <v>101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8" customHeight="1">
      <c r="B96" s="31"/>
      <c r="C96" s="116" t="s">
        <v>102</v>
      </c>
      <c r="I96" s="90"/>
      <c r="J96" s="65">
        <f>J118</f>
        <v>0</v>
      </c>
      <c r="L96" s="31"/>
      <c r="AU96" s="16" t="s">
        <v>103</v>
      </c>
    </row>
    <row r="97" spans="2:12" s="8" customFormat="1" ht="24.9" customHeight="1">
      <c r="B97" s="117"/>
      <c r="D97" s="118" t="s">
        <v>374</v>
      </c>
      <c r="E97" s="119"/>
      <c r="F97" s="119"/>
      <c r="G97" s="119"/>
      <c r="H97" s="119"/>
      <c r="I97" s="120"/>
      <c r="J97" s="121">
        <f>J119</f>
        <v>0</v>
      </c>
      <c r="L97" s="117"/>
    </row>
    <row r="98" spans="2:12" s="9" customFormat="1" ht="19.95" customHeight="1">
      <c r="B98" s="122"/>
      <c r="D98" s="123" t="s">
        <v>375</v>
      </c>
      <c r="E98" s="124"/>
      <c r="F98" s="124"/>
      <c r="G98" s="124"/>
      <c r="H98" s="124"/>
      <c r="I98" s="125"/>
      <c r="J98" s="126">
        <f>J120</f>
        <v>0</v>
      </c>
      <c r="L98" s="122"/>
    </row>
    <row r="99" spans="2:12" s="1" customFormat="1" ht="21.75" customHeight="1">
      <c r="B99" s="31"/>
      <c r="I99" s="90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111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112"/>
      <c r="J104" s="46"/>
      <c r="K104" s="46"/>
      <c r="L104" s="31"/>
    </row>
    <row r="105" spans="2:12" s="1" customFormat="1" ht="24.9" customHeight="1">
      <c r="B105" s="31"/>
      <c r="C105" s="20" t="s">
        <v>115</v>
      </c>
      <c r="I105" s="90"/>
      <c r="L105" s="31"/>
    </row>
    <row r="106" spans="2:12" s="1" customFormat="1" ht="6.9" customHeight="1">
      <c r="B106" s="31"/>
      <c r="I106" s="90"/>
      <c r="L106" s="31"/>
    </row>
    <row r="107" spans="2:12" s="1" customFormat="1" ht="12" customHeight="1">
      <c r="B107" s="31"/>
      <c r="C107" s="26" t="s">
        <v>16</v>
      </c>
      <c r="I107" s="90"/>
      <c r="L107" s="31"/>
    </row>
    <row r="108" spans="2:12" s="1" customFormat="1" ht="14.4" customHeight="1">
      <c r="B108" s="31"/>
      <c r="E108" s="248" t="str">
        <f>E7</f>
        <v>Stavební úpravy Tělocvičny ZŠ Školní 1480/61, Chomutov - 1. ETAPA</v>
      </c>
      <c r="F108" s="249"/>
      <c r="G108" s="249"/>
      <c r="H108" s="249"/>
      <c r="I108" s="90"/>
      <c r="L108" s="31"/>
    </row>
    <row r="109" spans="2:12" s="1" customFormat="1" ht="12" customHeight="1">
      <c r="B109" s="31"/>
      <c r="C109" s="26" t="s">
        <v>97</v>
      </c>
      <c r="I109" s="90"/>
      <c r="L109" s="31"/>
    </row>
    <row r="110" spans="2:12" s="1" customFormat="1" ht="14.4" customHeight="1">
      <c r="B110" s="31"/>
      <c r="E110" s="220" t="str">
        <f>E9</f>
        <v>SO 02 - Vzduchotechnika</v>
      </c>
      <c r="F110" s="247"/>
      <c r="G110" s="247"/>
      <c r="H110" s="247"/>
      <c r="I110" s="90"/>
      <c r="L110" s="31"/>
    </row>
    <row r="111" spans="2:12" s="1" customFormat="1" ht="6.9" customHeight="1">
      <c r="B111" s="31"/>
      <c r="I111" s="90"/>
      <c r="L111" s="31"/>
    </row>
    <row r="112" spans="2:12" s="1" customFormat="1" ht="12" customHeight="1">
      <c r="B112" s="31"/>
      <c r="C112" s="26" t="s">
        <v>20</v>
      </c>
      <c r="F112" s="24" t="str">
        <f>F12</f>
        <v>Chomutov</v>
      </c>
      <c r="I112" s="91" t="s">
        <v>22</v>
      </c>
      <c r="J112" s="51" t="str">
        <f>IF(J12="","",J12)</f>
        <v>12. 3. 2019</v>
      </c>
      <c r="L112" s="31"/>
    </row>
    <row r="113" spans="2:65" s="1" customFormat="1" ht="6.9" customHeight="1">
      <c r="B113" s="31"/>
      <c r="I113" s="90"/>
      <c r="L113" s="31"/>
    </row>
    <row r="114" spans="2:65" s="1" customFormat="1" ht="26.4" customHeight="1">
      <c r="B114" s="31"/>
      <c r="C114" s="26" t="s">
        <v>24</v>
      </c>
      <c r="F114" s="24" t="str">
        <f>E15</f>
        <v>Statutární město Chomutov</v>
      </c>
      <c r="I114" s="91" t="s">
        <v>30</v>
      </c>
      <c r="J114" s="29" t="str">
        <f>E21</f>
        <v>Ing. Karel Greiner</v>
      </c>
      <c r="L114" s="31"/>
    </row>
    <row r="115" spans="2:65" s="1" customFormat="1" ht="15.6" customHeight="1">
      <c r="B115" s="31"/>
      <c r="C115" s="26" t="s">
        <v>28</v>
      </c>
      <c r="F115" s="24" t="str">
        <f>IF(E18="","",E18)</f>
        <v>Vyplň údaj</v>
      </c>
      <c r="I115" s="91" t="s">
        <v>33</v>
      </c>
      <c r="J115" s="29" t="str">
        <f>E24</f>
        <v>Pavel Šouta</v>
      </c>
      <c r="L115" s="31"/>
    </row>
    <row r="116" spans="2:65" s="1" customFormat="1" ht="10.35" customHeight="1">
      <c r="B116" s="31"/>
      <c r="I116" s="90"/>
      <c r="L116" s="31"/>
    </row>
    <row r="117" spans="2:65" s="10" customFormat="1" ht="29.25" customHeight="1">
      <c r="B117" s="127"/>
      <c r="C117" s="128" t="s">
        <v>116</v>
      </c>
      <c r="D117" s="129" t="s">
        <v>61</v>
      </c>
      <c r="E117" s="129" t="s">
        <v>57</v>
      </c>
      <c r="F117" s="129" t="s">
        <v>58</v>
      </c>
      <c r="G117" s="129" t="s">
        <v>117</v>
      </c>
      <c r="H117" s="129" t="s">
        <v>118</v>
      </c>
      <c r="I117" s="130" t="s">
        <v>119</v>
      </c>
      <c r="J117" s="129" t="s">
        <v>101</v>
      </c>
      <c r="K117" s="131" t="s">
        <v>120</v>
      </c>
      <c r="L117" s="127"/>
      <c r="M117" s="58" t="s">
        <v>1</v>
      </c>
      <c r="N117" s="59" t="s">
        <v>40</v>
      </c>
      <c r="O117" s="59" t="s">
        <v>121</v>
      </c>
      <c r="P117" s="59" t="s">
        <v>122</v>
      </c>
      <c r="Q117" s="59" t="s">
        <v>123</v>
      </c>
      <c r="R117" s="59" t="s">
        <v>124</v>
      </c>
      <c r="S117" s="59" t="s">
        <v>125</v>
      </c>
      <c r="T117" s="60" t="s">
        <v>126</v>
      </c>
    </row>
    <row r="118" spans="2:65" s="1" customFormat="1" ht="22.8" customHeight="1">
      <c r="B118" s="31"/>
      <c r="C118" s="63" t="s">
        <v>127</v>
      </c>
      <c r="I118" s="90"/>
      <c r="J118" s="132">
        <f>BK118</f>
        <v>0</v>
      </c>
      <c r="L118" s="31"/>
      <c r="M118" s="61"/>
      <c r="N118" s="52"/>
      <c r="O118" s="52"/>
      <c r="P118" s="133">
        <f>P119</f>
        <v>0</v>
      </c>
      <c r="Q118" s="52"/>
      <c r="R118" s="133">
        <f>R119</f>
        <v>0</v>
      </c>
      <c r="S118" s="52"/>
      <c r="T118" s="134">
        <f>T119</f>
        <v>0</v>
      </c>
      <c r="AT118" s="16" t="s">
        <v>75</v>
      </c>
      <c r="AU118" s="16" t="s">
        <v>103</v>
      </c>
      <c r="BK118" s="135">
        <f>BK119</f>
        <v>0</v>
      </c>
    </row>
    <row r="119" spans="2:65" s="11" customFormat="1" ht="25.95" customHeight="1">
      <c r="B119" s="136"/>
      <c r="D119" s="137" t="s">
        <v>75</v>
      </c>
      <c r="E119" s="138" t="s">
        <v>376</v>
      </c>
      <c r="F119" s="138" t="s">
        <v>377</v>
      </c>
      <c r="I119" s="139"/>
      <c r="J119" s="140">
        <f>BK119</f>
        <v>0</v>
      </c>
      <c r="L119" s="136"/>
      <c r="M119" s="141"/>
      <c r="N119" s="142"/>
      <c r="O119" s="142"/>
      <c r="P119" s="143">
        <f>P120</f>
        <v>0</v>
      </c>
      <c r="Q119" s="142"/>
      <c r="R119" s="143">
        <f>R120</f>
        <v>0</v>
      </c>
      <c r="S119" s="142"/>
      <c r="T119" s="144">
        <f>T120</f>
        <v>0</v>
      </c>
      <c r="AR119" s="137" t="s">
        <v>138</v>
      </c>
      <c r="AT119" s="145" t="s">
        <v>75</v>
      </c>
      <c r="AU119" s="145" t="s">
        <v>76</v>
      </c>
      <c r="AY119" s="137" t="s">
        <v>130</v>
      </c>
      <c r="BK119" s="146">
        <f>BK120</f>
        <v>0</v>
      </c>
    </row>
    <row r="120" spans="2:65" s="11" customFormat="1" ht="22.8" customHeight="1">
      <c r="B120" s="136"/>
      <c r="D120" s="137" t="s">
        <v>75</v>
      </c>
      <c r="E120" s="147" t="s">
        <v>378</v>
      </c>
      <c r="F120" s="147" t="s">
        <v>377</v>
      </c>
      <c r="I120" s="139"/>
      <c r="J120" s="148">
        <f>BK120</f>
        <v>0</v>
      </c>
      <c r="L120" s="136"/>
      <c r="M120" s="141"/>
      <c r="N120" s="142"/>
      <c r="O120" s="142"/>
      <c r="P120" s="143">
        <f>P121</f>
        <v>0</v>
      </c>
      <c r="Q120" s="142"/>
      <c r="R120" s="143">
        <f>R121</f>
        <v>0</v>
      </c>
      <c r="S120" s="142"/>
      <c r="T120" s="144">
        <f>T121</f>
        <v>0</v>
      </c>
      <c r="AR120" s="137" t="s">
        <v>138</v>
      </c>
      <c r="AT120" s="145" t="s">
        <v>75</v>
      </c>
      <c r="AU120" s="145" t="s">
        <v>84</v>
      </c>
      <c r="AY120" s="137" t="s">
        <v>130</v>
      </c>
      <c r="BK120" s="146">
        <f>BK121</f>
        <v>0</v>
      </c>
    </row>
    <row r="121" spans="2:65" s="1" customFormat="1" ht="14.4" customHeight="1">
      <c r="B121" s="149"/>
      <c r="C121" s="180" t="s">
        <v>84</v>
      </c>
      <c r="D121" s="180" t="s">
        <v>173</v>
      </c>
      <c r="E121" s="181" t="s">
        <v>379</v>
      </c>
      <c r="F121" s="182" t="s">
        <v>380</v>
      </c>
      <c r="G121" s="183" t="s">
        <v>347</v>
      </c>
      <c r="H121" s="184">
        <v>1</v>
      </c>
      <c r="I121" s="185"/>
      <c r="J121" s="186">
        <f>ROUND(I121*H121,2)</f>
        <v>0</v>
      </c>
      <c r="K121" s="182" t="s">
        <v>1</v>
      </c>
      <c r="L121" s="187"/>
      <c r="M121" s="196" t="s">
        <v>1</v>
      </c>
      <c r="N121" s="197" t="s">
        <v>41</v>
      </c>
      <c r="O121" s="19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AR121" s="161" t="s">
        <v>381</v>
      </c>
      <c r="AT121" s="161" t="s">
        <v>173</v>
      </c>
      <c r="AU121" s="161" t="s">
        <v>86</v>
      </c>
      <c r="AY121" s="16" t="s">
        <v>130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16" t="s">
        <v>84</v>
      </c>
      <c r="BK121" s="162">
        <f>ROUND(I121*H121,2)</f>
        <v>0</v>
      </c>
      <c r="BL121" s="16" t="s">
        <v>381</v>
      </c>
      <c r="BM121" s="161" t="s">
        <v>382</v>
      </c>
    </row>
    <row r="122" spans="2:65" s="1" customFormat="1" ht="6.9" customHeight="1">
      <c r="B122" s="43"/>
      <c r="C122" s="44"/>
      <c r="D122" s="44"/>
      <c r="E122" s="44"/>
      <c r="F122" s="44"/>
      <c r="G122" s="44"/>
      <c r="H122" s="44"/>
      <c r="I122" s="111"/>
      <c r="J122" s="44"/>
      <c r="K122" s="44"/>
      <c r="L122" s="31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"/>
  <sheetViews>
    <sheetView showGridLines="0" workbookViewId="0"/>
  </sheetViews>
  <sheetFormatPr defaultRowHeight="10.19999999999999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9.85546875" customWidth="1"/>
    <col min="9" max="9" width="17.28515625" style="87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92</v>
      </c>
    </row>
    <row r="3" spans="2:46" ht="6.9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" customHeight="1">
      <c r="B4" s="19"/>
      <c r="D4" s="20" t="s">
        <v>96</v>
      </c>
      <c r="L4" s="19"/>
      <c r="M4" s="89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" customHeight="1">
      <c r="B7" s="19"/>
      <c r="E7" s="248" t="str">
        <f>'Rekapitulace stavby'!K6</f>
        <v>Stavební úpravy Tělocvičny ZŠ Školní 1480/61, Chomutov - 1. ETAPA</v>
      </c>
      <c r="F7" s="249"/>
      <c r="G7" s="249"/>
      <c r="H7" s="249"/>
      <c r="L7" s="19"/>
    </row>
    <row r="8" spans="2:46" s="1" customFormat="1" ht="12" customHeight="1">
      <c r="B8" s="31"/>
      <c r="D8" s="26" t="s">
        <v>97</v>
      </c>
      <c r="I8" s="90"/>
      <c r="L8" s="31"/>
    </row>
    <row r="9" spans="2:46" s="1" customFormat="1" ht="36.9" customHeight="1">
      <c r="B9" s="31"/>
      <c r="E9" s="220" t="s">
        <v>383</v>
      </c>
      <c r="F9" s="247"/>
      <c r="G9" s="247"/>
      <c r="H9" s="247"/>
      <c r="I9" s="90"/>
      <c r="L9" s="31"/>
    </row>
    <row r="10" spans="2:46" s="1" customFormat="1">
      <c r="B10" s="31"/>
      <c r="I10" s="90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91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91" t="s">
        <v>22</v>
      </c>
      <c r="J12" s="51" t="str">
        <f>'Rekapitulace stavby'!AN8</f>
        <v>12. 3. 2019</v>
      </c>
      <c r="L12" s="31"/>
    </row>
    <row r="13" spans="2:46" s="1" customFormat="1" ht="10.8" customHeight="1">
      <c r="B13" s="31"/>
      <c r="I13" s="90"/>
      <c r="L13" s="31"/>
    </row>
    <row r="14" spans="2:46" s="1" customFormat="1" ht="12" customHeight="1">
      <c r="B14" s="31"/>
      <c r="D14" s="26" t="s">
        <v>24</v>
      </c>
      <c r="I14" s="91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91" t="s">
        <v>27</v>
      </c>
      <c r="J15" s="24" t="s">
        <v>1</v>
      </c>
      <c r="L15" s="31"/>
    </row>
    <row r="16" spans="2:46" s="1" customFormat="1" ht="6.9" customHeight="1">
      <c r="B16" s="31"/>
      <c r="I16" s="90"/>
      <c r="L16" s="31"/>
    </row>
    <row r="17" spans="2:12" s="1" customFormat="1" ht="12" customHeight="1">
      <c r="B17" s="31"/>
      <c r="D17" s="26" t="s">
        <v>28</v>
      </c>
      <c r="I17" s="91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0" t="str">
        <f>'Rekapitulace stavby'!E14</f>
        <v>Vyplň údaj</v>
      </c>
      <c r="F18" s="223"/>
      <c r="G18" s="223"/>
      <c r="H18" s="223"/>
      <c r="I18" s="91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I19" s="90"/>
      <c r="L19" s="31"/>
    </row>
    <row r="20" spans="2:12" s="1" customFormat="1" ht="12" customHeight="1">
      <c r="B20" s="31"/>
      <c r="D20" s="26" t="s">
        <v>30</v>
      </c>
      <c r="I20" s="91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91" t="s">
        <v>27</v>
      </c>
      <c r="J21" s="24" t="s">
        <v>1</v>
      </c>
      <c r="L21" s="31"/>
    </row>
    <row r="22" spans="2:12" s="1" customFormat="1" ht="6.9" customHeight="1">
      <c r="B22" s="31"/>
      <c r="I22" s="90"/>
      <c r="L22" s="31"/>
    </row>
    <row r="23" spans="2:12" s="1" customFormat="1" ht="12" customHeight="1">
      <c r="B23" s="31"/>
      <c r="D23" s="26" t="s">
        <v>33</v>
      </c>
      <c r="I23" s="91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91" t="s">
        <v>27</v>
      </c>
      <c r="J24" s="24" t="s">
        <v>1</v>
      </c>
      <c r="L24" s="31"/>
    </row>
    <row r="25" spans="2:12" s="1" customFormat="1" ht="6.9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4.4" customHeight="1">
      <c r="B27" s="92"/>
      <c r="E27" s="227" t="s">
        <v>1</v>
      </c>
      <c r="F27" s="227"/>
      <c r="G27" s="227"/>
      <c r="H27" s="227"/>
      <c r="I27" s="93"/>
      <c r="L27" s="92"/>
    </row>
    <row r="28" spans="2:12" s="1" customFormat="1" ht="6.9" customHeight="1">
      <c r="B28" s="31"/>
      <c r="I28" s="90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" customHeight="1">
      <c r="B33" s="31"/>
      <c r="D33" s="97" t="s">
        <v>40</v>
      </c>
      <c r="E33" s="26" t="s">
        <v>41</v>
      </c>
      <c r="F33" s="98">
        <f>ROUND((SUM(BE118:BE121)),  2)</f>
        <v>0</v>
      </c>
      <c r="I33" s="99">
        <v>0.21</v>
      </c>
      <c r="J33" s="98">
        <f>ROUND(((SUM(BE118:BE121))*I33),  2)</f>
        <v>0</v>
      </c>
      <c r="L33" s="31"/>
    </row>
    <row r="34" spans="2:12" s="1" customFormat="1" ht="14.4" customHeight="1">
      <c r="B34" s="31"/>
      <c r="E34" s="26" t="s">
        <v>42</v>
      </c>
      <c r="F34" s="98">
        <f>ROUND((SUM(BF118:BF121)),  2)</f>
        <v>0</v>
      </c>
      <c r="I34" s="99">
        <v>0.15</v>
      </c>
      <c r="J34" s="98">
        <f>ROUND(((SUM(BF118:BF121))*I34),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8">
        <f>ROUND((SUM(BG118:BG121)),  2)</f>
        <v>0</v>
      </c>
      <c r="I35" s="99">
        <v>0.21</v>
      </c>
      <c r="J35" s="9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8">
        <f>ROUND((SUM(BH118:BH121)),  2)</f>
        <v>0</v>
      </c>
      <c r="I36" s="99">
        <v>0.15</v>
      </c>
      <c r="J36" s="98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8">
        <f>ROUND((SUM(BI118:BI121)),  2)</f>
        <v>0</v>
      </c>
      <c r="I37" s="99">
        <v>0</v>
      </c>
      <c r="J37" s="98">
        <f>0</f>
        <v>0</v>
      </c>
      <c r="L37" s="31"/>
    </row>
    <row r="38" spans="2:12" s="1" customFormat="1" ht="6.9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" customHeight="1">
      <c r="B40" s="31"/>
      <c r="I40" s="90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" customHeight="1">
      <c r="B82" s="31"/>
      <c r="C82" s="20" t="s">
        <v>99</v>
      </c>
      <c r="I82" s="90"/>
      <c r="L82" s="31"/>
    </row>
    <row r="83" spans="2:47" s="1" customFormat="1" ht="6.9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4.4" customHeight="1">
      <c r="B85" s="31"/>
      <c r="E85" s="248" t="str">
        <f>E7</f>
        <v>Stavební úpravy Tělocvičny ZŠ Školní 1480/61, Chomutov - 1. ETAPA</v>
      </c>
      <c r="F85" s="249"/>
      <c r="G85" s="249"/>
      <c r="H85" s="249"/>
      <c r="I85" s="90"/>
      <c r="L85" s="31"/>
    </row>
    <row r="86" spans="2:47" s="1" customFormat="1" ht="12" customHeight="1">
      <c r="B86" s="31"/>
      <c r="C86" s="26" t="s">
        <v>97</v>
      </c>
      <c r="I86" s="90"/>
      <c r="L86" s="31"/>
    </row>
    <row r="87" spans="2:47" s="1" customFormat="1" ht="14.4" customHeight="1">
      <c r="B87" s="31"/>
      <c r="E87" s="220" t="str">
        <f>E9</f>
        <v>SO 03 - Zařízení silnoproudé elektrotechniky</v>
      </c>
      <c r="F87" s="247"/>
      <c r="G87" s="247"/>
      <c r="H87" s="247"/>
      <c r="I87" s="90"/>
      <c r="L87" s="31"/>
    </row>
    <row r="88" spans="2:47" s="1" customFormat="1" ht="6.9" customHeight="1">
      <c r="B88" s="31"/>
      <c r="I88" s="90"/>
      <c r="L88" s="31"/>
    </row>
    <row r="89" spans="2:47" s="1" customFormat="1" ht="12" customHeight="1">
      <c r="B89" s="31"/>
      <c r="C89" s="26" t="s">
        <v>20</v>
      </c>
      <c r="F89" s="24" t="str">
        <f>F12</f>
        <v>Chomutov</v>
      </c>
      <c r="I89" s="91" t="s">
        <v>22</v>
      </c>
      <c r="J89" s="51" t="str">
        <f>IF(J12="","",J12)</f>
        <v>12. 3. 2019</v>
      </c>
      <c r="L89" s="31"/>
    </row>
    <row r="90" spans="2:47" s="1" customFormat="1" ht="6.9" customHeight="1">
      <c r="B90" s="31"/>
      <c r="I90" s="90"/>
      <c r="L90" s="31"/>
    </row>
    <row r="91" spans="2:47" s="1" customFormat="1" ht="26.4" customHeight="1">
      <c r="B91" s="31"/>
      <c r="C91" s="26" t="s">
        <v>24</v>
      </c>
      <c r="F91" s="24" t="str">
        <f>E15</f>
        <v>Statutární město Chomutov</v>
      </c>
      <c r="I91" s="91" t="s">
        <v>30</v>
      </c>
      <c r="J91" s="29" t="str">
        <f>E21</f>
        <v>Ing. Karel Greiner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91" t="s">
        <v>33</v>
      </c>
      <c r="J92" s="29" t="str">
        <f>E24</f>
        <v>Pavel Šouta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100</v>
      </c>
      <c r="D94" s="100"/>
      <c r="E94" s="100"/>
      <c r="F94" s="100"/>
      <c r="G94" s="100"/>
      <c r="H94" s="100"/>
      <c r="I94" s="114"/>
      <c r="J94" s="115" t="s">
        <v>101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8" customHeight="1">
      <c r="B96" s="31"/>
      <c r="C96" s="116" t="s">
        <v>102</v>
      </c>
      <c r="I96" s="90"/>
      <c r="J96" s="65">
        <f>J118</f>
        <v>0</v>
      </c>
      <c r="L96" s="31"/>
      <c r="AU96" s="16" t="s">
        <v>103</v>
      </c>
    </row>
    <row r="97" spans="2:12" s="8" customFormat="1" ht="24.9" customHeight="1">
      <c r="B97" s="117"/>
      <c r="D97" s="118" t="s">
        <v>374</v>
      </c>
      <c r="E97" s="119"/>
      <c r="F97" s="119"/>
      <c r="G97" s="119"/>
      <c r="H97" s="119"/>
      <c r="I97" s="120"/>
      <c r="J97" s="121">
        <f>J119</f>
        <v>0</v>
      </c>
      <c r="L97" s="117"/>
    </row>
    <row r="98" spans="2:12" s="9" customFormat="1" ht="19.95" customHeight="1">
      <c r="B98" s="122"/>
      <c r="D98" s="123" t="s">
        <v>375</v>
      </c>
      <c r="E98" s="124"/>
      <c r="F98" s="124"/>
      <c r="G98" s="124"/>
      <c r="H98" s="124"/>
      <c r="I98" s="125"/>
      <c r="J98" s="126">
        <f>J120</f>
        <v>0</v>
      </c>
      <c r="L98" s="122"/>
    </row>
    <row r="99" spans="2:12" s="1" customFormat="1" ht="21.75" customHeight="1">
      <c r="B99" s="31"/>
      <c r="I99" s="90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111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112"/>
      <c r="J104" s="46"/>
      <c r="K104" s="46"/>
      <c r="L104" s="31"/>
    </row>
    <row r="105" spans="2:12" s="1" customFormat="1" ht="24.9" customHeight="1">
      <c r="B105" s="31"/>
      <c r="C105" s="20" t="s">
        <v>115</v>
      </c>
      <c r="I105" s="90"/>
      <c r="L105" s="31"/>
    </row>
    <row r="106" spans="2:12" s="1" customFormat="1" ht="6.9" customHeight="1">
      <c r="B106" s="31"/>
      <c r="I106" s="90"/>
      <c r="L106" s="31"/>
    </row>
    <row r="107" spans="2:12" s="1" customFormat="1" ht="12" customHeight="1">
      <c r="B107" s="31"/>
      <c r="C107" s="26" t="s">
        <v>16</v>
      </c>
      <c r="I107" s="90"/>
      <c r="L107" s="31"/>
    </row>
    <row r="108" spans="2:12" s="1" customFormat="1" ht="14.4" customHeight="1">
      <c r="B108" s="31"/>
      <c r="E108" s="248" t="str">
        <f>E7</f>
        <v>Stavební úpravy Tělocvičny ZŠ Školní 1480/61, Chomutov - 1. ETAPA</v>
      </c>
      <c r="F108" s="249"/>
      <c r="G108" s="249"/>
      <c r="H108" s="249"/>
      <c r="I108" s="90"/>
      <c r="L108" s="31"/>
    </row>
    <row r="109" spans="2:12" s="1" customFormat="1" ht="12" customHeight="1">
      <c r="B109" s="31"/>
      <c r="C109" s="26" t="s">
        <v>97</v>
      </c>
      <c r="I109" s="90"/>
      <c r="L109" s="31"/>
    </row>
    <row r="110" spans="2:12" s="1" customFormat="1" ht="14.4" customHeight="1">
      <c r="B110" s="31"/>
      <c r="E110" s="220" t="str">
        <f>E9</f>
        <v>SO 03 - Zařízení silnoproudé elektrotechniky</v>
      </c>
      <c r="F110" s="247"/>
      <c r="G110" s="247"/>
      <c r="H110" s="247"/>
      <c r="I110" s="90"/>
      <c r="L110" s="31"/>
    </row>
    <row r="111" spans="2:12" s="1" customFormat="1" ht="6.9" customHeight="1">
      <c r="B111" s="31"/>
      <c r="I111" s="90"/>
      <c r="L111" s="31"/>
    </row>
    <row r="112" spans="2:12" s="1" customFormat="1" ht="12" customHeight="1">
      <c r="B112" s="31"/>
      <c r="C112" s="26" t="s">
        <v>20</v>
      </c>
      <c r="F112" s="24" t="str">
        <f>F12</f>
        <v>Chomutov</v>
      </c>
      <c r="I112" s="91" t="s">
        <v>22</v>
      </c>
      <c r="J112" s="51" t="str">
        <f>IF(J12="","",J12)</f>
        <v>12. 3. 2019</v>
      </c>
      <c r="L112" s="31"/>
    </row>
    <row r="113" spans="2:65" s="1" customFormat="1" ht="6.9" customHeight="1">
      <c r="B113" s="31"/>
      <c r="I113" s="90"/>
      <c r="L113" s="31"/>
    </row>
    <row r="114" spans="2:65" s="1" customFormat="1" ht="26.4" customHeight="1">
      <c r="B114" s="31"/>
      <c r="C114" s="26" t="s">
        <v>24</v>
      </c>
      <c r="F114" s="24" t="str">
        <f>E15</f>
        <v>Statutární město Chomutov</v>
      </c>
      <c r="I114" s="91" t="s">
        <v>30</v>
      </c>
      <c r="J114" s="29" t="str">
        <f>E21</f>
        <v>Ing. Karel Greiner</v>
      </c>
      <c r="L114" s="31"/>
    </row>
    <row r="115" spans="2:65" s="1" customFormat="1" ht="15.6" customHeight="1">
      <c r="B115" s="31"/>
      <c r="C115" s="26" t="s">
        <v>28</v>
      </c>
      <c r="F115" s="24" t="str">
        <f>IF(E18="","",E18)</f>
        <v>Vyplň údaj</v>
      </c>
      <c r="I115" s="91" t="s">
        <v>33</v>
      </c>
      <c r="J115" s="29" t="str">
        <f>E24</f>
        <v>Pavel Šouta</v>
      </c>
      <c r="L115" s="31"/>
    </row>
    <row r="116" spans="2:65" s="1" customFormat="1" ht="10.35" customHeight="1">
      <c r="B116" s="31"/>
      <c r="I116" s="90"/>
      <c r="L116" s="31"/>
    </row>
    <row r="117" spans="2:65" s="10" customFormat="1" ht="29.25" customHeight="1">
      <c r="B117" s="127"/>
      <c r="C117" s="128" t="s">
        <v>116</v>
      </c>
      <c r="D117" s="129" t="s">
        <v>61</v>
      </c>
      <c r="E117" s="129" t="s">
        <v>57</v>
      </c>
      <c r="F117" s="129" t="s">
        <v>58</v>
      </c>
      <c r="G117" s="129" t="s">
        <v>117</v>
      </c>
      <c r="H117" s="129" t="s">
        <v>118</v>
      </c>
      <c r="I117" s="130" t="s">
        <v>119</v>
      </c>
      <c r="J117" s="129" t="s">
        <v>101</v>
      </c>
      <c r="K117" s="131" t="s">
        <v>120</v>
      </c>
      <c r="L117" s="127"/>
      <c r="M117" s="58" t="s">
        <v>1</v>
      </c>
      <c r="N117" s="59" t="s">
        <v>40</v>
      </c>
      <c r="O117" s="59" t="s">
        <v>121</v>
      </c>
      <c r="P117" s="59" t="s">
        <v>122</v>
      </c>
      <c r="Q117" s="59" t="s">
        <v>123</v>
      </c>
      <c r="R117" s="59" t="s">
        <v>124</v>
      </c>
      <c r="S117" s="59" t="s">
        <v>125</v>
      </c>
      <c r="T117" s="60" t="s">
        <v>126</v>
      </c>
    </row>
    <row r="118" spans="2:65" s="1" customFormat="1" ht="22.8" customHeight="1">
      <c r="B118" s="31"/>
      <c r="C118" s="63" t="s">
        <v>127</v>
      </c>
      <c r="I118" s="90"/>
      <c r="J118" s="132">
        <f>BK118</f>
        <v>0</v>
      </c>
      <c r="L118" s="31"/>
      <c r="M118" s="61"/>
      <c r="N118" s="52"/>
      <c r="O118" s="52"/>
      <c r="P118" s="133">
        <f>P119</f>
        <v>0</v>
      </c>
      <c r="Q118" s="52"/>
      <c r="R118" s="133">
        <f>R119</f>
        <v>0</v>
      </c>
      <c r="S118" s="52"/>
      <c r="T118" s="134">
        <f>T119</f>
        <v>0</v>
      </c>
      <c r="AT118" s="16" t="s">
        <v>75</v>
      </c>
      <c r="AU118" s="16" t="s">
        <v>103</v>
      </c>
      <c r="BK118" s="135">
        <f>BK119</f>
        <v>0</v>
      </c>
    </row>
    <row r="119" spans="2:65" s="11" customFormat="1" ht="25.95" customHeight="1">
      <c r="B119" s="136"/>
      <c r="D119" s="137" t="s">
        <v>75</v>
      </c>
      <c r="E119" s="138" t="s">
        <v>376</v>
      </c>
      <c r="F119" s="138" t="s">
        <v>377</v>
      </c>
      <c r="I119" s="139"/>
      <c r="J119" s="140">
        <f>BK119</f>
        <v>0</v>
      </c>
      <c r="L119" s="136"/>
      <c r="M119" s="141"/>
      <c r="N119" s="142"/>
      <c r="O119" s="142"/>
      <c r="P119" s="143">
        <f>P120</f>
        <v>0</v>
      </c>
      <c r="Q119" s="142"/>
      <c r="R119" s="143">
        <f>R120</f>
        <v>0</v>
      </c>
      <c r="S119" s="142"/>
      <c r="T119" s="144">
        <f>T120</f>
        <v>0</v>
      </c>
      <c r="AR119" s="137" t="s">
        <v>138</v>
      </c>
      <c r="AT119" s="145" t="s">
        <v>75</v>
      </c>
      <c r="AU119" s="145" t="s">
        <v>76</v>
      </c>
      <c r="AY119" s="137" t="s">
        <v>130</v>
      </c>
      <c r="BK119" s="146">
        <f>BK120</f>
        <v>0</v>
      </c>
    </row>
    <row r="120" spans="2:65" s="11" customFormat="1" ht="22.8" customHeight="1">
      <c r="B120" s="136"/>
      <c r="D120" s="137" t="s">
        <v>75</v>
      </c>
      <c r="E120" s="147" t="s">
        <v>378</v>
      </c>
      <c r="F120" s="147" t="s">
        <v>377</v>
      </c>
      <c r="I120" s="139"/>
      <c r="J120" s="148">
        <f>BK120</f>
        <v>0</v>
      </c>
      <c r="L120" s="136"/>
      <c r="M120" s="141"/>
      <c r="N120" s="142"/>
      <c r="O120" s="142"/>
      <c r="P120" s="143">
        <f>P121</f>
        <v>0</v>
      </c>
      <c r="Q120" s="142"/>
      <c r="R120" s="143">
        <f>R121</f>
        <v>0</v>
      </c>
      <c r="S120" s="142"/>
      <c r="T120" s="144">
        <f>T121</f>
        <v>0</v>
      </c>
      <c r="AR120" s="137" t="s">
        <v>138</v>
      </c>
      <c r="AT120" s="145" t="s">
        <v>75</v>
      </c>
      <c r="AU120" s="145" t="s">
        <v>84</v>
      </c>
      <c r="AY120" s="137" t="s">
        <v>130</v>
      </c>
      <c r="BK120" s="146">
        <f>BK121</f>
        <v>0</v>
      </c>
    </row>
    <row r="121" spans="2:65" s="1" customFormat="1" ht="14.4" customHeight="1">
      <c r="B121" s="149"/>
      <c r="C121" s="180" t="s">
        <v>84</v>
      </c>
      <c r="D121" s="180" t="s">
        <v>173</v>
      </c>
      <c r="E121" s="181" t="s">
        <v>384</v>
      </c>
      <c r="F121" s="182" t="s">
        <v>385</v>
      </c>
      <c r="G121" s="183" t="s">
        <v>347</v>
      </c>
      <c r="H121" s="184">
        <v>1</v>
      </c>
      <c r="I121" s="185"/>
      <c r="J121" s="186">
        <f>ROUND(I121*H121,2)</f>
        <v>0</v>
      </c>
      <c r="K121" s="182" t="s">
        <v>1</v>
      </c>
      <c r="L121" s="187"/>
      <c r="M121" s="196" t="s">
        <v>1</v>
      </c>
      <c r="N121" s="197" t="s">
        <v>41</v>
      </c>
      <c r="O121" s="19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AR121" s="161" t="s">
        <v>381</v>
      </c>
      <c r="AT121" s="161" t="s">
        <v>173</v>
      </c>
      <c r="AU121" s="161" t="s">
        <v>86</v>
      </c>
      <c r="AY121" s="16" t="s">
        <v>130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16" t="s">
        <v>84</v>
      </c>
      <c r="BK121" s="162">
        <f>ROUND(I121*H121,2)</f>
        <v>0</v>
      </c>
      <c r="BL121" s="16" t="s">
        <v>381</v>
      </c>
      <c r="BM121" s="161" t="s">
        <v>386</v>
      </c>
    </row>
    <row r="122" spans="2:65" s="1" customFormat="1" ht="6.9" customHeight="1">
      <c r="B122" s="43"/>
      <c r="C122" s="44"/>
      <c r="D122" s="44"/>
      <c r="E122" s="44"/>
      <c r="F122" s="44"/>
      <c r="G122" s="44"/>
      <c r="H122" s="44"/>
      <c r="I122" s="111"/>
      <c r="J122" s="44"/>
      <c r="K122" s="44"/>
      <c r="L122" s="31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workbookViewId="0"/>
  </sheetViews>
  <sheetFormatPr defaultRowHeight="10.19999999999999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" customWidth="1"/>
    <col min="8" max="8" width="9.85546875" customWidth="1"/>
    <col min="9" max="9" width="17.28515625" style="87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95</v>
      </c>
    </row>
    <row r="3" spans="2:46" ht="6.9" customHeight="1">
      <c r="B3" s="17"/>
      <c r="C3" s="18"/>
      <c r="D3" s="18"/>
      <c r="E3" s="18"/>
      <c r="F3" s="18"/>
      <c r="G3" s="18"/>
      <c r="H3" s="18"/>
      <c r="I3" s="88"/>
      <c r="J3" s="18"/>
      <c r="K3" s="18"/>
      <c r="L3" s="19"/>
      <c r="AT3" s="16" t="s">
        <v>86</v>
      </c>
    </row>
    <row r="4" spans="2:46" ht="24.9" customHeight="1">
      <c r="B4" s="19"/>
      <c r="D4" s="20" t="s">
        <v>96</v>
      </c>
      <c r="L4" s="19"/>
      <c r="M4" s="89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" customHeight="1">
      <c r="B7" s="19"/>
      <c r="E7" s="248" t="str">
        <f>'Rekapitulace stavby'!K6</f>
        <v>Stavební úpravy Tělocvičny ZŠ Školní 1480/61, Chomutov - 1. ETAPA</v>
      </c>
      <c r="F7" s="249"/>
      <c r="G7" s="249"/>
      <c r="H7" s="249"/>
      <c r="L7" s="19"/>
    </row>
    <row r="8" spans="2:46" s="1" customFormat="1" ht="12" customHeight="1">
      <c r="B8" s="31"/>
      <c r="D8" s="26" t="s">
        <v>97</v>
      </c>
      <c r="I8" s="90"/>
      <c r="L8" s="31"/>
    </row>
    <row r="9" spans="2:46" s="1" customFormat="1" ht="36.9" customHeight="1">
      <c r="B9" s="31"/>
      <c r="E9" s="220" t="s">
        <v>387</v>
      </c>
      <c r="F9" s="247"/>
      <c r="G9" s="247"/>
      <c r="H9" s="247"/>
      <c r="I9" s="90"/>
      <c r="L9" s="31"/>
    </row>
    <row r="10" spans="2:46" s="1" customFormat="1">
      <c r="B10" s="31"/>
      <c r="I10" s="90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91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91" t="s">
        <v>22</v>
      </c>
      <c r="J12" s="51" t="str">
        <f>'Rekapitulace stavby'!AN8</f>
        <v>12. 3. 2019</v>
      </c>
      <c r="L12" s="31"/>
    </row>
    <row r="13" spans="2:46" s="1" customFormat="1" ht="10.8" customHeight="1">
      <c r="B13" s="31"/>
      <c r="I13" s="90"/>
      <c r="L13" s="31"/>
    </row>
    <row r="14" spans="2:46" s="1" customFormat="1" ht="12" customHeight="1">
      <c r="B14" s="31"/>
      <c r="D14" s="26" t="s">
        <v>24</v>
      </c>
      <c r="I14" s="91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91" t="s">
        <v>27</v>
      </c>
      <c r="J15" s="24" t="s">
        <v>1</v>
      </c>
      <c r="L15" s="31"/>
    </row>
    <row r="16" spans="2:46" s="1" customFormat="1" ht="6.9" customHeight="1">
      <c r="B16" s="31"/>
      <c r="I16" s="90"/>
      <c r="L16" s="31"/>
    </row>
    <row r="17" spans="2:12" s="1" customFormat="1" ht="12" customHeight="1">
      <c r="B17" s="31"/>
      <c r="D17" s="26" t="s">
        <v>28</v>
      </c>
      <c r="I17" s="91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0" t="str">
        <f>'Rekapitulace stavby'!E14</f>
        <v>Vyplň údaj</v>
      </c>
      <c r="F18" s="223"/>
      <c r="G18" s="223"/>
      <c r="H18" s="223"/>
      <c r="I18" s="91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I19" s="90"/>
      <c r="L19" s="31"/>
    </row>
    <row r="20" spans="2:12" s="1" customFormat="1" ht="12" customHeight="1">
      <c r="B20" s="31"/>
      <c r="D20" s="26" t="s">
        <v>30</v>
      </c>
      <c r="I20" s="91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91" t="s">
        <v>27</v>
      </c>
      <c r="J21" s="24" t="s">
        <v>1</v>
      </c>
      <c r="L21" s="31"/>
    </row>
    <row r="22" spans="2:12" s="1" customFormat="1" ht="6.9" customHeight="1">
      <c r="B22" s="31"/>
      <c r="I22" s="90"/>
      <c r="L22" s="31"/>
    </row>
    <row r="23" spans="2:12" s="1" customFormat="1" ht="12" customHeight="1">
      <c r="B23" s="31"/>
      <c r="D23" s="26" t="s">
        <v>33</v>
      </c>
      <c r="I23" s="91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91" t="s">
        <v>27</v>
      </c>
      <c r="J24" s="24" t="s">
        <v>1</v>
      </c>
      <c r="L24" s="31"/>
    </row>
    <row r="25" spans="2:12" s="1" customFormat="1" ht="6.9" customHeight="1">
      <c r="B25" s="31"/>
      <c r="I25" s="90"/>
      <c r="L25" s="31"/>
    </row>
    <row r="26" spans="2:12" s="1" customFormat="1" ht="12" customHeight="1">
      <c r="B26" s="31"/>
      <c r="D26" s="26" t="s">
        <v>35</v>
      </c>
      <c r="I26" s="90"/>
      <c r="L26" s="31"/>
    </row>
    <row r="27" spans="2:12" s="7" customFormat="1" ht="14.4" customHeight="1">
      <c r="B27" s="92"/>
      <c r="E27" s="227" t="s">
        <v>1</v>
      </c>
      <c r="F27" s="227"/>
      <c r="G27" s="227"/>
      <c r="H27" s="227"/>
      <c r="I27" s="93"/>
      <c r="L27" s="92"/>
    </row>
    <row r="28" spans="2:12" s="1" customFormat="1" ht="6.9" customHeight="1">
      <c r="B28" s="31"/>
      <c r="I28" s="90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94"/>
      <c r="J29" s="52"/>
      <c r="K29" s="52"/>
      <c r="L29" s="31"/>
    </row>
    <row r="30" spans="2:12" s="1" customFormat="1" ht="25.35" customHeight="1">
      <c r="B30" s="31"/>
      <c r="D30" s="95" t="s">
        <v>36</v>
      </c>
      <c r="I30" s="90"/>
      <c r="J30" s="65">
        <f>ROUND(J119,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94"/>
      <c r="J31" s="52"/>
      <c r="K31" s="52"/>
      <c r="L31" s="31"/>
    </row>
    <row r="32" spans="2:12" s="1" customFormat="1" ht="14.4" customHeight="1">
      <c r="B32" s="31"/>
      <c r="F32" s="34" t="s">
        <v>38</v>
      </c>
      <c r="I32" s="96" t="s">
        <v>37</v>
      </c>
      <c r="J32" s="34" t="s">
        <v>39</v>
      </c>
      <c r="L32" s="31"/>
    </row>
    <row r="33" spans="2:12" s="1" customFormat="1" ht="14.4" customHeight="1">
      <c r="B33" s="31"/>
      <c r="D33" s="97" t="s">
        <v>40</v>
      </c>
      <c r="E33" s="26" t="s">
        <v>41</v>
      </c>
      <c r="F33" s="98">
        <f>ROUND((SUM(BE119:BE145)),  2)</f>
        <v>0</v>
      </c>
      <c r="I33" s="99">
        <v>0.21</v>
      </c>
      <c r="J33" s="98">
        <f>ROUND(((SUM(BE119:BE145))*I33),  2)</f>
        <v>0</v>
      </c>
      <c r="L33" s="31"/>
    </row>
    <row r="34" spans="2:12" s="1" customFormat="1" ht="14.4" customHeight="1">
      <c r="B34" s="31"/>
      <c r="E34" s="26" t="s">
        <v>42</v>
      </c>
      <c r="F34" s="98">
        <f>ROUND((SUM(BF119:BF145)),  2)</f>
        <v>0</v>
      </c>
      <c r="I34" s="99">
        <v>0.15</v>
      </c>
      <c r="J34" s="98">
        <f>ROUND(((SUM(BF119:BF145))*I34),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8">
        <f>ROUND((SUM(BG119:BG145)),  2)</f>
        <v>0</v>
      </c>
      <c r="I35" s="99">
        <v>0.21</v>
      </c>
      <c r="J35" s="9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8">
        <f>ROUND((SUM(BH119:BH145)),  2)</f>
        <v>0</v>
      </c>
      <c r="I36" s="99">
        <v>0.15</v>
      </c>
      <c r="J36" s="98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8">
        <f>ROUND((SUM(BI119:BI145)),  2)</f>
        <v>0</v>
      </c>
      <c r="I37" s="99">
        <v>0</v>
      </c>
      <c r="J37" s="98">
        <f>0</f>
        <v>0</v>
      </c>
      <c r="L37" s="31"/>
    </row>
    <row r="38" spans="2:12" s="1" customFormat="1" ht="6.9" customHeight="1">
      <c r="B38" s="31"/>
      <c r="I38" s="90"/>
      <c r="L38" s="31"/>
    </row>
    <row r="39" spans="2:12" s="1" customFormat="1" ht="25.35" customHeight="1">
      <c r="B39" s="31"/>
      <c r="C39" s="100"/>
      <c r="D39" s="101" t="s">
        <v>46</v>
      </c>
      <c r="E39" s="56"/>
      <c r="F39" s="56"/>
      <c r="G39" s="102" t="s">
        <v>47</v>
      </c>
      <c r="H39" s="103" t="s">
        <v>48</v>
      </c>
      <c r="I39" s="104"/>
      <c r="J39" s="105">
        <f>SUM(J30:J37)</f>
        <v>0</v>
      </c>
      <c r="K39" s="106"/>
      <c r="L39" s="31"/>
    </row>
    <row r="40" spans="2:12" s="1" customFormat="1" ht="14.4" customHeight="1">
      <c r="B40" s="31"/>
      <c r="I40" s="90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107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108" t="s">
        <v>52</v>
      </c>
      <c r="G61" s="42" t="s">
        <v>51</v>
      </c>
      <c r="H61" s="33"/>
      <c r="I61" s="109"/>
      <c r="J61" s="110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107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108" t="s">
        <v>52</v>
      </c>
      <c r="G76" s="42" t="s">
        <v>51</v>
      </c>
      <c r="H76" s="33"/>
      <c r="I76" s="109"/>
      <c r="J76" s="110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111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112"/>
      <c r="J81" s="46"/>
      <c r="K81" s="46"/>
      <c r="L81" s="31"/>
    </row>
    <row r="82" spans="2:47" s="1" customFormat="1" ht="24.9" customHeight="1">
      <c r="B82" s="31"/>
      <c r="C82" s="20" t="s">
        <v>99</v>
      </c>
      <c r="I82" s="90"/>
      <c r="L82" s="31"/>
    </row>
    <row r="83" spans="2:47" s="1" customFormat="1" ht="6.9" customHeight="1">
      <c r="B83" s="31"/>
      <c r="I83" s="90"/>
      <c r="L83" s="31"/>
    </row>
    <row r="84" spans="2:47" s="1" customFormat="1" ht="12" customHeight="1">
      <c r="B84" s="31"/>
      <c r="C84" s="26" t="s">
        <v>16</v>
      </c>
      <c r="I84" s="90"/>
      <c r="L84" s="31"/>
    </row>
    <row r="85" spans="2:47" s="1" customFormat="1" ht="14.4" customHeight="1">
      <c r="B85" s="31"/>
      <c r="E85" s="248" t="str">
        <f>E7</f>
        <v>Stavební úpravy Tělocvičny ZŠ Školní 1480/61, Chomutov - 1. ETAPA</v>
      </c>
      <c r="F85" s="249"/>
      <c r="G85" s="249"/>
      <c r="H85" s="249"/>
      <c r="I85" s="90"/>
      <c r="L85" s="31"/>
    </row>
    <row r="86" spans="2:47" s="1" customFormat="1" ht="12" customHeight="1">
      <c r="B86" s="31"/>
      <c r="C86" s="26" t="s">
        <v>97</v>
      </c>
      <c r="I86" s="90"/>
      <c r="L86" s="31"/>
    </row>
    <row r="87" spans="2:47" s="1" customFormat="1" ht="14.4" customHeight="1">
      <c r="B87" s="31"/>
      <c r="E87" s="220" t="str">
        <f>E9</f>
        <v>VON - Vedlejší a ostatní náklady</v>
      </c>
      <c r="F87" s="247"/>
      <c r="G87" s="247"/>
      <c r="H87" s="247"/>
      <c r="I87" s="90"/>
      <c r="L87" s="31"/>
    </row>
    <row r="88" spans="2:47" s="1" customFormat="1" ht="6.9" customHeight="1">
      <c r="B88" s="31"/>
      <c r="I88" s="90"/>
      <c r="L88" s="31"/>
    </row>
    <row r="89" spans="2:47" s="1" customFormat="1" ht="12" customHeight="1">
      <c r="B89" s="31"/>
      <c r="C89" s="26" t="s">
        <v>20</v>
      </c>
      <c r="F89" s="24" t="str">
        <f>F12</f>
        <v>Chomutov</v>
      </c>
      <c r="I89" s="91" t="s">
        <v>22</v>
      </c>
      <c r="J89" s="51" t="str">
        <f>IF(J12="","",J12)</f>
        <v>12. 3. 2019</v>
      </c>
      <c r="L89" s="31"/>
    </row>
    <row r="90" spans="2:47" s="1" customFormat="1" ht="6.9" customHeight="1">
      <c r="B90" s="31"/>
      <c r="I90" s="90"/>
      <c r="L90" s="31"/>
    </row>
    <row r="91" spans="2:47" s="1" customFormat="1" ht="26.4" customHeight="1">
      <c r="B91" s="31"/>
      <c r="C91" s="26" t="s">
        <v>24</v>
      </c>
      <c r="F91" s="24" t="str">
        <f>E15</f>
        <v>Statutární město Chomutov</v>
      </c>
      <c r="I91" s="91" t="s">
        <v>30</v>
      </c>
      <c r="J91" s="29" t="str">
        <f>E21</f>
        <v>Ing. Karel Greiner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91" t="s">
        <v>33</v>
      </c>
      <c r="J92" s="29" t="str">
        <f>E24</f>
        <v>Pavel Šouta</v>
      </c>
      <c r="L92" s="31"/>
    </row>
    <row r="93" spans="2:47" s="1" customFormat="1" ht="10.35" customHeight="1">
      <c r="B93" s="31"/>
      <c r="I93" s="90"/>
      <c r="L93" s="31"/>
    </row>
    <row r="94" spans="2:47" s="1" customFormat="1" ht="29.25" customHeight="1">
      <c r="B94" s="31"/>
      <c r="C94" s="113" t="s">
        <v>100</v>
      </c>
      <c r="D94" s="100"/>
      <c r="E94" s="100"/>
      <c r="F94" s="100"/>
      <c r="G94" s="100"/>
      <c r="H94" s="100"/>
      <c r="I94" s="114"/>
      <c r="J94" s="115" t="s">
        <v>101</v>
      </c>
      <c r="K94" s="100"/>
      <c r="L94" s="31"/>
    </row>
    <row r="95" spans="2:47" s="1" customFormat="1" ht="10.35" customHeight="1">
      <c r="B95" s="31"/>
      <c r="I95" s="90"/>
      <c r="L95" s="31"/>
    </row>
    <row r="96" spans="2:47" s="1" customFormat="1" ht="22.8" customHeight="1">
      <c r="B96" s="31"/>
      <c r="C96" s="116" t="s">
        <v>102</v>
      </c>
      <c r="I96" s="90"/>
      <c r="J96" s="65">
        <f>J119</f>
        <v>0</v>
      </c>
      <c r="L96" s="31"/>
      <c r="AU96" s="16" t="s">
        <v>103</v>
      </c>
    </row>
    <row r="97" spans="2:12" s="8" customFormat="1" ht="24.9" customHeight="1">
      <c r="B97" s="117"/>
      <c r="D97" s="118" t="s">
        <v>388</v>
      </c>
      <c r="E97" s="119"/>
      <c r="F97" s="119"/>
      <c r="G97" s="119"/>
      <c r="H97" s="119"/>
      <c r="I97" s="120"/>
      <c r="J97" s="121">
        <f>J120</f>
        <v>0</v>
      </c>
      <c r="L97" s="117"/>
    </row>
    <row r="98" spans="2:12" s="9" customFormat="1" ht="19.95" customHeight="1">
      <c r="B98" s="122"/>
      <c r="D98" s="123" t="s">
        <v>389</v>
      </c>
      <c r="E98" s="124"/>
      <c r="F98" s="124"/>
      <c r="G98" s="124"/>
      <c r="H98" s="124"/>
      <c r="I98" s="125"/>
      <c r="J98" s="126">
        <f>J121</f>
        <v>0</v>
      </c>
      <c r="L98" s="122"/>
    </row>
    <row r="99" spans="2:12" s="9" customFormat="1" ht="19.95" customHeight="1">
      <c r="B99" s="122"/>
      <c r="D99" s="123" t="s">
        <v>390</v>
      </c>
      <c r="E99" s="124"/>
      <c r="F99" s="124"/>
      <c r="G99" s="124"/>
      <c r="H99" s="124"/>
      <c r="I99" s="125"/>
      <c r="J99" s="126">
        <f>J137</f>
        <v>0</v>
      </c>
      <c r="L99" s="122"/>
    </row>
    <row r="100" spans="2:12" s="1" customFormat="1" ht="21.75" customHeight="1">
      <c r="B100" s="31"/>
      <c r="I100" s="90"/>
      <c r="L100" s="31"/>
    </row>
    <row r="101" spans="2:12" s="1" customFormat="1" ht="6.9" customHeight="1">
      <c r="B101" s="43"/>
      <c r="C101" s="44"/>
      <c r="D101" s="44"/>
      <c r="E101" s="44"/>
      <c r="F101" s="44"/>
      <c r="G101" s="44"/>
      <c r="H101" s="44"/>
      <c r="I101" s="111"/>
      <c r="J101" s="44"/>
      <c r="K101" s="44"/>
      <c r="L101" s="31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112"/>
      <c r="J105" s="46"/>
      <c r="K105" s="46"/>
      <c r="L105" s="31"/>
    </row>
    <row r="106" spans="2:12" s="1" customFormat="1" ht="24.9" customHeight="1">
      <c r="B106" s="31"/>
      <c r="C106" s="20" t="s">
        <v>115</v>
      </c>
      <c r="I106" s="90"/>
      <c r="L106" s="31"/>
    </row>
    <row r="107" spans="2:12" s="1" customFormat="1" ht="6.9" customHeight="1">
      <c r="B107" s="31"/>
      <c r="I107" s="90"/>
      <c r="L107" s="31"/>
    </row>
    <row r="108" spans="2:12" s="1" customFormat="1" ht="12" customHeight="1">
      <c r="B108" s="31"/>
      <c r="C108" s="26" t="s">
        <v>16</v>
      </c>
      <c r="I108" s="90"/>
      <c r="L108" s="31"/>
    </row>
    <row r="109" spans="2:12" s="1" customFormat="1" ht="14.4" customHeight="1">
      <c r="B109" s="31"/>
      <c r="E109" s="248" t="str">
        <f>E7</f>
        <v>Stavební úpravy Tělocvičny ZŠ Školní 1480/61, Chomutov - 1. ETAPA</v>
      </c>
      <c r="F109" s="249"/>
      <c r="G109" s="249"/>
      <c r="H109" s="249"/>
      <c r="I109" s="90"/>
      <c r="L109" s="31"/>
    </row>
    <row r="110" spans="2:12" s="1" customFormat="1" ht="12" customHeight="1">
      <c r="B110" s="31"/>
      <c r="C110" s="26" t="s">
        <v>97</v>
      </c>
      <c r="I110" s="90"/>
      <c r="L110" s="31"/>
    </row>
    <row r="111" spans="2:12" s="1" customFormat="1" ht="14.4" customHeight="1">
      <c r="B111" s="31"/>
      <c r="E111" s="220" t="str">
        <f>E9</f>
        <v>VON - Vedlejší a ostatní náklady</v>
      </c>
      <c r="F111" s="247"/>
      <c r="G111" s="247"/>
      <c r="H111" s="247"/>
      <c r="I111" s="90"/>
      <c r="L111" s="31"/>
    </row>
    <row r="112" spans="2:12" s="1" customFormat="1" ht="6.9" customHeight="1">
      <c r="B112" s="31"/>
      <c r="I112" s="90"/>
      <c r="L112" s="31"/>
    </row>
    <row r="113" spans="2:65" s="1" customFormat="1" ht="12" customHeight="1">
      <c r="B113" s="31"/>
      <c r="C113" s="26" t="s">
        <v>20</v>
      </c>
      <c r="F113" s="24" t="str">
        <f>F12</f>
        <v>Chomutov</v>
      </c>
      <c r="I113" s="91" t="s">
        <v>22</v>
      </c>
      <c r="J113" s="51" t="str">
        <f>IF(J12="","",J12)</f>
        <v>12. 3. 2019</v>
      </c>
      <c r="L113" s="31"/>
    </row>
    <row r="114" spans="2:65" s="1" customFormat="1" ht="6.9" customHeight="1">
      <c r="B114" s="31"/>
      <c r="I114" s="90"/>
      <c r="L114" s="31"/>
    </row>
    <row r="115" spans="2:65" s="1" customFormat="1" ht="26.4" customHeight="1">
      <c r="B115" s="31"/>
      <c r="C115" s="26" t="s">
        <v>24</v>
      </c>
      <c r="F115" s="24" t="str">
        <f>E15</f>
        <v>Statutární město Chomutov</v>
      </c>
      <c r="I115" s="91" t="s">
        <v>30</v>
      </c>
      <c r="J115" s="29" t="str">
        <f>E21</f>
        <v>Ing. Karel Greiner</v>
      </c>
      <c r="L115" s="31"/>
    </row>
    <row r="116" spans="2:65" s="1" customFormat="1" ht="15.6" customHeight="1">
      <c r="B116" s="31"/>
      <c r="C116" s="26" t="s">
        <v>28</v>
      </c>
      <c r="F116" s="24" t="str">
        <f>IF(E18="","",E18)</f>
        <v>Vyplň údaj</v>
      </c>
      <c r="I116" s="91" t="s">
        <v>33</v>
      </c>
      <c r="J116" s="29" t="str">
        <f>E24</f>
        <v>Pavel Šouta</v>
      </c>
      <c r="L116" s="31"/>
    </row>
    <row r="117" spans="2:65" s="1" customFormat="1" ht="10.35" customHeight="1">
      <c r="B117" s="31"/>
      <c r="I117" s="90"/>
      <c r="L117" s="31"/>
    </row>
    <row r="118" spans="2:65" s="10" customFormat="1" ht="29.25" customHeight="1">
      <c r="B118" s="127"/>
      <c r="C118" s="128" t="s">
        <v>116</v>
      </c>
      <c r="D118" s="129" t="s">
        <v>61</v>
      </c>
      <c r="E118" s="129" t="s">
        <v>57</v>
      </c>
      <c r="F118" s="129" t="s">
        <v>58</v>
      </c>
      <c r="G118" s="129" t="s">
        <v>117</v>
      </c>
      <c r="H118" s="129" t="s">
        <v>118</v>
      </c>
      <c r="I118" s="130" t="s">
        <v>119</v>
      </c>
      <c r="J118" s="129" t="s">
        <v>101</v>
      </c>
      <c r="K118" s="131" t="s">
        <v>120</v>
      </c>
      <c r="L118" s="127"/>
      <c r="M118" s="58" t="s">
        <v>1</v>
      </c>
      <c r="N118" s="59" t="s">
        <v>40</v>
      </c>
      <c r="O118" s="59" t="s">
        <v>121</v>
      </c>
      <c r="P118" s="59" t="s">
        <v>122</v>
      </c>
      <c r="Q118" s="59" t="s">
        <v>123</v>
      </c>
      <c r="R118" s="59" t="s">
        <v>124</v>
      </c>
      <c r="S118" s="59" t="s">
        <v>125</v>
      </c>
      <c r="T118" s="60" t="s">
        <v>126</v>
      </c>
    </row>
    <row r="119" spans="2:65" s="1" customFormat="1" ht="22.8" customHeight="1">
      <c r="B119" s="31"/>
      <c r="C119" s="63" t="s">
        <v>127</v>
      </c>
      <c r="I119" s="90"/>
      <c r="J119" s="132">
        <f>BK119</f>
        <v>0</v>
      </c>
      <c r="L119" s="31"/>
      <c r="M119" s="61"/>
      <c r="N119" s="52"/>
      <c r="O119" s="52"/>
      <c r="P119" s="133">
        <f>P120</f>
        <v>0</v>
      </c>
      <c r="Q119" s="52"/>
      <c r="R119" s="133">
        <f>R120</f>
        <v>0</v>
      </c>
      <c r="S119" s="52"/>
      <c r="T119" s="134">
        <f>T120</f>
        <v>0</v>
      </c>
      <c r="AT119" s="16" t="s">
        <v>75</v>
      </c>
      <c r="AU119" s="16" t="s">
        <v>103</v>
      </c>
      <c r="BK119" s="135">
        <f>BK120</f>
        <v>0</v>
      </c>
    </row>
    <row r="120" spans="2:65" s="11" customFormat="1" ht="25.95" customHeight="1">
      <c r="B120" s="136"/>
      <c r="D120" s="137" t="s">
        <v>75</v>
      </c>
      <c r="E120" s="138" t="s">
        <v>391</v>
      </c>
      <c r="F120" s="138" t="s">
        <v>392</v>
      </c>
      <c r="I120" s="139"/>
      <c r="J120" s="140">
        <f>BK120</f>
        <v>0</v>
      </c>
      <c r="L120" s="136"/>
      <c r="M120" s="141"/>
      <c r="N120" s="142"/>
      <c r="O120" s="142"/>
      <c r="P120" s="143">
        <f>P121+P137</f>
        <v>0</v>
      </c>
      <c r="Q120" s="142"/>
      <c r="R120" s="143">
        <f>R121+R137</f>
        <v>0</v>
      </c>
      <c r="S120" s="142"/>
      <c r="T120" s="144">
        <f>T121+T137</f>
        <v>0</v>
      </c>
      <c r="AR120" s="137" t="s">
        <v>154</v>
      </c>
      <c r="AT120" s="145" t="s">
        <v>75</v>
      </c>
      <c r="AU120" s="145" t="s">
        <v>76</v>
      </c>
      <c r="AY120" s="137" t="s">
        <v>130</v>
      </c>
      <c r="BK120" s="146">
        <f>BK121+BK137</f>
        <v>0</v>
      </c>
    </row>
    <row r="121" spans="2:65" s="11" customFormat="1" ht="22.8" customHeight="1">
      <c r="B121" s="136"/>
      <c r="D121" s="137" t="s">
        <v>75</v>
      </c>
      <c r="E121" s="147" t="s">
        <v>393</v>
      </c>
      <c r="F121" s="147" t="s">
        <v>394</v>
      </c>
      <c r="I121" s="139"/>
      <c r="J121" s="148">
        <f>BK121</f>
        <v>0</v>
      </c>
      <c r="L121" s="136"/>
      <c r="M121" s="141"/>
      <c r="N121" s="142"/>
      <c r="O121" s="142"/>
      <c r="P121" s="143">
        <f>SUM(P122:P136)</f>
        <v>0</v>
      </c>
      <c r="Q121" s="142"/>
      <c r="R121" s="143">
        <f>SUM(R122:R136)</f>
        <v>0</v>
      </c>
      <c r="S121" s="142"/>
      <c r="T121" s="144">
        <f>SUM(T122:T136)</f>
        <v>0</v>
      </c>
      <c r="AR121" s="137" t="s">
        <v>154</v>
      </c>
      <c r="AT121" s="145" t="s">
        <v>75</v>
      </c>
      <c r="AU121" s="145" t="s">
        <v>84</v>
      </c>
      <c r="AY121" s="137" t="s">
        <v>130</v>
      </c>
      <c r="BK121" s="146">
        <f>SUM(BK122:BK136)</f>
        <v>0</v>
      </c>
    </row>
    <row r="122" spans="2:65" s="1" customFormat="1" ht="14.4" customHeight="1">
      <c r="B122" s="149"/>
      <c r="C122" s="150" t="s">
        <v>84</v>
      </c>
      <c r="D122" s="150" t="s">
        <v>133</v>
      </c>
      <c r="E122" s="151" t="s">
        <v>395</v>
      </c>
      <c r="F122" s="152" t="s">
        <v>396</v>
      </c>
      <c r="G122" s="153" t="s">
        <v>397</v>
      </c>
      <c r="H122" s="154">
        <v>1</v>
      </c>
      <c r="I122" s="155"/>
      <c r="J122" s="156">
        <f>ROUND(I122*H122,2)</f>
        <v>0</v>
      </c>
      <c r="K122" s="152" t="s">
        <v>137</v>
      </c>
      <c r="L122" s="31"/>
      <c r="M122" s="157" t="s">
        <v>1</v>
      </c>
      <c r="N122" s="158" t="s">
        <v>41</v>
      </c>
      <c r="O122" s="54"/>
      <c r="P122" s="159">
        <f>O122*H122</f>
        <v>0</v>
      </c>
      <c r="Q122" s="159">
        <v>0</v>
      </c>
      <c r="R122" s="159">
        <f>Q122*H122</f>
        <v>0</v>
      </c>
      <c r="S122" s="159">
        <v>0</v>
      </c>
      <c r="T122" s="160">
        <f>S122*H122</f>
        <v>0</v>
      </c>
      <c r="AR122" s="161" t="s">
        <v>398</v>
      </c>
      <c r="AT122" s="161" t="s">
        <v>133</v>
      </c>
      <c r="AU122" s="161" t="s">
        <v>86</v>
      </c>
      <c r="AY122" s="16" t="s">
        <v>130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16" t="s">
        <v>84</v>
      </c>
      <c r="BK122" s="162">
        <f>ROUND(I122*H122,2)</f>
        <v>0</v>
      </c>
      <c r="BL122" s="16" t="s">
        <v>398</v>
      </c>
      <c r="BM122" s="161" t="s">
        <v>399</v>
      </c>
    </row>
    <row r="123" spans="2:65" s="12" customFormat="1">
      <c r="B123" s="163"/>
      <c r="D123" s="164" t="s">
        <v>140</v>
      </c>
      <c r="E123" s="165" t="s">
        <v>1</v>
      </c>
      <c r="F123" s="166" t="s">
        <v>84</v>
      </c>
      <c r="H123" s="167">
        <v>1</v>
      </c>
      <c r="I123" s="168"/>
      <c r="L123" s="163"/>
      <c r="M123" s="169"/>
      <c r="N123" s="170"/>
      <c r="O123" s="170"/>
      <c r="P123" s="170"/>
      <c r="Q123" s="170"/>
      <c r="R123" s="170"/>
      <c r="S123" s="170"/>
      <c r="T123" s="171"/>
      <c r="AT123" s="165" t="s">
        <v>140</v>
      </c>
      <c r="AU123" s="165" t="s">
        <v>86</v>
      </c>
      <c r="AV123" s="12" t="s">
        <v>86</v>
      </c>
      <c r="AW123" s="12" t="s">
        <v>32</v>
      </c>
      <c r="AX123" s="12" t="s">
        <v>76</v>
      </c>
      <c r="AY123" s="165" t="s">
        <v>130</v>
      </c>
    </row>
    <row r="124" spans="2:65" s="13" customFormat="1">
      <c r="B124" s="172"/>
      <c r="D124" s="164" t="s">
        <v>140</v>
      </c>
      <c r="E124" s="173" t="s">
        <v>1</v>
      </c>
      <c r="F124" s="174" t="s">
        <v>142</v>
      </c>
      <c r="H124" s="175">
        <v>1</v>
      </c>
      <c r="I124" s="176"/>
      <c r="L124" s="172"/>
      <c r="M124" s="177"/>
      <c r="N124" s="178"/>
      <c r="O124" s="178"/>
      <c r="P124" s="178"/>
      <c r="Q124" s="178"/>
      <c r="R124" s="178"/>
      <c r="S124" s="178"/>
      <c r="T124" s="179"/>
      <c r="AT124" s="173" t="s">
        <v>140</v>
      </c>
      <c r="AU124" s="173" t="s">
        <v>86</v>
      </c>
      <c r="AV124" s="13" t="s">
        <v>138</v>
      </c>
      <c r="AW124" s="13" t="s">
        <v>32</v>
      </c>
      <c r="AX124" s="13" t="s">
        <v>84</v>
      </c>
      <c r="AY124" s="173" t="s">
        <v>130</v>
      </c>
    </row>
    <row r="125" spans="2:65" s="1" customFormat="1" ht="14.4" customHeight="1">
      <c r="B125" s="149"/>
      <c r="C125" s="150" t="s">
        <v>86</v>
      </c>
      <c r="D125" s="150" t="s">
        <v>133</v>
      </c>
      <c r="E125" s="151" t="s">
        <v>400</v>
      </c>
      <c r="F125" s="152" t="s">
        <v>401</v>
      </c>
      <c r="G125" s="153" t="s">
        <v>397</v>
      </c>
      <c r="H125" s="154">
        <v>1</v>
      </c>
      <c r="I125" s="155"/>
      <c r="J125" s="156">
        <f>ROUND(I125*H125,2)</f>
        <v>0</v>
      </c>
      <c r="K125" s="152" t="s">
        <v>137</v>
      </c>
      <c r="L125" s="31"/>
      <c r="M125" s="157" t="s">
        <v>1</v>
      </c>
      <c r="N125" s="158" t="s">
        <v>41</v>
      </c>
      <c r="O125" s="54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AR125" s="161" t="s">
        <v>398</v>
      </c>
      <c r="AT125" s="161" t="s">
        <v>133</v>
      </c>
      <c r="AU125" s="161" t="s">
        <v>86</v>
      </c>
      <c r="AY125" s="16" t="s">
        <v>130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84</v>
      </c>
      <c r="BK125" s="162">
        <f>ROUND(I125*H125,2)</f>
        <v>0</v>
      </c>
      <c r="BL125" s="16" t="s">
        <v>398</v>
      </c>
      <c r="BM125" s="161" t="s">
        <v>402</v>
      </c>
    </row>
    <row r="126" spans="2:65" s="12" customFormat="1">
      <c r="B126" s="163"/>
      <c r="D126" s="164" t="s">
        <v>140</v>
      </c>
      <c r="E126" s="165" t="s">
        <v>1</v>
      </c>
      <c r="F126" s="166" t="s">
        <v>84</v>
      </c>
      <c r="H126" s="167">
        <v>1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140</v>
      </c>
      <c r="AU126" s="165" t="s">
        <v>86</v>
      </c>
      <c r="AV126" s="12" t="s">
        <v>86</v>
      </c>
      <c r="AW126" s="12" t="s">
        <v>32</v>
      </c>
      <c r="AX126" s="12" t="s">
        <v>76</v>
      </c>
      <c r="AY126" s="165" t="s">
        <v>130</v>
      </c>
    </row>
    <row r="127" spans="2:65" s="13" customFormat="1">
      <c r="B127" s="172"/>
      <c r="D127" s="164" t="s">
        <v>140</v>
      </c>
      <c r="E127" s="173" t="s">
        <v>1</v>
      </c>
      <c r="F127" s="174" t="s">
        <v>142</v>
      </c>
      <c r="H127" s="175">
        <v>1</v>
      </c>
      <c r="I127" s="176"/>
      <c r="L127" s="172"/>
      <c r="M127" s="177"/>
      <c r="N127" s="178"/>
      <c r="O127" s="178"/>
      <c r="P127" s="178"/>
      <c r="Q127" s="178"/>
      <c r="R127" s="178"/>
      <c r="S127" s="178"/>
      <c r="T127" s="179"/>
      <c r="AT127" s="173" t="s">
        <v>140</v>
      </c>
      <c r="AU127" s="173" t="s">
        <v>86</v>
      </c>
      <c r="AV127" s="13" t="s">
        <v>138</v>
      </c>
      <c r="AW127" s="13" t="s">
        <v>32</v>
      </c>
      <c r="AX127" s="13" t="s">
        <v>84</v>
      </c>
      <c r="AY127" s="173" t="s">
        <v>130</v>
      </c>
    </row>
    <row r="128" spans="2:65" s="1" customFormat="1" ht="14.4" customHeight="1">
      <c r="B128" s="149"/>
      <c r="C128" s="150" t="s">
        <v>131</v>
      </c>
      <c r="D128" s="150" t="s">
        <v>133</v>
      </c>
      <c r="E128" s="151" t="s">
        <v>403</v>
      </c>
      <c r="F128" s="152" t="s">
        <v>404</v>
      </c>
      <c r="G128" s="153" t="s">
        <v>397</v>
      </c>
      <c r="H128" s="154">
        <v>1</v>
      </c>
      <c r="I128" s="155"/>
      <c r="J128" s="156">
        <f>ROUND(I128*H128,2)</f>
        <v>0</v>
      </c>
      <c r="K128" s="152" t="s">
        <v>137</v>
      </c>
      <c r="L128" s="31"/>
      <c r="M128" s="157" t="s">
        <v>1</v>
      </c>
      <c r="N128" s="158" t="s">
        <v>41</v>
      </c>
      <c r="O128" s="54"/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AR128" s="161" t="s">
        <v>398</v>
      </c>
      <c r="AT128" s="161" t="s">
        <v>133</v>
      </c>
      <c r="AU128" s="161" t="s">
        <v>86</v>
      </c>
      <c r="AY128" s="16" t="s">
        <v>130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6" t="s">
        <v>84</v>
      </c>
      <c r="BK128" s="162">
        <f>ROUND(I128*H128,2)</f>
        <v>0</v>
      </c>
      <c r="BL128" s="16" t="s">
        <v>398</v>
      </c>
      <c r="BM128" s="161" t="s">
        <v>405</v>
      </c>
    </row>
    <row r="129" spans="2:65" s="12" customFormat="1">
      <c r="B129" s="163"/>
      <c r="D129" s="164" t="s">
        <v>140</v>
      </c>
      <c r="E129" s="165" t="s">
        <v>1</v>
      </c>
      <c r="F129" s="166" t="s">
        <v>84</v>
      </c>
      <c r="H129" s="167">
        <v>1</v>
      </c>
      <c r="I129" s="168"/>
      <c r="L129" s="163"/>
      <c r="M129" s="169"/>
      <c r="N129" s="170"/>
      <c r="O129" s="170"/>
      <c r="P129" s="170"/>
      <c r="Q129" s="170"/>
      <c r="R129" s="170"/>
      <c r="S129" s="170"/>
      <c r="T129" s="171"/>
      <c r="AT129" s="165" t="s">
        <v>140</v>
      </c>
      <c r="AU129" s="165" t="s">
        <v>86</v>
      </c>
      <c r="AV129" s="12" t="s">
        <v>86</v>
      </c>
      <c r="AW129" s="12" t="s">
        <v>32</v>
      </c>
      <c r="AX129" s="12" t="s">
        <v>76</v>
      </c>
      <c r="AY129" s="165" t="s">
        <v>130</v>
      </c>
    </row>
    <row r="130" spans="2:65" s="13" customFormat="1">
      <c r="B130" s="172"/>
      <c r="D130" s="164" t="s">
        <v>140</v>
      </c>
      <c r="E130" s="173" t="s">
        <v>1</v>
      </c>
      <c r="F130" s="174" t="s">
        <v>142</v>
      </c>
      <c r="H130" s="175">
        <v>1</v>
      </c>
      <c r="I130" s="176"/>
      <c r="L130" s="172"/>
      <c r="M130" s="177"/>
      <c r="N130" s="178"/>
      <c r="O130" s="178"/>
      <c r="P130" s="178"/>
      <c r="Q130" s="178"/>
      <c r="R130" s="178"/>
      <c r="S130" s="178"/>
      <c r="T130" s="179"/>
      <c r="AT130" s="173" t="s">
        <v>140</v>
      </c>
      <c r="AU130" s="173" t="s">
        <v>86</v>
      </c>
      <c r="AV130" s="13" t="s">
        <v>138</v>
      </c>
      <c r="AW130" s="13" t="s">
        <v>32</v>
      </c>
      <c r="AX130" s="13" t="s">
        <v>84</v>
      </c>
      <c r="AY130" s="173" t="s">
        <v>130</v>
      </c>
    </row>
    <row r="131" spans="2:65" s="1" customFormat="1" ht="14.4" customHeight="1">
      <c r="B131" s="149"/>
      <c r="C131" s="150" t="s">
        <v>138</v>
      </c>
      <c r="D131" s="150" t="s">
        <v>133</v>
      </c>
      <c r="E131" s="151" t="s">
        <v>406</v>
      </c>
      <c r="F131" s="152" t="s">
        <v>407</v>
      </c>
      <c r="G131" s="153" t="s">
        <v>397</v>
      </c>
      <c r="H131" s="154">
        <v>1</v>
      </c>
      <c r="I131" s="155"/>
      <c r="J131" s="156">
        <f>ROUND(I131*H131,2)</f>
        <v>0</v>
      </c>
      <c r="K131" s="152" t="s">
        <v>137</v>
      </c>
      <c r="L131" s="31"/>
      <c r="M131" s="157" t="s">
        <v>1</v>
      </c>
      <c r="N131" s="158" t="s">
        <v>41</v>
      </c>
      <c r="O131" s="54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AR131" s="161" t="s">
        <v>398</v>
      </c>
      <c r="AT131" s="161" t="s">
        <v>133</v>
      </c>
      <c r="AU131" s="161" t="s">
        <v>86</v>
      </c>
      <c r="AY131" s="16" t="s">
        <v>130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6" t="s">
        <v>84</v>
      </c>
      <c r="BK131" s="162">
        <f>ROUND(I131*H131,2)</f>
        <v>0</v>
      </c>
      <c r="BL131" s="16" t="s">
        <v>398</v>
      </c>
      <c r="BM131" s="161" t="s">
        <v>408</v>
      </c>
    </row>
    <row r="132" spans="2:65" s="12" customFormat="1">
      <c r="B132" s="163"/>
      <c r="D132" s="164" t="s">
        <v>140</v>
      </c>
      <c r="E132" s="165" t="s">
        <v>1</v>
      </c>
      <c r="F132" s="166" t="s">
        <v>84</v>
      </c>
      <c r="H132" s="167">
        <v>1</v>
      </c>
      <c r="I132" s="168"/>
      <c r="L132" s="163"/>
      <c r="M132" s="169"/>
      <c r="N132" s="170"/>
      <c r="O132" s="170"/>
      <c r="P132" s="170"/>
      <c r="Q132" s="170"/>
      <c r="R132" s="170"/>
      <c r="S132" s="170"/>
      <c r="T132" s="171"/>
      <c r="AT132" s="165" t="s">
        <v>140</v>
      </c>
      <c r="AU132" s="165" t="s">
        <v>86</v>
      </c>
      <c r="AV132" s="12" t="s">
        <v>86</v>
      </c>
      <c r="AW132" s="12" t="s">
        <v>32</v>
      </c>
      <c r="AX132" s="12" t="s">
        <v>76</v>
      </c>
      <c r="AY132" s="165" t="s">
        <v>130</v>
      </c>
    </row>
    <row r="133" spans="2:65" s="13" customFormat="1">
      <c r="B133" s="172"/>
      <c r="D133" s="164" t="s">
        <v>140</v>
      </c>
      <c r="E133" s="173" t="s">
        <v>1</v>
      </c>
      <c r="F133" s="174" t="s">
        <v>142</v>
      </c>
      <c r="H133" s="175">
        <v>1</v>
      </c>
      <c r="I133" s="176"/>
      <c r="L133" s="172"/>
      <c r="M133" s="177"/>
      <c r="N133" s="178"/>
      <c r="O133" s="178"/>
      <c r="P133" s="178"/>
      <c r="Q133" s="178"/>
      <c r="R133" s="178"/>
      <c r="S133" s="178"/>
      <c r="T133" s="179"/>
      <c r="AT133" s="173" t="s">
        <v>140</v>
      </c>
      <c r="AU133" s="173" t="s">
        <v>86</v>
      </c>
      <c r="AV133" s="13" t="s">
        <v>138</v>
      </c>
      <c r="AW133" s="13" t="s">
        <v>32</v>
      </c>
      <c r="AX133" s="13" t="s">
        <v>84</v>
      </c>
      <c r="AY133" s="173" t="s">
        <v>130</v>
      </c>
    </row>
    <row r="134" spans="2:65" s="1" customFormat="1" ht="14.4" customHeight="1">
      <c r="B134" s="149"/>
      <c r="C134" s="150" t="s">
        <v>154</v>
      </c>
      <c r="D134" s="150" t="s">
        <v>133</v>
      </c>
      <c r="E134" s="151" t="s">
        <v>409</v>
      </c>
      <c r="F134" s="152" t="s">
        <v>410</v>
      </c>
      <c r="G134" s="153" t="s">
        <v>397</v>
      </c>
      <c r="H134" s="154">
        <v>1</v>
      </c>
      <c r="I134" s="155"/>
      <c r="J134" s="156">
        <f>ROUND(I134*H134,2)</f>
        <v>0</v>
      </c>
      <c r="K134" s="152" t="s">
        <v>137</v>
      </c>
      <c r="L134" s="31"/>
      <c r="M134" s="157" t="s">
        <v>1</v>
      </c>
      <c r="N134" s="158" t="s">
        <v>41</v>
      </c>
      <c r="O134" s="54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AR134" s="161" t="s">
        <v>398</v>
      </c>
      <c r="AT134" s="161" t="s">
        <v>133</v>
      </c>
      <c r="AU134" s="161" t="s">
        <v>86</v>
      </c>
      <c r="AY134" s="16" t="s">
        <v>130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6" t="s">
        <v>84</v>
      </c>
      <c r="BK134" s="162">
        <f>ROUND(I134*H134,2)</f>
        <v>0</v>
      </c>
      <c r="BL134" s="16" t="s">
        <v>398</v>
      </c>
      <c r="BM134" s="161" t="s">
        <v>411</v>
      </c>
    </row>
    <row r="135" spans="2:65" s="12" customFormat="1">
      <c r="B135" s="163"/>
      <c r="D135" s="164" t="s">
        <v>140</v>
      </c>
      <c r="E135" s="165" t="s">
        <v>1</v>
      </c>
      <c r="F135" s="166" t="s">
        <v>84</v>
      </c>
      <c r="H135" s="167">
        <v>1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140</v>
      </c>
      <c r="AU135" s="165" t="s">
        <v>86</v>
      </c>
      <c r="AV135" s="12" t="s">
        <v>86</v>
      </c>
      <c r="AW135" s="12" t="s">
        <v>32</v>
      </c>
      <c r="AX135" s="12" t="s">
        <v>76</v>
      </c>
      <c r="AY135" s="165" t="s">
        <v>130</v>
      </c>
    </row>
    <row r="136" spans="2:65" s="13" customFormat="1">
      <c r="B136" s="172"/>
      <c r="D136" s="164" t="s">
        <v>140</v>
      </c>
      <c r="E136" s="173" t="s">
        <v>1</v>
      </c>
      <c r="F136" s="174" t="s">
        <v>142</v>
      </c>
      <c r="H136" s="175">
        <v>1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140</v>
      </c>
      <c r="AU136" s="173" t="s">
        <v>86</v>
      </c>
      <c r="AV136" s="13" t="s">
        <v>138</v>
      </c>
      <c r="AW136" s="13" t="s">
        <v>32</v>
      </c>
      <c r="AX136" s="13" t="s">
        <v>84</v>
      </c>
      <c r="AY136" s="173" t="s">
        <v>130</v>
      </c>
    </row>
    <row r="137" spans="2:65" s="11" customFormat="1" ht="22.8" customHeight="1">
      <c r="B137" s="136"/>
      <c r="D137" s="137" t="s">
        <v>75</v>
      </c>
      <c r="E137" s="147" t="s">
        <v>412</v>
      </c>
      <c r="F137" s="147" t="s">
        <v>413</v>
      </c>
      <c r="I137" s="139"/>
      <c r="J137" s="148">
        <f>BK137</f>
        <v>0</v>
      </c>
      <c r="L137" s="136"/>
      <c r="M137" s="141"/>
      <c r="N137" s="142"/>
      <c r="O137" s="142"/>
      <c r="P137" s="143">
        <f>SUM(P138:P145)</f>
        <v>0</v>
      </c>
      <c r="Q137" s="142"/>
      <c r="R137" s="143">
        <f>SUM(R138:R145)</f>
        <v>0</v>
      </c>
      <c r="S137" s="142"/>
      <c r="T137" s="144">
        <f>SUM(T138:T145)</f>
        <v>0</v>
      </c>
      <c r="AR137" s="137" t="s">
        <v>154</v>
      </c>
      <c r="AT137" s="145" t="s">
        <v>75</v>
      </c>
      <c r="AU137" s="145" t="s">
        <v>84</v>
      </c>
      <c r="AY137" s="137" t="s">
        <v>130</v>
      </c>
      <c r="BK137" s="146">
        <f>SUM(BK138:BK145)</f>
        <v>0</v>
      </c>
    </row>
    <row r="138" spans="2:65" s="1" customFormat="1" ht="14.4" customHeight="1">
      <c r="B138" s="149"/>
      <c r="C138" s="150" t="s">
        <v>163</v>
      </c>
      <c r="D138" s="150" t="s">
        <v>133</v>
      </c>
      <c r="E138" s="151" t="s">
        <v>414</v>
      </c>
      <c r="F138" s="152" t="s">
        <v>415</v>
      </c>
      <c r="G138" s="153" t="s">
        <v>397</v>
      </c>
      <c r="H138" s="154">
        <v>1</v>
      </c>
      <c r="I138" s="155"/>
      <c r="J138" s="156">
        <f>ROUND(I138*H138,2)</f>
        <v>0</v>
      </c>
      <c r="K138" s="152" t="s">
        <v>137</v>
      </c>
      <c r="L138" s="31"/>
      <c r="M138" s="157" t="s">
        <v>1</v>
      </c>
      <c r="N138" s="158" t="s">
        <v>41</v>
      </c>
      <c r="O138" s="54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AR138" s="161" t="s">
        <v>398</v>
      </c>
      <c r="AT138" s="161" t="s">
        <v>133</v>
      </c>
      <c r="AU138" s="161" t="s">
        <v>86</v>
      </c>
      <c r="AY138" s="16" t="s">
        <v>130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6" t="s">
        <v>84</v>
      </c>
      <c r="BK138" s="162">
        <f>ROUND(I138*H138,2)</f>
        <v>0</v>
      </c>
      <c r="BL138" s="16" t="s">
        <v>398</v>
      </c>
      <c r="BM138" s="161" t="s">
        <v>416</v>
      </c>
    </row>
    <row r="139" spans="2:65" s="12" customFormat="1">
      <c r="B139" s="163"/>
      <c r="D139" s="164" t="s">
        <v>140</v>
      </c>
      <c r="E139" s="165" t="s">
        <v>1</v>
      </c>
      <c r="F139" s="166" t="s">
        <v>84</v>
      </c>
      <c r="H139" s="167">
        <v>1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140</v>
      </c>
      <c r="AU139" s="165" t="s">
        <v>86</v>
      </c>
      <c r="AV139" s="12" t="s">
        <v>86</v>
      </c>
      <c r="AW139" s="12" t="s">
        <v>32</v>
      </c>
      <c r="AX139" s="12" t="s">
        <v>76</v>
      </c>
      <c r="AY139" s="165" t="s">
        <v>130</v>
      </c>
    </row>
    <row r="140" spans="2:65" s="13" customFormat="1">
      <c r="B140" s="172"/>
      <c r="D140" s="164" t="s">
        <v>140</v>
      </c>
      <c r="E140" s="173" t="s">
        <v>1</v>
      </c>
      <c r="F140" s="174" t="s">
        <v>142</v>
      </c>
      <c r="H140" s="175">
        <v>1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140</v>
      </c>
      <c r="AU140" s="173" t="s">
        <v>86</v>
      </c>
      <c r="AV140" s="13" t="s">
        <v>138</v>
      </c>
      <c r="AW140" s="13" t="s">
        <v>32</v>
      </c>
      <c r="AX140" s="13" t="s">
        <v>84</v>
      </c>
      <c r="AY140" s="173" t="s">
        <v>130</v>
      </c>
    </row>
    <row r="141" spans="2:65" s="14" customFormat="1">
      <c r="B141" s="198"/>
      <c r="D141" s="164" t="s">
        <v>140</v>
      </c>
      <c r="E141" s="199" t="s">
        <v>1</v>
      </c>
      <c r="F141" s="200" t="s">
        <v>417</v>
      </c>
      <c r="H141" s="199" t="s">
        <v>1</v>
      </c>
      <c r="I141" s="201"/>
      <c r="L141" s="198"/>
      <c r="M141" s="202"/>
      <c r="N141" s="203"/>
      <c r="O141" s="203"/>
      <c r="P141" s="203"/>
      <c r="Q141" s="203"/>
      <c r="R141" s="203"/>
      <c r="S141" s="203"/>
      <c r="T141" s="204"/>
      <c r="AT141" s="199" t="s">
        <v>140</v>
      </c>
      <c r="AU141" s="199" t="s">
        <v>86</v>
      </c>
      <c r="AV141" s="14" t="s">
        <v>84</v>
      </c>
      <c r="AW141" s="14" t="s">
        <v>32</v>
      </c>
      <c r="AX141" s="14" t="s">
        <v>76</v>
      </c>
      <c r="AY141" s="199" t="s">
        <v>130</v>
      </c>
    </row>
    <row r="142" spans="2:65" s="1" customFormat="1" ht="14.4" customHeight="1">
      <c r="B142" s="149"/>
      <c r="C142" s="150" t="s">
        <v>169</v>
      </c>
      <c r="D142" s="150" t="s">
        <v>133</v>
      </c>
      <c r="E142" s="151" t="s">
        <v>418</v>
      </c>
      <c r="F142" s="152" t="s">
        <v>419</v>
      </c>
      <c r="G142" s="153" t="s">
        <v>397</v>
      </c>
      <c r="H142" s="154">
        <v>1</v>
      </c>
      <c r="I142" s="155"/>
      <c r="J142" s="156">
        <f>ROUND(I142*H142,2)</f>
        <v>0</v>
      </c>
      <c r="K142" s="152" t="s">
        <v>137</v>
      </c>
      <c r="L142" s="31"/>
      <c r="M142" s="157" t="s">
        <v>1</v>
      </c>
      <c r="N142" s="158" t="s">
        <v>41</v>
      </c>
      <c r="O142" s="54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61" t="s">
        <v>398</v>
      </c>
      <c r="AT142" s="161" t="s">
        <v>133</v>
      </c>
      <c r="AU142" s="161" t="s">
        <v>86</v>
      </c>
      <c r="AY142" s="16" t="s">
        <v>130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84</v>
      </c>
      <c r="BK142" s="162">
        <f>ROUND(I142*H142,2)</f>
        <v>0</v>
      </c>
      <c r="BL142" s="16" t="s">
        <v>398</v>
      </c>
      <c r="BM142" s="161" t="s">
        <v>420</v>
      </c>
    </row>
    <row r="143" spans="2:65" s="12" customFormat="1">
      <c r="B143" s="163"/>
      <c r="D143" s="164" t="s">
        <v>140</v>
      </c>
      <c r="E143" s="165" t="s">
        <v>1</v>
      </c>
      <c r="F143" s="166" t="s">
        <v>84</v>
      </c>
      <c r="H143" s="167">
        <v>1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140</v>
      </c>
      <c r="AU143" s="165" t="s">
        <v>86</v>
      </c>
      <c r="AV143" s="12" t="s">
        <v>86</v>
      </c>
      <c r="AW143" s="12" t="s">
        <v>32</v>
      </c>
      <c r="AX143" s="12" t="s">
        <v>76</v>
      </c>
      <c r="AY143" s="165" t="s">
        <v>130</v>
      </c>
    </row>
    <row r="144" spans="2:65" s="13" customFormat="1">
      <c r="B144" s="172"/>
      <c r="D144" s="164" t="s">
        <v>140</v>
      </c>
      <c r="E144" s="173" t="s">
        <v>1</v>
      </c>
      <c r="F144" s="174" t="s">
        <v>142</v>
      </c>
      <c r="H144" s="175">
        <v>1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140</v>
      </c>
      <c r="AU144" s="173" t="s">
        <v>86</v>
      </c>
      <c r="AV144" s="13" t="s">
        <v>138</v>
      </c>
      <c r="AW144" s="13" t="s">
        <v>32</v>
      </c>
      <c r="AX144" s="13" t="s">
        <v>84</v>
      </c>
      <c r="AY144" s="173" t="s">
        <v>130</v>
      </c>
    </row>
    <row r="145" spans="2:51" s="14" customFormat="1">
      <c r="B145" s="198"/>
      <c r="D145" s="164" t="s">
        <v>140</v>
      </c>
      <c r="E145" s="199" t="s">
        <v>1</v>
      </c>
      <c r="F145" s="200" t="s">
        <v>421</v>
      </c>
      <c r="H145" s="199" t="s">
        <v>1</v>
      </c>
      <c r="I145" s="201"/>
      <c r="L145" s="198"/>
      <c r="M145" s="205"/>
      <c r="N145" s="206"/>
      <c r="O145" s="206"/>
      <c r="P145" s="206"/>
      <c r="Q145" s="206"/>
      <c r="R145" s="206"/>
      <c r="S145" s="206"/>
      <c r="T145" s="207"/>
      <c r="AT145" s="199" t="s">
        <v>140</v>
      </c>
      <c r="AU145" s="199" t="s">
        <v>86</v>
      </c>
      <c r="AV145" s="14" t="s">
        <v>84</v>
      </c>
      <c r="AW145" s="14" t="s">
        <v>32</v>
      </c>
      <c r="AX145" s="14" t="s">
        <v>76</v>
      </c>
      <c r="AY145" s="199" t="s">
        <v>130</v>
      </c>
    </row>
    <row r="146" spans="2:51" s="1" customFormat="1" ht="6.9" customHeight="1">
      <c r="B146" s="43"/>
      <c r="C146" s="44"/>
      <c r="D146" s="44"/>
      <c r="E146" s="44"/>
      <c r="F146" s="44"/>
      <c r="G146" s="44"/>
      <c r="H146" s="44"/>
      <c r="I146" s="111"/>
      <c r="J146" s="44"/>
      <c r="K146" s="44"/>
      <c r="L146" s="31"/>
    </row>
  </sheetData>
  <autoFilter ref="C118:K1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Stavební úpravy</vt:lpstr>
      <vt:lpstr>SO 02 - Vzduchotechnika</vt:lpstr>
      <vt:lpstr>SO 03 - Zařízení silnopro...</vt:lpstr>
      <vt:lpstr>VON - Vedlejší a ostatní ...</vt:lpstr>
      <vt:lpstr>'Rekapitulace stavby'!Názvy_tisku</vt:lpstr>
      <vt:lpstr>'SO 01 - Stavební úpravy'!Názvy_tisku</vt:lpstr>
      <vt:lpstr>'SO 02 - Vzduchotechnika'!Názvy_tisku</vt:lpstr>
      <vt:lpstr>'SO 03 - Zařízení silnopro...'!Názvy_tisku</vt:lpstr>
      <vt:lpstr>'VON - Vedlejší a ostatní ...'!Názvy_tisku</vt:lpstr>
      <vt:lpstr>'Rekapitulace stavby'!Oblast_tisku</vt:lpstr>
      <vt:lpstr>'SO 01 - Stavební úpravy'!Oblast_tisku</vt:lpstr>
      <vt:lpstr>'SO 02 - Vzduchotechnika'!Oblast_tisku</vt:lpstr>
      <vt:lpstr>'SO 03 - Zařízení silnopro...'!Oblast_tisku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2019-04-11T15:46:55Z</cp:lastPrinted>
  <dcterms:created xsi:type="dcterms:W3CDTF">2019-04-11T15:36:58Z</dcterms:created>
  <dcterms:modified xsi:type="dcterms:W3CDTF">2019-04-11T15:49:06Z</dcterms:modified>
</cp:coreProperties>
</file>