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R-2024-12-02-OPST-V71-BŘEZENECKÁ\VÝBĚROVÉ ŘÍZENÍ\"/>
    </mc:Choice>
  </mc:AlternateContent>
  <xr:revisionPtr revIDLastSave="0" documentId="13_ncr:1_{19DAED25-6FA0-402C-B527-DFEEDE759F8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kapitulace stavby" sheetId="1" r:id="rId1"/>
    <sheet name="1 (11) - Bourací práce_11" sheetId="74" r:id="rId2"/>
    <sheet name="2 (11) - Stavební práce_11" sheetId="75" r:id="rId3"/>
    <sheet name="3 (10) - ZTI_10" sheetId="76" r:id="rId4"/>
    <sheet name="VRN (2) - Vedlejší rozpoč..." sheetId="77" r:id="rId5"/>
  </sheets>
  <definedNames>
    <definedName name="_xlnm._FilterDatabase" localSheetId="1" hidden="1">'1 (11) - Bourací práce_11'!$C$126:$K$190</definedName>
    <definedName name="_xlnm._FilterDatabase" localSheetId="2" hidden="1">'2 (11) - Stavební práce_11'!$C$133:$K$509</definedName>
    <definedName name="_xlnm._FilterDatabase" localSheetId="3" hidden="1">'3 (10) - ZTI_10'!$C$120:$K$142</definedName>
    <definedName name="_xlnm._FilterDatabase" localSheetId="4" hidden="1">'VRN (2) - Vedlejší rozpoč...'!$C$124:$K$134</definedName>
    <definedName name="_xlnm.Print_Titles" localSheetId="1">'1 (11) - Bourací práce_11'!$126:$126</definedName>
    <definedName name="_xlnm.Print_Titles" localSheetId="2">'2 (11) - Stavební práce_11'!$133:$133</definedName>
    <definedName name="_xlnm.Print_Titles" localSheetId="3">'3 (10) - ZTI_10'!$120:$120</definedName>
    <definedName name="_xlnm.Print_Titles" localSheetId="0">'Rekapitulace stavby'!$92:$92</definedName>
    <definedName name="_xlnm.Print_Titles" localSheetId="4">'VRN (2) - Vedlejší rozpoč...'!$124:$124</definedName>
    <definedName name="_xlnm.Print_Area" localSheetId="1">'1 (11) - Bourací práce_11'!$C$4:$J$76,'1 (11) - Bourací práce_11'!$C$82:$J$106,'1 (11) - Bourací práce_11'!$C$112:$K$190</definedName>
    <definedName name="_xlnm.Print_Area" localSheetId="2">'2 (11) - Stavební práce_11'!$C$4:$J$76,'2 (11) - Stavební práce_11'!$C$82:$J$113,'2 (11) - Stavební práce_11'!$C$119:$K$509</definedName>
    <definedName name="_xlnm.Print_Area" localSheetId="3">'3 (10) - ZTI_10'!$C$4:$J$76,'3 (10) - ZTI_10'!$C$82:$J$100,'3 (10) - ZTI_10'!$C$106:$K$142</definedName>
    <definedName name="_xlnm.Print_Area" localSheetId="0">'Rekapitulace stavby'!$D$4:$AO$76,'Rekapitulace stavby'!$C$82:$AQ$99</definedName>
    <definedName name="_xlnm.Print_Area" localSheetId="4">'VRN (2) - Vedlejší rozpoč...'!$C$4:$J$76,'VRN (2) - Vedlejší rozpoč...'!$C$82:$J$104,'VRN (2) - Vedlejší rozpoč...'!$C$110:$K$134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0" i="1" l="1"/>
  <c r="J39" i="77" l="1"/>
  <c r="J38" i="77"/>
  <c r="J37" i="77"/>
  <c r="BI134" i="77"/>
  <c r="BH134" i="77"/>
  <c r="BG134" i="77"/>
  <c r="BF134" i="77"/>
  <c r="T134" i="77"/>
  <c r="T133" i="77" s="1"/>
  <c r="R134" i="77"/>
  <c r="R133" i="77" s="1"/>
  <c r="P134" i="77"/>
  <c r="P133" i="77" s="1"/>
  <c r="BI132" i="77"/>
  <c r="BH132" i="77"/>
  <c r="BG132" i="77"/>
  <c r="BF132" i="77"/>
  <c r="T132" i="77"/>
  <c r="T131" i="77" s="1"/>
  <c r="R132" i="77"/>
  <c r="R131" i="77" s="1"/>
  <c r="P132" i="77"/>
  <c r="P131" i="77" s="1"/>
  <c r="BI130" i="77"/>
  <c r="BH130" i="77"/>
  <c r="BG130" i="77"/>
  <c r="BF130" i="77"/>
  <c r="T130" i="77"/>
  <c r="T129" i="77" s="1"/>
  <c r="R130" i="77"/>
  <c r="R129" i="77" s="1"/>
  <c r="P130" i="77"/>
  <c r="P129" i="77" s="1"/>
  <c r="BI128" i="77"/>
  <c r="BH128" i="77"/>
  <c r="BG128" i="77"/>
  <c r="BF128" i="77"/>
  <c r="T128" i="77"/>
  <c r="T127" i="77" s="1"/>
  <c r="T126" i="77" s="1"/>
  <c r="T125" i="77" s="1"/>
  <c r="R128" i="77"/>
  <c r="R127" i="77" s="1"/>
  <c r="P128" i="77"/>
  <c r="P127" i="77" s="1"/>
  <c r="J121" i="77"/>
  <c r="F121" i="77"/>
  <c r="F119" i="77"/>
  <c r="E117" i="77"/>
  <c r="J93" i="77"/>
  <c r="F93" i="77"/>
  <c r="F91" i="77"/>
  <c r="E89" i="77"/>
  <c r="J26" i="77"/>
  <c r="E26" i="77"/>
  <c r="J94" i="77" s="1"/>
  <c r="J25" i="77"/>
  <c r="J20" i="77"/>
  <c r="E20" i="77"/>
  <c r="F122" i="77" s="1"/>
  <c r="J19" i="77"/>
  <c r="J14" i="77"/>
  <c r="J119" i="77" s="1"/>
  <c r="E7" i="77"/>
  <c r="E85" i="77" s="1"/>
  <c r="J39" i="76"/>
  <c r="J38" i="76"/>
  <c r="J37" i="76"/>
  <c r="BI142" i="76"/>
  <c r="BH142" i="76"/>
  <c r="BG142" i="76"/>
  <c r="BF142" i="76"/>
  <c r="T142" i="76"/>
  <c r="R142" i="76"/>
  <c r="P142" i="76"/>
  <c r="BI141" i="76"/>
  <c r="BH141" i="76"/>
  <c r="BG141" i="76"/>
  <c r="BF141" i="76"/>
  <c r="T141" i="76"/>
  <c r="R141" i="76"/>
  <c r="P141" i="76"/>
  <c r="BI140" i="76"/>
  <c r="BH140" i="76"/>
  <c r="BG140" i="76"/>
  <c r="BF140" i="76"/>
  <c r="T140" i="76"/>
  <c r="R140" i="76"/>
  <c r="P140" i="76"/>
  <c r="BI139" i="76"/>
  <c r="BH139" i="76"/>
  <c r="BG139" i="76"/>
  <c r="BF139" i="76"/>
  <c r="T139" i="76"/>
  <c r="R139" i="76"/>
  <c r="P139" i="76"/>
  <c r="BI138" i="76"/>
  <c r="BH138" i="76"/>
  <c r="BG138" i="76"/>
  <c r="BF138" i="76"/>
  <c r="T138" i="76"/>
  <c r="R138" i="76"/>
  <c r="P138" i="76"/>
  <c r="BI137" i="76"/>
  <c r="BH137" i="76"/>
  <c r="BG137" i="76"/>
  <c r="BF137" i="76"/>
  <c r="T137" i="76"/>
  <c r="R137" i="76"/>
  <c r="P137" i="76"/>
  <c r="BI136" i="76"/>
  <c r="BH136" i="76"/>
  <c r="BG136" i="76"/>
  <c r="BF136" i="76"/>
  <c r="T136" i="76"/>
  <c r="R136" i="76"/>
  <c r="P136" i="76"/>
  <c r="BI135" i="76"/>
  <c r="BH135" i="76"/>
  <c r="BG135" i="76"/>
  <c r="BF135" i="76"/>
  <c r="T135" i="76"/>
  <c r="R135" i="76"/>
  <c r="P135" i="76"/>
  <c r="BI134" i="76"/>
  <c r="BH134" i="76"/>
  <c r="BG134" i="76"/>
  <c r="BF134" i="76"/>
  <c r="T134" i="76"/>
  <c r="R134" i="76"/>
  <c r="P134" i="76"/>
  <c r="BI133" i="76"/>
  <c r="BH133" i="76"/>
  <c r="BG133" i="76"/>
  <c r="BF133" i="76"/>
  <c r="T133" i="76"/>
  <c r="R133" i="76"/>
  <c r="P133" i="76"/>
  <c r="BI132" i="76"/>
  <c r="BH132" i="76"/>
  <c r="BG132" i="76"/>
  <c r="BF132" i="76"/>
  <c r="T132" i="76"/>
  <c r="R132" i="76"/>
  <c r="P132" i="76"/>
  <c r="BI131" i="76"/>
  <c r="BH131" i="76"/>
  <c r="BG131" i="76"/>
  <c r="BF131" i="76"/>
  <c r="T131" i="76"/>
  <c r="R131" i="76"/>
  <c r="P131" i="76"/>
  <c r="BI130" i="76"/>
  <c r="BH130" i="76"/>
  <c r="BG130" i="76"/>
  <c r="BF130" i="76"/>
  <c r="T130" i="76"/>
  <c r="R130" i="76"/>
  <c r="P130" i="76"/>
  <c r="BI129" i="76"/>
  <c r="BH129" i="76"/>
  <c r="BG129" i="76"/>
  <c r="BF129" i="76"/>
  <c r="T129" i="76"/>
  <c r="R129" i="76"/>
  <c r="P129" i="76"/>
  <c r="BI128" i="76"/>
  <c r="BH128" i="76"/>
  <c r="BG128" i="76"/>
  <c r="BF128" i="76"/>
  <c r="T128" i="76"/>
  <c r="R128" i="76"/>
  <c r="P128" i="76"/>
  <c r="BI127" i="76"/>
  <c r="BH127" i="76"/>
  <c r="BG127" i="76"/>
  <c r="BF127" i="76"/>
  <c r="T127" i="76"/>
  <c r="R127" i="76"/>
  <c r="P127" i="76"/>
  <c r="BI126" i="76"/>
  <c r="BH126" i="76"/>
  <c r="BG126" i="76"/>
  <c r="BF126" i="76"/>
  <c r="T126" i="76"/>
  <c r="R126" i="76"/>
  <c r="P126" i="76"/>
  <c r="BI125" i="76"/>
  <c r="BH125" i="76"/>
  <c r="BG125" i="76"/>
  <c r="BF125" i="76"/>
  <c r="T125" i="76"/>
  <c r="R125" i="76"/>
  <c r="P125" i="76"/>
  <c r="BI124" i="76"/>
  <c r="BH124" i="76"/>
  <c r="BG124" i="76"/>
  <c r="BF124" i="76"/>
  <c r="T124" i="76"/>
  <c r="R124" i="76"/>
  <c r="P124" i="76"/>
  <c r="BI123" i="76"/>
  <c r="BH123" i="76"/>
  <c r="BG123" i="76"/>
  <c r="BF123" i="76"/>
  <c r="T123" i="76"/>
  <c r="R123" i="76"/>
  <c r="P123" i="76"/>
  <c r="J117" i="76"/>
  <c r="F117" i="76"/>
  <c r="F115" i="76"/>
  <c r="E113" i="76"/>
  <c r="J93" i="76"/>
  <c r="F93" i="76"/>
  <c r="F91" i="76"/>
  <c r="E89" i="76"/>
  <c r="J26" i="76"/>
  <c r="E26" i="76"/>
  <c r="J118" i="76" s="1"/>
  <c r="J25" i="76"/>
  <c r="J20" i="76"/>
  <c r="E20" i="76"/>
  <c r="F94" i="76" s="1"/>
  <c r="J19" i="76"/>
  <c r="J14" i="76"/>
  <c r="J91" i="76" s="1"/>
  <c r="E7" i="76"/>
  <c r="E109" i="76" s="1"/>
  <c r="J39" i="75"/>
  <c r="J38" i="75"/>
  <c r="J37" i="75"/>
  <c r="BI509" i="75"/>
  <c r="BH509" i="75"/>
  <c r="BG509" i="75"/>
  <c r="BF509" i="75"/>
  <c r="T509" i="75"/>
  <c r="R509" i="75"/>
  <c r="P509" i="75"/>
  <c r="BI508" i="75"/>
  <c r="BH508" i="75"/>
  <c r="BG508" i="75"/>
  <c r="BF508" i="75"/>
  <c r="T508" i="75"/>
  <c r="R508" i="75"/>
  <c r="P508" i="75"/>
  <c r="BI507" i="75"/>
  <c r="BH507" i="75"/>
  <c r="BG507" i="75"/>
  <c r="BF507" i="75"/>
  <c r="T507" i="75"/>
  <c r="R507" i="75"/>
  <c r="P507" i="75"/>
  <c r="BI506" i="75"/>
  <c r="BH506" i="75"/>
  <c r="BG506" i="75"/>
  <c r="BF506" i="75"/>
  <c r="T506" i="75"/>
  <c r="R506" i="75"/>
  <c r="P506" i="75"/>
  <c r="BI505" i="75"/>
  <c r="BH505" i="75"/>
  <c r="BG505" i="75"/>
  <c r="BF505" i="75"/>
  <c r="T505" i="75"/>
  <c r="R505" i="75"/>
  <c r="P505" i="75"/>
  <c r="BI501" i="75"/>
  <c r="BH501" i="75"/>
  <c r="BG501" i="75"/>
  <c r="BF501" i="75"/>
  <c r="T501" i="75"/>
  <c r="R501" i="75"/>
  <c r="P501" i="75"/>
  <c r="BI500" i="75"/>
  <c r="BH500" i="75"/>
  <c r="BG500" i="75"/>
  <c r="BF500" i="75"/>
  <c r="T500" i="75"/>
  <c r="R500" i="75"/>
  <c r="P500" i="75"/>
  <c r="BI499" i="75"/>
  <c r="BH499" i="75"/>
  <c r="BG499" i="75"/>
  <c r="BF499" i="75"/>
  <c r="T499" i="75"/>
  <c r="R499" i="75"/>
  <c r="P499" i="75"/>
  <c r="BI498" i="75"/>
  <c r="BH498" i="75"/>
  <c r="BG498" i="75"/>
  <c r="BF498" i="75"/>
  <c r="T498" i="75"/>
  <c r="R498" i="75"/>
  <c r="P498" i="75"/>
  <c r="BI497" i="75"/>
  <c r="BH497" i="75"/>
  <c r="BG497" i="75"/>
  <c r="BF497" i="75"/>
  <c r="T497" i="75"/>
  <c r="R497" i="75"/>
  <c r="P497" i="75"/>
  <c r="BI496" i="75"/>
  <c r="BH496" i="75"/>
  <c r="BG496" i="75"/>
  <c r="BF496" i="75"/>
  <c r="T496" i="75"/>
  <c r="R496" i="75"/>
  <c r="P496" i="75"/>
  <c r="BI495" i="75"/>
  <c r="BH495" i="75"/>
  <c r="BG495" i="75"/>
  <c r="BF495" i="75"/>
  <c r="T495" i="75"/>
  <c r="R495" i="75"/>
  <c r="P495" i="75"/>
  <c r="BI493" i="75"/>
  <c r="BH493" i="75"/>
  <c r="BG493" i="75"/>
  <c r="BF493" i="75"/>
  <c r="T493" i="75"/>
  <c r="R493" i="75"/>
  <c r="P493" i="75"/>
  <c r="BI492" i="75"/>
  <c r="BH492" i="75"/>
  <c r="BG492" i="75"/>
  <c r="BF492" i="75"/>
  <c r="T492" i="75"/>
  <c r="R492" i="75"/>
  <c r="P492" i="75"/>
  <c r="BI491" i="75"/>
  <c r="BH491" i="75"/>
  <c r="BG491" i="75"/>
  <c r="BF491" i="75"/>
  <c r="T491" i="75"/>
  <c r="R491" i="75"/>
  <c r="P491" i="75"/>
  <c r="BI490" i="75"/>
  <c r="BH490" i="75"/>
  <c r="BG490" i="75"/>
  <c r="BF490" i="75"/>
  <c r="T490" i="75"/>
  <c r="R490" i="75"/>
  <c r="P490" i="75"/>
  <c r="BI489" i="75"/>
  <c r="BH489" i="75"/>
  <c r="BG489" i="75"/>
  <c r="BF489" i="75"/>
  <c r="T489" i="75"/>
  <c r="R489" i="75"/>
  <c r="P489" i="75"/>
  <c r="BI482" i="75"/>
  <c r="BH482" i="75"/>
  <c r="BG482" i="75"/>
  <c r="BF482" i="75"/>
  <c r="T482" i="75"/>
  <c r="R482" i="75"/>
  <c r="P482" i="75"/>
  <c r="BI480" i="75"/>
  <c r="BH480" i="75"/>
  <c r="BG480" i="75"/>
  <c r="BF480" i="75"/>
  <c r="T480" i="75"/>
  <c r="R480" i="75"/>
  <c r="P480" i="75"/>
  <c r="BI477" i="75"/>
  <c r="BH477" i="75"/>
  <c r="BG477" i="75"/>
  <c r="BF477" i="75"/>
  <c r="T477" i="75"/>
  <c r="R477" i="75"/>
  <c r="P477" i="75"/>
  <c r="BI472" i="75"/>
  <c r="BH472" i="75"/>
  <c r="BG472" i="75"/>
  <c r="BF472" i="75"/>
  <c r="T472" i="75"/>
  <c r="R472" i="75"/>
  <c r="P472" i="75"/>
  <c r="BI469" i="75"/>
  <c r="BH469" i="75"/>
  <c r="BG469" i="75"/>
  <c r="BF469" i="75"/>
  <c r="T469" i="75"/>
  <c r="R469" i="75"/>
  <c r="P469" i="75"/>
  <c r="BI464" i="75"/>
  <c r="BH464" i="75"/>
  <c r="BG464" i="75"/>
  <c r="BF464" i="75"/>
  <c r="T464" i="75"/>
  <c r="R464" i="75"/>
  <c r="P464" i="75"/>
  <c r="BI462" i="75"/>
  <c r="BH462" i="75"/>
  <c r="BG462" i="75"/>
  <c r="BF462" i="75"/>
  <c r="T462" i="75"/>
  <c r="R462" i="75"/>
  <c r="P462" i="75"/>
  <c r="BI456" i="75"/>
  <c r="BH456" i="75"/>
  <c r="BG456" i="75"/>
  <c r="BF456" i="75"/>
  <c r="T456" i="75"/>
  <c r="R456" i="75"/>
  <c r="P456" i="75"/>
  <c r="BI453" i="75"/>
  <c r="BH453" i="75"/>
  <c r="BG453" i="75"/>
  <c r="BF453" i="75"/>
  <c r="T453" i="75"/>
  <c r="R453" i="75"/>
  <c r="P453" i="75"/>
  <c r="BI452" i="75"/>
  <c r="BH452" i="75"/>
  <c r="BG452" i="75"/>
  <c r="BF452" i="75"/>
  <c r="T452" i="75"/>
  <c r="R452" i="75"/>
  <c r="P452" i="75"/>
  <c r="BI450" i="75"/>
  <c r="BH450" i="75"/>
  <c r="BG450" i="75"/>
  <c r="BF450" i="75"/>
  <c r="T450" i="75"/>
  <c r="R450" i="75"/>
  <c r="P450" i="75"/>
  <c r="BI444" i="75"/>
  <c r="BH444" i="75"/>
  <c r="BG444" i="75"/>
  <c r="BF444" i="75"/>
  <c r="T444" i="75"/>
  <c r="R444" i="75"/>
  <c r="P444" i="75"/>
  <c r="BI443" i="75"/>
  <c r="BH443" i="75"/>
  <c r="BG443" i="75"/>
  <c r="BF443" i="75"/>
  <c r="T443" i="75"/>
  <c r="R443" i="75"/>
  <c r="P443" i="75"/>
  <c r="BI436" i="75"/>
  <c r="BH436" i="75"/>
  <c r="BG436" i="75"/>
  <c r="BF436" i="75"/>
  <c r="T436" i="75"/>
  <c r="R436" i="75"/>
  <c r="P436" i="75"/>
  <c r="BI432" i="75"/>
  <c r="BH432" i="75"/>
  <c r="BG432" i="75"/>
  <c r="BF432" i="75"/>
  <c r="T432" i="75"/>
  <c r="R432" i="75"/>
  <c r="P432" i="75"/>
  <c r="BI431" i="75"/>
  <c r="BH431" i="75"/>
  <c r="BG431" i="75"/>
  <c r="BF431" i="75"/>
  <c r="T431" i="75"/>
  <c r="R431" i="75"/>
  <c r="P431" i="75"/>
  <c r="BI430" i="75"/>
  <c r="BH430" i="75"/>
  <c r="BG430" i="75"/>
  <c r="BF430" i="75"/>
  <c r="T430" i="75"/>
  <c r="R430" i="75"/>
  <c r="P430" i="75"/>
  <c r="BI429" i="75"/>
  <c r="BH429" i="75"/>
  <c r="BG429" i="75"/>
  <c r="BF429" i="75"/>
  <c r="T429" i="75"/>
  <c r="R429" i="75"/>
  <c r="P429" i="75"/>
  <c r="BI425" i="75"/>
  <c r="BH425" i="75"/>
  <c r="BG425" i="75"/>
  <c r="BF425" i="75"/>
  <c r="T425" i="75"/>
  <c r="R425" i="75"/>
  <c r="P425" i="75"/>
  <c r="BI422" i="75"/>
  <c r="BH422" i="75"/>
  <c r="BG422" i="75"/>
  <c r="BF422" i="75"/>
  <c r="T422" i="75"/>
  <c r="R422" i="75"/>
  <c r="P422" i="75"/>
  <c r="BI416" i="75"/>
  <c r="BH416" i="75"/>
  <c r="BG416" i="75"/>
  <c r="BF416" i="75"/>
  <c r="T416" i="75"/>
  <c r="R416" i="75"/>
  <c r="P416" i="75"/>
  <c r="BI413" i="75"/>
  <c r="BH413" i="75"/>
  <c r="BG413" i="75"/>
  <c r="BF413" i="75"/>
  <c r="T413" i="75"/>
  <c r="R413" i="75"/>
  <c r="P413" i="75"/>
  <c r="BI399" i="75"/>
  <c r="BH399" i="75"/>
  <c r="BG399" i="75"/>
  <c r="BF399" i="75"/>
  <c r="T399" i="75"/>
  <c r="R399" i="75"/>
  <c r="P399" i="75"/>
  <c r="BI398" i="75"/>
  <c r="BH398" i="75"/>
  <c r="BG398" i="75"/>
  <c r="BF398" i="75"/>
  <c r="T398" i="75"/>
  <c r="R398" i="75"/>
  <c r="P398" i="75"/>
  <c r="BI394" i="75"/>
  <c r="BH394" i="75"/>
  <c r="BG394" i="75"/>
  <c r="BF394" i="75"/>
  <c r="T394" i="75"/>
  <c r="R394" i="75"/>
  <c r="P394" i="75"/>
  <c r="BI393" i="75"/>
  <c r="BH393" i="75"/>
  <c r="BG393" i="75"/>
  <c r="BF393" i="75"/>
  <c r="T393" i="75"/>
  <c r="R393" i="75"/>
  <c r="P393" i="75"/>
  <c r="BI389" i="75"/>
  <c r="BH389" i="75"/>
  <c r="BG389" i="75"/>
  <c r="BF389" i="75"/>
  <c r="T389" i="75"/>
  <c r="R389" i="75"/>
  <c r="P389" i="75"/>
  <c r="BI387" i="75"/>
  <c r="BH387" i="75"/>
  <c r="BG387" i="75"/>
  <c r="BF387" i="75"/>
  <c r="T387" i="75"/>
  <c r="T386" i="75" s="1"/>
  <c r="R387" i="75"/>
  <c r="R386" i="75" s="1"/>
  <c r="P387" i="75"/>
  <c r="P386" i="75"/>
  <c r="BI382" i="75"/>
  <c r="BH382" i="75"/>
  <c r="BG382" i="75"/>
  <c r="BF382" i="75"/>
  <c r="T382" i="75"/>
  <c r="R382" i="75"/>
  <c r="P382" i="75"/>
  <c r="BI377" i="75"/>
  <c r="BH377" i="75"/>
  <c r="BG377" i="75"/>
  <c r="BF377" i="75"/>
  <c r="T377" i="75"/>
  <c r="R377" i="75"/>
  <c r="P377" i="75"/>
  <c r="BI376" i="75"/>
  <c r="BH376" i="75"/>
  <c r="BG376" i="75"/>
  <c r="BF376" i="75"/>
  <c r="T376" i="75"/>
  <c r="R376" i="75"/>
  <c r="P376" i="75"/>
  <c r="BI372" i="75"/>
  <c r="BH372" i="75"/>
  <c r="BG372" i="75"/>
  <c r="BF372" i="75"/>
  <c r="T372" i="75"/>
  <c r="R372" i="75"/>
  <c r="P372" i="75"/>
  <c r="BI368" i="75"/>
  <c r="BH368" i="75"/>
  <c r="BG368" i="75"/>
  <c r="BF368" i="75"/>
  <c r="T368" i="75"/>
  <c r="R368" i="75"/>
  <c r="P368" i="75"/>
  <c r="BI364" i="75"/>
  <c r="BH364" i="75"/>
  <c r="BG364" i="75"/>
  <c r="BF364" i="75"/>
  <c r="T364" i="75"/>
  <c r="R364" i="75"/>
  <c r="P364" i="75"/>
  <c r="BI359" i="75"/>
  <c r="BH359" i="75"/>
  <c r="BG359" i="75"/>
  <c r="BF359" i="75"/>
  <c r="T359" i="75"/>
  <c r="R359" i="75"/>
  <c r="P359" i="75"/>
  <c r="BI353" i="75"/>
  <c r="BH353" i="75"/>
  <c r="BG353" i="75"/>
  <c r="BF353" i="75"/>
  <c r="T353" i="75"/>
  <c r="R353" i="75"/>
  <c r="P353" i="75"/>
  <c r="BI349" i="75"/>
  <c r="BH349" i="75"/>
  <c r="BG349" i="75"/>
  <c r="BF349" i="75"/>
  <c r="T349" i="75"/>
  <c r="R349" i="75"/>
  <c r="P349" i="75"/>
  <c r="BI343" i="75"/>
  <c r="BH343" i="75"/>
  <c r="BG343" i="75"/>
  <c r="BF343" i="75"/>
  <c r="T343" i="75"/>
  <c r="R343" i="75"/>
  <c r="P343" i="75"/>
  <c r="BI337" i="75"/>
  <c r="BH337" i="75"/>
  <c r="BG337" i="75"/>
  <c r="BF337" i="75"/>
  <c r="T337" i="75"/>
  <c r="R337" i="75"/>
  <c r="P337" i="75"/>
  <c r="BI331" i="75"/>
  <c r="BH331" i="75"/>
  <c r="BG331" i="75"/>
  <c r="BF331" i="75"/>
  <c r="T331" i="75"/>
  <c r="R331" i="75"/>
  <c r="P331" i="75"/>
  <c r="BI327" i="75"/>
  <c r="BH327" i="75"/>
  <c r="BG327" i="75"/>
  <c r="BF327" i="75"/>
  <c r="T327" i="75"/>
  <c r="R327" i="75"/>
  <c r="P327" i="75"/>
  <c r="BI323" i="75"/>
  <c r="BH323" i="75"/>
  <c r="BG323" i="75"/>
  <c r="BF323" i="75"/>
  <c r="T323" i="75"/>
  <c r="R323" i="75"/>
  <c r="P323" i="75"/>
  <c r="BI319" i="75"/>
  <c r="BH319" i="75"/>
  <c r="BG319" i="75"/>
  <c r="BF319" i="75"/>
  <c r="T319" i="75"/>
  <c r="R319" i="75"/>
  <c r="P319" i="75"/>
  <c r="BI315" i="75"/>
  <c r="BH315" i="75"/>
  <c r="BG315" i="75"/>
  <c r="BF315" i="75"/>
  <c r="T315" i="75"/>
  <c r="R315" i="75"/>
  <c r="P315" i="75"/>
  <c r="BI311" i="75"/>
  <c r="BH311" i="75"/>
  <c r="BG311" i="75"/>
  <c r="BF311" i="75"/>
  <c r="T311" i="75"/>
  <c r="R311" i="75"/>
  <c r="P311" i="75"/>
  <c r="BI303" i="75"/>
  <c r="BH303" i="75"/>
  <c r="BG303" i="75"/>
  <c r="BF303" i="75"/>
  <c r="T303" i="75"/>
  <c r="R303" i="75"/>
  <c r="P303" i="75"/>
  <c r="BI299" i="75"/>
  <c r="BH299" i="75"/>
  <c r="BG299" i="75"/>
  <c r="BF299" i="75"/>
  <c r="T299" i="75"/>
  <c r="R299" i="75"/>
  <c r="P299" i="75"/>
  <c r="BI291" i="75"/>
  <c r="BH291" i="75"/>
  <c r="BG291" i="75"/>
  <c r="BF291" i="75"/>
  <c r="T291" i="75"/>
  <c r="R291" i="75"/>
  <c r="P291" i="75"/>
  <c r="BI287" i="75"/>
  <c r="BH287" i="75"/>
  <c r="BG287" i="75"/>
  <c r="BF287" i="75"/>
  <c r="T287" i="75"/>
  <c r="R287" i="75"/>
  <c r="P287" i="75"/>
  <c r="BI281" i="75"/>
  <c r="BH281" i="75"/>
  <c r="BG281" i="75"/>
  <c r="BF281" i="75"/>
  <c r="T281" i="75"/>
  <c r="R281" i="75"/>
  <c r="P281" i="75"/>
  <c r="BI277" i="75"/>
  <c r="BH277" i="75"/>
  <c r="BG277" i="75"/>
  <c r="BF277" i="75"/>
  <c r="T277" i="75"/>
  <c r="R277" i="75"/>
  <c r="P277" i="75"/>
  <c r="BI273" i="75"/>
  <c r="BH273" i="75"/>
  <c r="BG273" i="75"/>
  <c r="BF273" i="75"/>
  <c r="T273" i="75"/>
  <c r="R273" i="75"/>
  <c r="P273" i="75"/>
  <c r="BI269" i="75"/>
  <c r="BH269" i="75"/>
  <c r="BG269" i="75"/>
  <c r="BF269" i="75"/>
  <c r="T269" i="75"/>
  <c r="T268" i="75" s="1"/>
  <c r="R269" i="75"/>
  <c r="R268" i="75"/>
  <c r="P269" i="75"/>
  <c r="P268" i="75" s="1"/>
  <c r="BI259" i="75"/>
  <c r="BH259" i="75"/>
  <c r="BG259" i="75"/>
  <c r="BF259" i="75"/>
  <c r="T259" i="75"/>
  <c r="T258" i="75" s="1"/>
  <c r="R259" i="75"/>
  <c r="R258" i="75"/>
  <c r="P259" i="75"/>
  <c r="P258" i="75"/>
  <c r="BI251" i="75"/>
  <c r="BH251" i="75"/>
  <c r="BG251" i="75"/>
  <c r="BF251" i="75"/>
  <c r="T251" i="75"/>
  <c r="R251" i="75"/>
  <c r="P251" i="75"/>
  <c r="BI250" i="75"/>
  <c r="BH250" i="75"/>
  <c r="BG250" i="75"/>
  <c r="BF250" i="75"/>
  <c r="T250" i="75"/>
  <c r="R250" i="75"/>
  <c r="P250" i="75"/>
  <c r="BI245" i="75"/>
  <c r="BH245" i="75"/>
  <c r="BG245" i="75"/>
  <c r="BF245" i="75"/>
  <c r="T245" i="75"/>
  <c r="R245" i="75"/>
  <c r="P245" i="75"/>
  <c r="BI229" i="75"/>
  <c r="BH229" i="75"/>
  <c r="BG229" i="75"/>
  <c r="BF229" i="75"/>
  <c r="T229" i="75"/>
  <c r="R229" i="75"/>
  <c r="P229" i="75"/>
  <c r="BI226" i="75"/>
  <c r="BH226" i="75"/>
  <c r="BG226" i="75"/>
  <c r="BF226" i="75"/>
  <c r="T226" i="75"/>
  <c r="R226" i="75"/>
  <c r="P226" i="75"/>
  <c r="BI220" i="75"/>
  <c r="BH220" i="75"/>
  <c r="BG220" i="75"/>
  <c r="BF220" i="75"/>
  <c r="T220" i="75"/>
  <c r="R220" i="75"/>
  <c r="P220" i="75"/>
  <c r="BI216" i="75"/>
  <c r="BH216" i="75"/>
  <c r="BG216" i="75"/>
  <c r="BF216" i="75"/>
  <c r="T216" i="75"/>
  <c r="R216" i="75"/>
  <c r="P216" i="75"/>
  <c r="BI211" i="75"/>
  <c r="BH211" i="75"/>
  <c r="BG211" i="75"/>
  <c r="BF211" i="75"/>
  <c r="T211" i="75"/>
  <c r="R211" i="75"/>
  <c r="P211" i="75"/>
  <c r="BI210" i="75"/>
  <c r="BH210" i="75"/>
  <c r="BG210" i="75"/>
  <c r="BF210" i="75"/>
  <c r="T210" i="75"/>
  <c r="R210" i="75"/>
  <c r="P210" i="75"/>
  <c r="BI206" i="75"/>
  <c r="BH206" i="75"/>
  <c r="BG206" i="75"/>
  <c r="BF206" i="75"/>
  <c r="T206" i="75"/>
  <c r="R206" i="75"/>
  <c r="P206" i="75"/>
  <c r="BI197" i="75"/>
  <c r="BH197" i="75"/>
  <c r="BG197" i="75"/>
  <c r="BF197" i="75"/>
  <c r="T197" i="75"/>
  <c r="R197" i="75"/>
  <c r="P197" i="75"/>
  <c r="BI194" i="75"/>
  <c r="BH194" i="75"/>
  <c r="BG194" i="75"/>
  <c r="BF194" i="75"/>
  <c r="T194" i="75"/>
  <c r="R194" i="75"/>
  <c r="P194" i="75"/>
  <c r="BI187" i="75"/>
  <c r="BH187" i="75"/>
  <c r="BG187" i="75"/>
  <c r="BF187" i="75"/>
  <c r="T187" i="75"/>
  <c r="R187" i="75"/>
  <c r="P187" i="75"/>
  <c r="BI184" i="75"/>
  <c r="BH184" i="75"/>
  <c r="BG184" i="75"/>
  <c r="BF184" i="75"/>
  <c r="T184" i="75"/>
  <c r="R184" i="75"/>
  <c r="P184" i="75"/>
  <c r="BI172" i="75"/>
  <c r="BH172" i="75"/>
  <c r="BG172" i="75"/>
  <c r="BF172" i="75"/>
  <c r="T172" i="75"/>
  <c r="R172" i="75"/>
  <c r="P172" i="75"/>
  <c r="BI165" i="75"/>
  <c r="BH165" i="75"/>
  <c r="BG165" i="75"/>
  <c r="BF165" i="75"/>
  <c r="T165" i="75"/>
  <c r="R165" i="75"/>
  <c r="P165" i="75"/>
  <c r="BI156" i="75"/>
  <c r="BH156" i="75"/>
  <c r="BG156" i="75"/>
  <c r="BF156" i="75"/>
  <c r="T156" i="75"/>
  <c r="R156" i="75"/>
  <c r="P156" i="75"/>
  <c r="BI141" i="75"/>
  <c r="BH141" i="75"/>
  <c r="BG141" i="75"/>
  <c r="BF141" i="75"/>
  <c r="T141" i="75"/>
  <c r="R141" i="75"/>
  <c r="P141" i="75"/>
  <c r="BI137" i="75"/>
  <c r="BH137" i="75"/>
  <c r="BG137" i="75"/>
  <c r="BF137" i="75"/>
  <c r="T137" i="75"/>
  <c r="R137" i="75"/>
  <c r="P137" i="75"/>
  <c r="J130" i="75"/>
  <c r="F130" i="75"/>
  <c r="F128" i="75"/>
  <c r="E126" i="75"/>
  <c r="J93" i="75"/>
  <c r="F93" i="75"/>
  <c r="F91" i="75"/>
  <c r="E89" i="75"/>
  <c r="J26" i="75"/>
  <c r="E26" i="75"/>
  <c r="J131" i="75" s="1"/>
  <c r="J25" i="75"/>
  <c r="J20" i="75"/>
  <c r="E20" i="75"/>
  <c r="F94" i="75" s="1"/>
  <c r="J19" i="75"/>
  <c r="J14" i="75"/>
  <c r="J128" i="75" s="1"/>
  <c r="E7" i="75"/>
  <c r="E85" i="75" s="1"/>
  <c r="J39" i="74"/>
  <c r="J38" i="74"/>
  <c r="J37" i="74"/>
  <c r="BI187" i="74"/>
  <c r="BH187" i="74"/>
  <c r="BG187" i="74"/>
  <c r="BF187" i="74"/>
  <c r="T187" i="74"/>
  <c r="T186" i="74" s="1"/>
  <c r="T185" i="74" s="1"/>
  <c r="R187" i="74"/>
  <c r="R186" i="74" s="1"/>
  <c r="R185" i="74" s="1"/>
  <c r="P187" i="74"/>
  <c r="P186" i="74" s="1"/>
  <c r="P185" i="74" s="1"/>
  <c r="BI180" i="74"/>
  <c r="BH180" i="74"/>
  <c r="BG180" i="74"/>
  <c r="BF180" i="74"/>
  <c r="T180" i="74"/>
  <c r="R180" i="74"/>
  <c r="P180" i="74"/>
  <c r="BI179" i="74"/>
  <c r="BH179" i="74"/>
  <c r="BG179" i="74"/>
  <c r="BF179" i="74"/>
  <c r="T179" i="74"/>
  <c r="R179" i="74"/>
  <c r="P179" i="74"/>
  <c r="BI178" i="74"/>
  <c r="BH178" i="74"/>
  <c r="BG178" i="74"/>
  <c r="BF178" i="74"/>
  <c r="T178" i="74"/>
  <c r="R178" i="74"/>
  <c r="P178" i="74"/>
  <c r="BI175" i="74"/>
  <c r="BH175" i="74"/>
  <c r="BG175" i="74"/>
  <c r="BF175" i="74"/>
  <c r="T175" i="74"/>
  <c r="R175" i="74"/>
  <c r="P175" i="74"/>
  <c r="BI174" i="74"/>
  <c r="BH174" i="74"/>
  <c r="BG174" i="74"/>
  <c r="BF174" i="74"/>
  <c r="T174" i="74"/>
  <c r="R174" i="74"/>
  <c r="P174" i="74"/>
  <c r="BI171" i="74"/>
  <c r="BH171" i="74"/>
  <c r="BG171" i="74"/>
  <c r="BF171" i="74"/>
  <c r="T171" i="74"/>
  <c r="R171" i="74"/>
  <c r="P171" i="74"/>
  <c r="BI170" i="74"/>
  <c r="BH170" i="74"/>
  <c r="BG170" i="74"/>
  <c r="BF170" i="74"/>
  <c r="T170" i="74"/>
  <c r="R170" i="74"/>
  <c r="P170" i="74"/>
  <c r="BI169" i="74"/>
  <c r="BH169" i="74"/>
  <c r="BG169" i="74"/>
  <c r="BF169" i="74"/>
  <c r="T169" i="74"/>
  <c r="R169" i="74"/>
  <c r="P169" i="74"/>
  <c r="BI168" i="74"/>
  <c r="BH168" i="74"/>
  <c r="BG168" i="74"/>
  <c r="BF168" i="74"/>
  <c r="T168" i="74"/>
  <c r="R168" i="74"/>
  <c r="P168" i="74"/>
  <c r="BI161" i="74"/>
  <c r="BH161" i="74"/>
  <c r="BG161" i="74"/>
  <c r="BF161" i="74"/>
  <c r="T161" i="74"/>
  <c r="R161" i="74"/>
  <c r="P161" i="74"/>
  <c r="BI157" i="74"/>
  <c r="BH157" i="74"/>
  <c r="BG157" i="74"/>
  <c r="BF157" i="74"/>
  <c r="T157" i="74"/>
  <c r="R157" i="74"/>
  <c r="P157" i="74"/>
  <c r="BI154" i="74"/>
  <c r="BH154" i="74"/>
  <c r="BG154" i="74"/>
  <c r="BF154" i="74"/>
  <c r="T154" i="74"/>
  <c r="R154" i="74"/>
  <c r="P154" i="74"/>
  <c r="BI150" i="74"/>
  <c r="BH150" i="74"/>
  <c r="BG150" i="74"/>
  <c r="BF150" i="74"/>
  <c r="T150" i="74"/>
  <c r="R150" i="74"/>
  <c r="P150" i="74"/>
  <c r="BI147" i="74"/>
  <c r="BH147" i="74"/>
  <c r="BG147" i="74"/>
  <c r="BF147" i="74"/>
  <c r="T147" i="74"/>
  <c r="R147" i="74"/>
  <c r="P147" i="74"/>
  <c r="BI138" i="74"/>
  <c r="BH138" i="74"/>
  <c r="BG138" i="74"/>
  <c r="BF138" i="74"/>
  <c r="T138" i="74"/>
  <c r="R138" i="74"/>
  <c r="P138" i="74"/>
  <c r="BI133" i="74"/>
  <c r="BH133" i="74"/>
  <c r="BG133" i="74"/>
  <c r="BF133" i="74"/>
  <c r="T133" i="74"/>
  <c r="R133" i="74"/>
  <c r="P133" i="74"/>
  <c r="P129" i="74" s="1"/>
  <c r="BI130" i="74"/>
  <c r="BH130" i="74"/>
  <c r="BG130" i="74"/>
  <c r="BF130" i="74"/>
  <c r="T130" i="74"/>
  <c r="R130" i="74"/>
  <c r="P130" i="74"/>
  <c r="J123" i="74"/>
  <c r="F123" i="74"/>
  <c r="F121" i="74"/>
  <c r="E119" i="74"/>
  <c r="J93" i="74"/>
  <c r="F93" i="74"/>
  <c r="F91" i="74"/>
  <c r="E89" i="74"/>
  <c r="J26" i="74"/>
  <c r="E26" i="74"/>
  <c r="J124" i="74" s="1"/>
  <c r="J25" i="74"/>
  <c r="J20" i="74"/>
  <c r="E20" i="74"/>
  <c r="F94" i="74" s="1"/>
  <c r="J19" i="74"/>
  <c r="J14" i="74"/>
  <c r="J121" i="74" s="1"/>
  <c r="E7" i="74"/>
  <c r="E115" i="74" s="1"/>
  <c r="L90" i="1"/>
  <c r="AM90" i="1"/>
  <c r="AM89" i="1"/>
  <c r="L89" i="1"/>
  <c r="AM87" i="1"/>
  <c r="L87" i="1"/>
  <c r="L85" i="1"/>
  <c r="L84" i="1"/>
  <c r="BK179" i="74"/>
  <c r="BK147" i="74"/>
  <c r="BK130" i="74"/>
  <c r="BK178" i="74"/>
  <c r="J161" i="74"/>
  <c r="BK150" i="74"/>
  <c r="J171" i="74"/>
  <c r="J179" i="74"/>
  <c r="BK174" i="74"/>
  <c r="J138" i="74"/>
  <c r="BK507" i="75"/>
  <c r="J498" i="75"/>
  <c r="BK456" i="75"/>
  <c r="BK431" i="75"/>
  <c r="BK422" i="75"/>
  <c r="BK389" i="75"/>
  <c r="J368" i="75"/>
  <c r="J197" i="75"/>
  <c r="J141" i="75"/>
  <c r="BK491" i="75"/>
  <c r="J477" i="75"/>
  <c r="BK444" i="75"/>
  <c r="BK416" i="75"/>
  <c r="J393" i="75"/>
  <c r="J372" i="75"/>
  <c r="BK319" i="75"/>
  <c r="BK287" i="75"/>
  <c r="BK250" i="75"/>
  <c r="J216" i="75"/>
  <c r="J156" i="75"/>
  <c r="J509" i="75"/>
  <c r="J495" i="75"/>
  <c r="J464" i="75"/>
  <c r="BK432" i="75"/>
  <c r="J413" i="75"/>
  <c r="BK349" i="75"/>
  <c r="J319" i="75"/>
  <c r="J299" i="75"/>
  <c r="BK251" i="75"/>
  <c r="J184" i="75"/>
  <c r="J506" i="75"/>
  <c r="BK498" i="75"/>
  <c r="BK489" i="75"/>
  <c r="BK452" i="75"/>
  <c r="BK425" i="75"/>
  <c r="J394" i="75"/>
  <c r="J359" i="75"/>
  <c r="J331" i="75"/>
  <c r="J291" i="75"/>
  <c r="BK211" i="75"/>
  <c r="J172" i="75"/>
  <c r="BK141" i="76"/>
  <c r="J132" i="76"/>
  <c r="BK127" i="76"/>
  <c r="BK138" i="76"/>
  <c r="BK129" i="76"/>
  <c r="J140" i="76"/>
  <c r="BK136" i="76"/>
  <c r="BK131" i="76"/>
  <c r="BK123" i="76"/>
  <c r="J125" i="76"/>
  <c r="BK134" i="77"/>
  <c r="BK128" i="77"/>
  <c r="BK169" i="74"/>
  <c r="J150" i="74"/>
  <c r="J154" i="74"/>
  <c r="J174" i="74"/>
  <c r="BK161" i="74"/>
  <c r="J175" i="74"/>
  <c r="J168" i="74"/>
  <c r="BK508" i="75"/>
  <c r="BK501" i="75"/>
  <c r="J492" i="75"/>
  <c r="BK477" i="75"/>
  <c r="J452" i="75"/>
  <c r="BK429" i="75"/>
  <c r="BK398" i="75"/>
  <c r="J387" i="75"/>
  <c r="BK364" i="75"/>
  <c r="BK343" i="75"/>
  <c r="J259" i="75"/>
  <c r="BK216" i="75"/>
  <c r="J187" i="75"/>
  <c r="J501" i="75"/>
  <c r="BK492" i="75"/>
  <c r="BK462" i="75"/>
  <c r="J422" i="75"/>
  <c r="BK382" i="75"/>
  <c r="J343" i="75"/>
  <c r="BK311" i="75"/>
  <c r="BK281" i="75"/>
  <c r="J245" i="75"/>
  <c r="BK210" i="75"/>
  <c r="BK141" i="75"/>
  <c r="BK500" i="75"/>
  <c r="J491" i="75"/>
  <c r="BK472" i="75"/>
  <c r="J444" i="75"/>
  <c r="J429" i="75"/>
  <c r="BK353" i="75"/>
  <c r="BK323" i="75"/>
  <c r="BK303" i="75"/>
  <c r="BK259" i="75"/>
  <c r="BK206" i="75"/>
  <c r="J507" i="75"/>
  <c r="BK499" i="75"/>
  <c r="BK482" i="75"/>
  <c r="BK464" i="75"/>
  <c r="J432" i="75"/>
  <c r="J398" i="75"/>
  <c r="J364" i="75"/>
  <c r="BK273" i="75"/>
  <c r="BK184" i="75"/>
  <c r="BK142" i="76"/>
  <c r="BK133" i="76"/>
  <c r="J129" i="76"/>
  <c r="BK139" i="76"/>
  <c r="J130" i="76"/>
  <c r="J141" i="76"/>
  <c r="BK135" i="76"/>
  <c r="BK128" i="76"/>
  <c r="BK125" i="76"/>
  <c r="BK134" i="76"/>
  <c r="BK130" i="77"/>
  <c r="J128" i="77"/>
  <c r="BK187" i="74"/>
  <c r="BK154" i="74"/>
  <c r="BK138" i="74"/>
  <c r="BK180" i="74"/>
  <c r="J170" i="74"/>
  <c r="BK168" i="74"/>
  <c r="J178" i="74"/>
  <c r="J169" i="74"/>
  <c r="BK133" i="74"/>
  <c r="BK506" i="75"/>
  <c r="J497" i="75"/>
  <c r="BK490" i="75"/>
  <c r="J469" i="75"/>
  <c r="J453" i="75"/>
  <c r="BK430" i="75"/>
  <c r="BK394" i="75"/>
  <c r="J382" i="75"/>
  <c r="BK359" i="75"/>
  <c r="J287" i="75"/>
  <c r="BK269" i="75"/>
  <c r="BK229" i="75"/>
  <c r="J220" i="75"/>
  <c r="BK194" i="75"/>
  <c r="BK156" i="75"/>
  <c r="BK496" i="75"/>
  <c r="BK480" i="75"/>
  <c r="J443" i="75"/>
  <c r="BK413" i="75"/>
  <c r="BK387" i="75"/>
  <c r="J376" i="75"/>
  <c r="J323" i="75"/>
  <c r="BK291" i="75"/>
  <c r="J273" i="75"/>
  <c r="J211" i="75"/>
  <c r="BK197" i="75"/>
  <c r="BK509" i="75"/>
  <c r="J496" i="75"/>
  <c r="J480" i="75"/>
  <c r="BK453" i="75"/>
  <c r="J430" i="75"/>
  <c r="BK377" i="75"/>
  <c r="J337" i="75"/>
  <c r="BK315" i="75"/>
  <c r="J281" i="75"/>
  <c r="J250" i="75"/>
  <c r="BK172" i="75"/>
  <c r="BK505" i="75"/>
  <c r="BK495" i="75"/>
  <c r="J472" i="75"/>
  <c r="BK443" i="75"/>
  <c r="J416" i="75"/>
  <c r="J389" i="75"/>
  <c r="J349" i="75"/>
  <c r="BK327" i="75"/>
  <c r="BK245" i="75"/>
  <c r="J194" i="75"/>
  <c r="J165" i="75"/>
  <c r="J136" i="76"/>
  <c r="BK130" i="76"/>
  <c r="BK124" i="76"/>
  <c r="J135" i="76"/>
  <c r="J142" i="76"/>
  <c r="BK137" i="76"/>
  <c r="BK132" i="76"/>
  <c r="BK126" i="76"/>
  <c r="J137" i="76"/>
  <c r="J123" i="76"/>
  <c r="J132" i="77"/>
  <c r="J130" i="77"/>
  <c r="J180" i="74"/>
  <c r="J157" i="74"/>
  <c r="J133" i="74"/>
  <c r="BK175" i="74"/>
  <c r="BK157" i="74"/>
  <c r="J187" i="74"/>
  <c r="BK170" i="74"/>
  <c r="J147" i="74"/>
  <c r="BK171" i="74"/>
  <c r="J130" i="74"/>
  <c r="J505" i="75"/>
  <c r="J493" i="75"/>
  <c r="J489" i="75"/>
  <c r="J462" i="75"/>
  <c r="J450" i="75"/>
  <c r="J425" i="75"/>
  <c r="BK393" i="75"/>
  <c r="BK372" i="75"/>
  <c r="J353" i="75"/>
  <c r="J315" i="75"/>
  <c r="J277" i="75"/>
  <c r="J251" i="75"/>
  <c r="BK226" i="75"/>
  <c r="J210" i="75"/>
  <c r="BK165" i="75"/>
  <c r="BK497" i="75"/>
  <c r="J490" i="75"/>
  <c r="BK450" i="75"/>
  <c r="BK436" i="75"/>
  <c r="BK399" i="75"/>
  <c r="J377" i="75"/>
  <c r="J327" i="75"/>
  <c r="BK299" i="75"/>
  <c r="BK277" i="75"/>
  <c r="BK220" i="75"/>
  <c r="J206" i="75"/>
  <c r="BK137" i="75"/>
  <c r="J499" i="75"/>
  <c r="J482" i="75"/>
  <c r="J456" i="75"/>
  <c r="J431" i="75"/>
  <c r="BK368" i="75"/>
  <c r="BK331" i="75"/>
  <c r="J311" i="75"/>
  <c r="J269" i="75"/>
  <c r="J229" i="75"/>
  <c r="J508" i="75"/>
  <c r="J500" i="75"/>
  <c r="BK493" i="75"/>
  <c r="BK469" i="75"/>
  <c r="J436" i="75"/>
  <c r="J399" i="75"/>
  <c r="BK376" i="75"/>
  <c r="BK337" i="75"/>
  <c r="J303" i="75"/>
  <c r="J226" i="75"/>
  <c r="BK187" i="75"/>
  <c r="J137" i="75"/>
  <c r="BK140" i="76"/>
  <c r="J131" i="76"/>
  <c r="J126" i="76"/>
  <c r="J134" i="76"/>
  <c r="J128" i="76"/>
  <c r="J138" i="76"/>
  <c r="J133" i="76"/>
  <c r="J127" i="76"/>
  <c r="J139" i="76"/>
  <c r="J124" i="76"/>
  <c r="J134" i="77"/>
  <c r="BK132" i="77"/>
  <c r="R129" i="74" l="1"/>
  <c r="P126" i="77"/>
  <c r="P125" i="77" s="1"/>
  <c r="R126" i="77"/>
  <c r="R125" i="77" s="1"/>
  <c r="T129" i="74"/>
  <c r="BK146" i="74"/>
  <c r="J146" i="74" s="1"/>
  <c r="J101" i="74" s="1"/>
  <c r="BK153" i="74"/>
  <c r="J153" i="74"/>
  <c r="J102" i="74" s="1"/>
  <c r="BK167" i="74"/>
  <c r="J167" i="74" s="1"/>
  <c r="J103" i="74" s="1"/>
  <c r="T136" i="75"/>
  <c r="BK272" i="75"/>
  <c r="J272" i="75" s="1"/>
  <c r="J103" i="75" s="1"/>
  <c r="BK371" i="75"/>
  <c r="J371" i="75" s="1"/>
  <c r="J104" i="75" s="1"/>
  <c r="P388" i="75"/>
  <c r="T451" i="75"/>
  <c r="P455" i="75"/>
  <c r="BK463" i="75"/>
  <c r="J463" i="75" s="1"/>
  <c r="J110" i="75" s="1"/>
  <c r="BK481" i="75"/>
  <c r="J481" i="75" s="1"/>
  <c r="J111" i="75" s="1"/>
  <c r="BK494" i="75"/>
  <c r="J494" i="75" s="1"/>
  <c r="J112" i="75" s="1"/>
  <c r="R122" i="76"/>
  <c r="R121" i="76" s="1"/>
  <c r="P146" i="74"/>
  <c r="P153" i="74"/>
  <c r="R167" i="74"/>
  <c r="P136" i="75"/>
  <c r="R272" i="75"/>
  <c r="T371" i="75"/>
  <c r="BK388" i="75"/>
  <c r="J388" i="75" s="1"/>
  <c r="J106" i="75" s="1"/>
  <c r="R451" i="75"/>
  <c r="BK455" i="75"/>
  <c r="J455" i="75" s="1"/>
  <c r="J109" i="75" s="1"/>
  <c r="P463" i="75"/>
  <c r="T481" i="75"/>
  <c r="T494" i="75"/>
  <c r="BK122" i="76"/>
  <c r="J122" i="76" s="1"/>
  <c r="J99" i="76" s="1"/>
  <c r="R146" i="74"/>
  <c r="R153" i="74"/>
  <c r="P167" i="74"/>
  <c r="R136" i="75"/>
  <c r="T272" i="75"/>
  <c r="R371" i="75"/>
  <c r="R388" i="75"/>
  <c r="BK451" i="75"/>
  <c r="J451" i="75"/>
  <c r="J107" i="75" s="1"/>
  <c r="R455" i="75"/>
  <c r="R463" i="75"/>
  <c r="R481" i="75"/>
  <c r="R494" i="75"/>
  <c r="T122" i="76"/>
  <c r="T121" i="76" s="1"/>
  <c r="T146" i="74"/>
  <c r="T153" i="74"/>
  <c r="T167" i="74"/>
  <c r="BK136" i="75"/>
  <c r="J136" i="75" s="1"/>
  <c r="J100" i="75" s="1"/>
  <c r="P272" i="75"/>
  <c r="P371" i="75"/>
  <c r="T388" i="75"/>
  <c r="P451" i="75"/>
  <c r="T455" i="75"/>
  <c r="T463" i="75"/>
  <c r="P481" i="75"/>
  <c r="P494" i="75"/>
  <c r="P122" i="76"/>
  <c r="P121" i="76"/>
  <c r="BK386" i="75"/>
  <c r="J386" i="75" s="1"/>
  <c r="J105" i="75" s="1"/>
  <c r="BK129" i="74"/>
  <c r="J129" i="74" s="1"/>
  <c r="J100" i="74" s="1"/>
  <c r="BK131" i="77"/>
  <c r="J131" i="77" s="1"/>
  <c r="J102" i="77" s="1"/>
  <c r="BK186" i="74"/>
  <c r="J186" i="74" s="1"/>
  <c r="J105" i="74" s="1"/>
  <c r="BK258" i="75"/>
  <c r="J258" i="75" s="1"/>
  <c r="J101" i="75" s="1"/>
  <c r="BK268" i="75"/>
  <c r="J268" i="75"/>
  <c r="J102" i="75"/>
  <c r="BK127" i="77"/>
  <c r="J127" i="77" s="1"/>
  <c r="J100" i="77" s="1"/>
  <c r="BK129" i="77"/>
  <c r="J129" i="77" s="1"/>
  <c r="J101" i="77" s="1"/>
  <c r="BK133" i="77"/>
  <c r="J133" i="77" s="1"/>
  <c r="J103" i="77" s="1"/>
  <c r="BE132" i="77"/>
  <c r="F94" i="77"/>
  <c r="E113" i="77"/>
  <c r="J122" i="77"/>
  <c r="J91" i="77"/>
  <c r="BE128" i="77"/>
  <c r="BE130" i="77"/>
  <c r="BE134" i="77"/>
  <c r="E85" i="76"/>
  <c r="J94" i="76"/>
  <c r="BE123" i="76"/>
  <c r="BE127" i="76"/>
  <c r="BE128" i="76"/>
  <c r="BE130" i="76"/>
  <c r="BE131" i="76"/>
  <c r="BE133" i="76"/>
  <c r="BE139" i="76"/>
  <c r="J115" i="76"/>
  <c r="F118" i="76"/>
  <c r="BE124" i="76"/>
  <c r="BE129" i="76"/>
  <c r="BE137" i="76"/>
  <c r="BE132" i="76"/>
  <c r="BE136" i="76"/>
  <c r="BE140" i="76"/>
  <c r="BE141" i="76"/>
  <c r="BE142" i="76"/>
  <c r="BE125" i="76"/>
  <c r="BE126" i="76"/>
  <c r="BE134" i="76"/>
  <c r="BE135" i="76"/>
  <c r="BE138" i="76"/>
  <c r="J94" i="75"/>
  <c r="BE137" i="75"/>
  <c r="BE197" i="75"/>
  <c r="BE206" i="75"/>
  <c r="BE216" i="75"/>
  <c r="BE250" i="75"/>
  <c r="BE259" i="75"/>
  <c r="BE269" i="75"/>
  <c r="BE277" i="75"/>
  <c r="BE281" i="75"/>
  <c r="BE299" i="75"/>
  <c r="BE311" i="75"/>
  <c r="BE315" i="75"/>
  <c r="BE319" i="75"/>
  <c r="BE343" i="75"/>
  <c r="BE377" i="75"/>
  <c r="BE429" i="75"/>
  <c r="BE430" i="75"/>
  <c r="BE431" i="75"/>
  <c r="BE444" i="75"/>
  <c r="BE453" i="75"/>
  <c r="BE456" i="75"/>
  <c r="BE477" i="75"/>
  <c r="BE490" i="75"/>
  <c r="BE496" i="75"/>
  <c r="J91" i="75"/>
  <c r="E122" i="75"/>
  <c r="F131" i="75"/>
  <c r="BE141" i="75"/>
  <c r="BE156" i="75"/>
  <c r="BE187" i="75"/>
  <c r="BE194" i="75"/>
  <c r="BE210" i="75"/>
  <c r="BE211" i="75"/>
  <c r="BE220" i="75"/>
  <c r="BE229" i="75"/>
  <c r="BE273" i="75"/>
  <c r="BE287" i="75"/>
  <c r="BE337" i="75"/>
  <c r="BE359" i="75"/>
  <c r="BE372" i="75"/>
  <c r="BE382" i="75"/>
  <c r="BE387" i="75"/>
  <c r="BE389" i="75"/>
  <c r="BE393" i="75"/>
  <c r="BE398" i="75"/>
  <c r="BE416" i="75"/>
  <c r="BE422" i="75"/>
  <c r="BE436" i="75"/>
  <c r="BE450" i="75"/>
  <c r="BE489" i="75"/>
  <c r="BE491" i="75"/>
  <c r="BE492" i="75"/>
  <c r="BE497" i="75"/>
  <c r="BE501" i="75"/>
  <c r="BE505" i="75"/>
  <c r="BE507" i="75"/>
  <c r="BE508" i="75"/>
  <c r="BE509" i="75"/>
  <c r="BE165" i="75"/>
  <c r="BE184" i="75"/>
  <c r="BE226" i="75"/>
  <c r="BE251" i="75"/>
  <c r="BE349" i="75"/>
  <c r="BE353" i="75"/>
  <c r="BE364" i="75"/>
  <c r="BE394" i="75"/>
  <c r="BE425" i="75"/>
  <c r="BE432" i="75"/>
  <c r="BE452" i="75"/>
  <c r="BE464" i="75"/>
  <c r="BE472" i="75"/>
  <c r="BE482" i="75"/>
  <c r="BE493" i="75"/>
  <c r="BE498" i="75"/>
  <c r="BE500" i="75"/>
  <c r="BE506" i="75"/>
  <c r="BE172" i="75"/>
  <c r="BE245" i="75"/>
  <c r="BE291" i="75"/>
  <c r="BE303" i="75"/>
  <c r="BE323" i="75"/>
  <c r="BE327" i="75"/>
  <c r="BE331" i="75"/>
  <c r="BE368" i="75"/>
  <c r="BE376" i="75"/>
  <c r="BE399" i="75"/>
  <c r="BE413" i="75"/>
  <c r="BE443" i="75"/>
  <c r="BE462" i="75"/>
  <c r="BE469" i="75"/>
  <c r="BE480" i="75"/>
  <c r="BE495" i="75"/>
  <c r="BE499" i="75"/>
  <c r="E85" i="74"/>
  <c r="J91" i="74"/>
  <c r="BE147" i="74"/>
  <c r="BE154" i="74"/>
  <c r="BE157" i="74"/>
  <c r="BE161" i="74"/>
  <c r="BE169" i="74"/>
  <c r="BE180" i="74"/>
  <c r="J94" i="74"/>
  <c r="F124" i="74"/>
  <c r="BE130" i="74"/>
  <c r="BE150" i="74"/>
  <c r="BE175" i="74"/>
  <c r="BE178" i="74"/>
  <c r="BE179" i="74"/>
  <c r="BE133" i="74"/>
  <c r="BE138" i="74"/>
  <c r="BE168" i="74"/>
  <c r="BE170" i="74"/>
  <c r="BE187" i="74"/>
  <c r="BE171" i="74"/>
  <c r="BE174" i="74"/>
  <c r="J36" i="74"/>
  <c r="J36" i="75"/>
  <c r="F39" i="76"/>
  <c r="F38" i="76"/>
  <c r="F38" i="77"/>
  <c r="AS94" i="1"/>
  <c r="F38" i="74"/>
  <c r="F37" i="75"/>
  <c r="F37" i="76"/>
  <c r="J36" i="76"/>
  <c r="J36" i="77"/>
  <c r="F39" i="74"/>
  <c r="F36" i="74"/>
  <c r="F39" i="75"/>
  <c r="F38" i="75"/>
  <c r="F37" i="74"/>
  <c r="F36" i="75"/>
  <c r="F36" i="76"/>
  <c r="F37" i="77"/>
  <c r="F36" i="77"/>
  <c r="F39" i="77"/>
  <c r="T128" i="74" l="1"/>
  <c r="T127" i="74" s="1"/>
  <c r="R128" i="74"/>
  <c r="R127" i="74" s="1"/>
  <c r="P128" i="74"/>
  <c r="P127" i="74" s="1"/>
  <c r="T454" i="75"/>
  <c r="R135" i="75"/>
  <c r="P454" i="75"/>
  <c r="R454" i="75"/>
  <c r="P135" i="75"/>
  <c r="T135" i="75"/>
  <c r="BK185" i="74"/>
  <c r="J185" i="74" s="1"/>
  <c r="J104" i="74" s="1"/>
  <c r="BK121" i="76"/>
  <c r="J121" i="76" s="1"/>
  <c r="J98" i="76" s="1"/>
  <c r="BK126" i="77"/>
  <c r="J126" i="77" s="1"/>
  <c r="J99" i="77" s="1"/>
  <c r="BK128" i="74"/>
  <c r="J128" i="74" s="1"/>
  <c r="J99" i="74" s="1"/>
  <c r="BK454" i="75"/>
  <c r="J454" i="75" s="1"/>
  <c r="J108" i="75" s="1"/>
  <c r="BK135" i="75"/>
  <c r="J135" i="75" s="1"/>
  <c r="J99" i="75" s="1"/>
  <c r="J35" i="74"/>
  <c r="F35" i="75"/>
  <c r="J35" i="76"/>
  <c r="J35" i="77"/>
  <c r="F35" i="77"/>
  <c r="F35" i="74"/>
  <c r="J35" i="75"/>
  <c r="F35" i="76"/>
  <c r="P134" i="75" l="1"/>
  <c r="T134" i="75"/>
  <c r="R134" i="75"/>
  <c r="BK134" i="75"/>
  <c r="J134" i="75" s="1"/>
  <c r="J32" i="75" s="1"/>
  <c r="AG97" i="1" s="1"/>
  <c r="AN97" i="1" s="1"/>
  <c r="BK125" i="77"/>
  <c r="J125" i="77" s="1"/>
  <c r="J98" i="77" s="1"/>
  <c r="BK127" i="74"/>
  <c r="J127" i="74" s="1"/>
  <c r="J98" i="74" s="1"/>
  <c r="BC94" i="1"/>
  <c r="W32" i="1" s="1"/>
  <c r="BD94" i="1"/>
  <c r="W33" i="1" s="1"/>
  <c r="J32" i="76"/>
  <c r="AG98" i="1" s="1"/>
  <c r="AN98" i="1" s="1"/>
  <c r="BB94" i="1"/>
  <c r="W31" i="1" s="1"/>
  <c r="BA94" i="1"/>
  <c r="J41" i="76" l="1"/>
  <c r="J41" i="75"/>
  <c r="J98" i="75"/>
  <c r="AU94" i="1"/>
  <c r="AY94" i="1"/>
  <c r="AZ94" i="1"/>
  <c r="J32" i="74"/>
  <c r="AG96" i="1" s="1"/>
  <c r="AW94" i="1"/>
  <c r="J32" i="77"/>
  <c r="AG99" i="1" s="1"/>
  <c r="AN99" i="1" s="1"/>
  <c r="AX94" i="1"/>
  <c r="AN96" i="1" l="1"/>
  <c r="AN95" i="1" s="1"/>
  <c r="AN94" i="1" s="1"/>
  <c r="AG95" i="1"/>
  <c r="AG94" i="1" s="1"/>
  <c r="J41" i="77"/>
  <c r="J41" i="74"/>
  <c r="AV94" i="1"/>
  <c r="AK26" i="1" l="1"/>
  <c r="W29" i="1" s="1"/>
  <c r="AT94" i="1"/>
  <c r="AK29" i="1" l="1"/>
  <c r="AK35" i="1" s="1"/>
  <c r="BE35" i="1" l="1"/>
</calcChain>
</file>

<file path=xl/sharedStrings.xml><?xml version="1.0" encoding="utf-8"?>
<sst xmlns="http://schemas.openxmlformats.org/spreadsheetml/2006/main" count="5697" uniqueCount="712">
  <si>
    <t>Export Komplet</t>
  </si>
  <si>
    <t/>
  </si>
  <si>
    <t>2.0</t>
  </si>
  <si>
    <t>False</t>
  </si>
  <si>
    <t>{7e64ce41-456f-45f6-9c3e-1cc079ef4b7e}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</si>
  <si>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</si>
  <si>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</si>
  <si>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</si>
  <si>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</si>
  <si>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</si>
  <si>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</si>
  <si>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</si>
  <si>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</si>
  <si>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18102024</t>
  </si>
  <si>
    <t>Stavba:</t>
  </si>
  <si>
    <t>ZŠ Březenecká 4679, Chomutov</t>
  </si>
  <si>
    <t>KSO:</t>
  </si>
  <si>
    <t>CC-CZ:</t>
  </si>
  <si>
    <t>Místo:</t>
  </si>
  <si>
    <t xml:space="preserve"> </t>
  </si>
  <si>
    <t>Datum:</t>
  </si>
  <si>
    <t>18. 10. 2024</t>
  </si>
  <si>
    <t>Zadavatel:</t>
  </si>
  <si>
    <t>IČ:</t>
  </si>
  <si>
    <t>261891</t>
  </si>
  <si>
    <t xml:space="preserve">Statutární město Chomutov </t>
  </si>
  <si>
    <t>DIČ:</t>
  </si>
  <si>
    <t>Zhotovitel:</t>
  </si>
  <si>
    <t>Projektant:</t>
  </si>
  <si>
    <t>48168017</t>
  </si>
  <si>
    <t>Digitronic CZ s.r.o. Hradec Králové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</si>
  <si>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</si>
  <si>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</si>
  <si>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</si>
  <si>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</si>
  <si>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</si>
  <si>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</si>
  <si>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</si>
  <si>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</si>
  <si>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</si>
  <si>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</si>
  <si>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</si>
  <si>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</si>
  <si>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</si>
  <si>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</si>
  <si>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</si>
  <si>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</si>
  <si>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</si>
  <si>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</si>
  <si>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</si>
  <si>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</si>
  <si>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</si>
  <si>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</si>
  <si>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</si>
  <si>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</si>
  <si>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</si>
  <si>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</si>
  <si>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</si>
  <si>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</si>
  <si>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</si>
  <si>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</si>
  <si>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</si>
  <si>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</si>
  <si>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</si>
  <si>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</si>
  <si>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</si>
  <si>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</si>
  <si>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</si>
  <si>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</si>
  <si>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</si>
  <si>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</si>
  <si>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</si>
  <si>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</si>
  <si>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</si>
  <si>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</si>
  <si>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</si>
  <si>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</si>
  <si>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</si>
  <si>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</si>
  <si>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</si>
  <si>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</si>
  <si>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2</t>
  </si>
  <si>
    <t>/</t>
  </si>
  <si>
    <t>Soupis</t>
  </si>
  <si>
    <t>5</t>
  </si>
  <si>
    <t>3</t>
  </si>
  <si>
    <t>Vedlejší rozpočtové náklady</t>
  </si>
  <si>
    <t>SO-03</t>
  </si>
  <si>
    <t>Venkovní sportoviště</t>
  </si>
  <si>
    <t>{d0c2669e-4cd9-4491-af67-d6a8599e7841}</t>
  </si>
  <si>
    <t>1 (11)</t>
  </si>
  <si>
    <t>Bourací práce_11</t>
  </si>
  <si>
    <t>{8823102c-8a2e-4471-9d0e-9e972ea1661b}</t>
  </si>
  <si>
    <t>2 (11)</t>
  </si>
  <si>
    <t>Stavební práce_11</t>
  </si>
  <si>
    <t>{9a451f73-a90c-434f-9e8a-1fadc9dec910}</t>
  </si>
  <si>
    <t>3 (10)</t>
  </si>
  <si>
    <t>ZTI_10</t>
  </si>
  <si>
    <t>{e15b8ade-f434-407b-8c00-77bb492ca865}</t>
  </si>
  <si>
    <t>VRN (2)</t>
  </si>
  <si>
    <t>{d9a0e86e-be79-4fbf-b944-c38ce32d4e26}</t>
  </si>
  <si>
    <t>6</t>
  </si>
  <si>
    <t>VRN</t>
  </si>
  <si>
    <t>KRYCÍ LIST SOUPISU PRACÍ</t>
  </si>
  <si>
    <t>Objekt: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</si>
  <si>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</si>
  <si>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</si>
  <si>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</si>
  <si>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</si>
  <si>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</si>
  <si>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</si>
  <si>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</si>
  <si>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</si>
  <si>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</si>
  <si>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</si>
  <si>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783 - Dokončovací práce - nátěry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</si>
  <si>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</si>
  <si>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</si>
  <si>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</si>
  <si>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</si>
  <si>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</si>
  <si>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</si>
  <si>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</si>
  <si>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</si>
  <si>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</si>
  <si>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</si>
  <si>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</si>
  <si>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</si>
  <si>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</si>
  <si>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</si>
  <si>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</si>
  <si>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</si>
  <si>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</si>
  <si>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</si>
  <si>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</si>
  <si>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</si>
  <si>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m</t>
  </si>
  <si>
    <t>CS ÚRS 2023 02</t>
  </si>
  <si>
    <t>4</t>
  </si>
  <si>
    <t>VV</t>
  </si>
  <si>
    <t>Součet</t>
  </si>
  <si>
    <t>m2</t>
  </si>
  <si>
    <t>997</t>
  </si>
  <si>
    <t>Přesun sutě</t>
  </si>
  <si>
    <t>t</t>
  </si>
  <si>
    <t>8</t>
  </si>
  <si>
    <t>10</t>
  </si>
  <si>
    <t>PSV</t>
  </si>
  <si>
    <t>Práce a dodávky PSV</t>
  </si>
  <si>
    <t>7</t>
  </si>
  <si>
    <t>kus</t>
  </si>
  <si>
    <t>16</t>
  </si>
  <si>
    <t>14</t>
  </si>
  <si>
    <t>18</t>
  </si>
  <si>
    <t>20</t>
  </si>
  <si>
    <t>783</t>
  </si>
  <si>
    <t>Dokončovací práce - nátěry</t>
  </si>
  <si>
    <t>11</t>
  </si>
  <si>
    <t>22</t>
  </si>
  <si>
    <t>24</t>
  </si>
  <si>
    <t>13</t>
  </si>
  <si>
    <t>kpl</t>
  </si>
  <si>
    <t>26</t>
  </si>
  <si>
    <t xml:space="preserve">    6 - Úpravy povrchů, podlahy a osazování výplní</t>
  </si>
  <si>
    <t xml:space="preserve">    998 - Přesun hmot</t>
  </si>
  <si>
    <t>Úpravy povrchů, podlahy a osazování výplní</t>
  </si>
  <si>
    <t>m3</t>
  </si>
  <si>
    <t>998</t>
  </si>
  <si>
    <t>Přesun hmot</t>
  </si>
  <si>
    <t>M</t>
  </si>
  <si>
    <t>32</t>
  </si>
  <si>
    <t>28</t>
  </si>
  <si>
    <t>15</t>
  </si>
  <si>
    <t>30</t>
  </si>
  <si>
    <t>17</t>
  </si>
  <si>
    <t>34</t>
  </si>
  <si>
    <t>36</t>
  </si>
  <si>
    <t>19</t>
  </si>
  <si>
    <t>38</t>
  </si>
  <si>
    <t>40</t>
  </si>
  <si>
    <t>42</t>
  </si>
  <si>
    <t>44</t>
  </si>
  <si>
    <t>23</t>
  </si>
  <si>
    <t>783301311</t>
  </si>
  <si>
    <t>Příprava podkladu zámečnických konstrukcí před provedením nátěru odmaštění odmašťovačem vodou ředitelným</t>
  </si>
  <si>
    <t>46</t>
  </si>
  <si>
    <t>48</t>
  </si>
  <si>
    <t>25</t>
  </si>
  <si>
    <t>50</t>
  </si>
  <si>
    <t>52</t>
  </si>
  <si>
    <t>27</t>
  </si>
  <si>
    <t>54</t>
  </si>
  <si>
    <t>56</t>
  </si>
  <si>
    <t>29</t>
  </si>
  <si>
    <t>58</t>
  </si>
  <si>
    <t>60</t>
  </si>
  <si>
    <t>31</t>
  </si>
  <si>
    <t>62</t>
  </si>
  <si>
    <t>D1</t>
  </si>
  <si>
    <t>ks</t>
  </si>
  <si>
    <t>Pol5</t>
  </si>
  <si>
    <t>kg</t>
  </si>
  <si>
    <t>Pol10</t>
  </si>
  <si>
    <t>Pol11</t>
  </si>
  <si>
    <t>Pol16</t>
  </si>
  <si>
    <t>Pol17</t>
  </si>
  <si>
    <t>Pol18</t>
  </si>
  <si>
    <t>Pol23</t>
  </si>
  <si>
    <t>Pol24</t>
  </si>
  <si>
    <t>Ostatní</t>
  </si>
  <si>
    <t>Pol26</t>
  </si>
  <si>
    <t>64</t>
  </si>
  <si>
    <t>33</t>
  </si>
  <si>
    <t>66</t>
  </si>
  <si>
    <t>68</t>
  </si>
  <si>
    <t>35</t>
  </si>
  <si>
    <t>70</t>
  </si>
  <si>
    <t>72</t>
  </si>
  <si>
    <t>37</t>
  </si>
  <si>
    <t>74</t>
  </si>
  <si>
    <t>76</t>
  </si>
  <si>
    <t>39</t>
  </si>
  <si>
    <t>78</t>
  </si>
  <si>
    <t>80</t>
  </si>
  <si>
    <t>41</t>
  </si>
  <si>
    <t>82</t>
  </si>
  <si>
    <t>84</t>
  </si>
  <si>
    <t>43</t>
  </si>
  <si>
    <t>86</t>
  </si>
  <si>
    <t>OST - Ostatní</t>
  </si>
  <si>
    <t>721</t>
  </si>
  <si>
    <t>Zdravotechnika - vnitřní kanalizace</t>
  </si>
  <si>
    <t>soubor</t>
  </si>
  <si>
    <t>OST</t>
  </si>
  <si>
    <t>262144</t>
  </si>
  <si>
    <t>%</t>
  </si>
  <si>
    <t xml:space="preserve">    767 - Konstrukce zámečnické</t>
  </si>
  <si>
    <t>767</t>
  </si>
  <si>
    <t>Konstrukce zámečnické</t>
  </si>
  <si>
    <t>88</t>
  </si>
  <si>
    <t>45</t>
  </si>
  <si>
    <t>90</t>
  </si>
  <si>
    <t>92</t>
  </si>
  <si>
    <t>47</t>
  </si>
  <si>
    <t>94</t>
  </si>
  <si>
    <t>96</t>
  </si>
  <si>
    <t>Pol1</t>
  </si>
  <si>
    <t>Pol2</t>
  </si>
  <si>
    <t>Pol4</t>
  </si>
  <si>
    <t>Pol19</t>
  </si>
  <si>
    <t>Pol20</t>
  </si>
  <si>
    <t>Pol21</t>
  </si>
  <si>
    <t>Pol22</t>
  </si>
  <si>
    <t>Pol25</t>
  </si>
  <si>
    <t>Pol27</t>
  </si>
  <si>
    <t>Pol28</t>
  </si>
  <si>
    <t>Pol29</t>
  </si>
  <si>
    <t>49</t>
  </si>
  <si>
    <t>98</t>
  </si>
  <si>
    <t>100</t>
  </si>
  <si>
    <t>51</t>
  </si>
  <si>
    <t>102</t>
  </si>
  <si>
    <t>104</t>
  </si>
  <si>
    <t>53</t>
  </si>
  <si>
    <t>106</t>
  </si>
  <si>
    <t>108</t>
  </si>
  <si>
    <t>55</t>
  </si>
  <si>
    <t>110</t>
  </si>
  <si>
    <t>112</t>
  </si>
  <si>
    <t>57</t>
  </si>
  <si>
    <t>114</t>
  </si>
  <si>
    <t>116</t>
  </si>
  <si>
    <t>59</t>
  </si>
  <si>
    <t>118</t>
  </si>
  <si>
    <t>120</t>
  </si>
  <si>
    <t>61</t>
  </si>
  <si>
    <t>122</t>
  </si>
  <si>
    <t>124</t>
  </si>
  <si>
    <t>63</t>
  </si>
  <si>
    <t>126</t>
  </si>
  <si>
    <t>128</t>
  </si>
  <si>
    <t>65</t>
  </si>
  <si>
    <t>130</t>
  </si>
  <si>
    <t>132</t>
  </si>
  <si>
    <t>67</t>
  </si>
  <si>
    <t>134</t>
  </si>
  <si>
    <t>136</t>
  </si>
  <si>
    <t>69</t>
  </si>
  <si>
    <t>138</t>
  </si>
  <si>
    <t>140</t>
  </si>
  <si>
    <t>71</t>
  </si>
  <si>
    <t>142</t>
  </si>
  <si>
    <t>144</t>
  </si>
  <si>
    <t>73</t>
  </si>
  <si>
    <t>146</t>
  </si>
  <si>
    <t>148</t>
  </si>
  <si>
    <t>75</t>
  </si>
  <si>
    <t>150</t>
  </si>
  <si>
    <t>152</t>
  </si>
  <si>
    <t>77</t>
  </si>
  <si>
    <t>154</t>
  </si>
  <si>
    <t>156</t>
  </si>
  <si>
    <t xml:space="preserve">    1 - Zemní práce</t>
  </si>
  <si>
    <t xml:space="preserve">    2 - Zakládání</t>
  </si>
  <si>
    <t xml:space="preserve">    5 - Komunikace pozemní</t>
  </si>
  <si>
    <t xml:space="preserve">    721 - Zdravotechnika - vnitřní kanalizace</t>
  </si>
  <si>
    <t>Zemní práce</t>
  </si>
  <si>
    <t>132251101</t>
  </si>
  <si>
    <t>Hloubení nezapažených rýh šířky do 800 mm strojně s urovnáním dna do předepsaného profilu a spádu v hornině třídy těžitelnosti I skupiny 3 do 20 m3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</si>
  <si>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</si>
  <si>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</si>
  <si>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ornice</t>
  </si>
  <si>
    <t>výkop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</si>
  <si>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</si>
  <si>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</si>
  <si>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167151101</t>
  </si>
  <si>
    <t>Nakládání, skládání a překládání neulehlého výkopku nebo sypaniny strojně nakládání, množství do 100 m3, z horniny třídy těžitelnosti I, skupiny 1 až 3</t>
  </si>
  <si>
    <t>171201221</t>
  </si>
  <si>
    <t>Poplatek za uložení stavebního odpadu na skládce (skládkovné) zeminy a kamení zatříděného do Katalogu odpadů pod kódem 17 05 04</t>
  </si>
  <si>
    <t>171251201</t>
  </si>
  <si>
    <t>Uložení sypaniny na skládky nebo meziskládky bez hutnění s upravením uložené sypaniny do předepsaného tvaru</t>
  </si>
  <si>
    <t>181951112</t>
  </si>
  <si>
    <t>Úprava pláně vyrovnáním výškových rozdílů strojně v hornině třídy těžitelnosti I, skupiny 1 až 3 se zhutněním</t>
  </si>
  <si>
    <t>Zakládání</t>
  </si>
  <si>
    <t>275313711</t>
  </si>
  <si>
    <t>Základy z betonu prostého patky a bloky z betonu kamenem neprokládaného tř. C 20/25</t>
  </si>
  <si>
    <t>Komunikace pozemní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</si>
  <si>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</si>
  <si>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</si>
  <si>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998721201</t>
  </si>
  <si>
    <t>Přesun hmot pro vnitřní kanalizace stanovený procentní sazbou (%) z ceny vodorovná dopravní vzdálenost do 50 m v objektech výšky do 6 m</t>
  </si>
  <si>
    <t>RMAT0001</t>
  </si>
  <si>
    <t>RMAT0002</t>
  </si>
  <si>
    <t>RMAT0003</t>
  </si>
  <si>
    <t>998767201</t>
  </si>
  <si>
    <t>Přesun hmot pro zámečnické konstrukce stanovený procentní sazbou (%) z ceny vodorovná dopravní vzdálenost do 50 m v objektech výšky do 6 m</t>
  </si>
  <si>
    <t>79</t>
  </si>
  <si>
    <t>158</t>
  </si>
  <si>
    <t>160</t>
  </si>
  <si>
    <t>81</t>
  </si>
  <si>
    <t>162</t>
  </si>
  <si>
    <t>164</t>
  </si>
  <si>
    <t>sejmutí drnu tl. do 10 cm, vč. odvozu na skládku a uložení</t>
  </si>
  <si>
    <t>výkop jámy pro vsakovací zařízení, vč. pažení a přípravy pláně</t>
  </si>
  <si>
    <t>uložení dále použitelného výkopku na mezideponii na stavbě</t>
  </si>
  <si>
    <t>odvoz dále nepoužitelného výkopku na skládku a uložení</t>
  </si>
  <si>
    <t>doplnění ornice tl. 10 cm a zatravnění</t>
  </si>
  <si>
    <t>potrubí PVC KG125 SN4, vč. tvarovek, montáže, napojení a výstražné fólie</t>
  </si>
  <si>
    <t>separační geotextilie 200 g/m2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</si>
  <si>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</si>
  <si>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</si>
  <si>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</si>
  <si>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</si>
  <si>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</si>
  <si>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</si>
  <si>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</si>
  <si>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</si>
  <si>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VRN3</t>
  </si>
  <si>
    <t>Zařízení staveniště</t>
  </si>
  <si>
    <t>030001000</t>
  </si>
  <si>
    <t>Zařízení staveniště (vybudování, provoz a likvidace)</t>
  </si>
  <si>
    <t>VRN4</t>
  </si>
  <si>
    <t>Inženýrská činnost</t>
  </si>
  <si>
    <t>044002000</t>
  </si>
  <si>
    <t>Revize</t>
  </si>
  <si>
    <t>VRN7</t>
  </si>
  <si>
    <t>Provozní vlivy</t>
  </si>
  <si>
    <t>079002000</t>
  </si>
  <si>
    <t>Ostatní provozní vlivy</t>
  </si>
  <si>
    <t>SO-03 - Venkovní sportoviště</t>
  </si>
  <si>
    <t>1 (11) - Bourací práce_11</t>
  </si>
  <si>
    <t xml:space="preserve">    8 - Trubní vedení</t>
  </si>
  <si>
    <t>113202111</t>
  </si>
  <si>
    <t>Vytrhání obrub s vybouráním lože, s přemístěním hmot na skládku na vzdálenost do 3 m nebo s naložením na dopravní prostředek z krajníků nebo obrubníků stojatých</t>
  </si>
  <si>
    <t>614+126</t>
  </si>
  <si>
    <t>122111101</t>
  </si>
  <si>
    <t>Odkopávky a prokopávky ručně zapažené i nezapažené v hornině třídy těžitelnosti I skupiny 1 a 2</t>
  </si>
  <si>
    <t>"ruční odtěžení okolo vzrostlých stromů"</t>
  </si>
  <si>
    <t>"plocha odhad, počítáno plocha koruny stromu"</t>
  </si>
  <si>
    <t>(66+20+13+13+13+13+28)*0,3/3</t>
  </si>
  <si>
    <t>122151104</t>
  </si>
  <si>
    <t>Odkopávky a prokopávky nezapažené strojně v hornině třídy těžitelnosti I skupiny 1 a 2 přes 100 do 500 m3</t>
  </si>
  <si>
    <t xml:space="preserve">"odtěžení písku tl.450mm" </t>
  </si>
  <si>
    <t>(28+30)*0,45</t>
  </si>
  <si>
    <t>"odtěžení antuky tl.50mm"</t>
  </si>
  <si>
    <t>"odtěžení škváry tl. 200mm"</t>
  </si>
  <si>
    <t>"odtěžení písku tl. 50mm"</t>
  </si>
  <si>
    <t>1841*0,3</t>
  </si>
  <si>
    <t>Trubní vedení</t>
  </si>
  <si>
    <t>890211851</t>
  </si>
  <si>
    <t>Bourání šachet a jímek strojně velikosti obestavěného prostoru do 1,5 m3 z prostého betonu</t>
  </si>
  <si>
    <t>1+1+1</t>
  </si>
  <si>
    <t>899101211</t>
  </si>
  <si>
    <t>Demontáž poklopů litinových a ocelových včetně rámů, hmotnosti jednotlivě do 50 kg</t>
  </si>
  <si>
    <t>981513112</t>
  </si>
  <si>
    <t>Demolice konstrukcí objektů těžkými mechanizačními prostředky zdiva na maltu cementovou z cihel nebo tvárnic</t>
  </si>
  <si>
    <t>"demolice zdi" (12,97+4,73)*2,1*0,45</t>
  </si>
  <si>
    <t>981513114</t>
  </si>
  <si>
    <t>Demolice konstrukcí objektů těžkými mechanizačními prostředky konstrukcí ze železobetonu</t>
  </si>
  <si>
    <t>"základ pod zdí"</t>
  </si>
  <si>
    <t>(13+5)*0,8*0,6</t>
  </si>
  <si>
    <t>981513116</t>
  </si>
  <si>
    <t>Demolice konstrukcí objektů těžkými mechanizačními prostředky konstrukcí z betonu prostého</t>
  </si>
  <si>
    <t xml:space="preserve">"demolice betonového chodníku v tl.100mm" </t>
  </si>
  <si>
    <t>8*0,1</t>
  </si>
  <si>
    <t>"základ pod obrubníky"</t>
  </si>
  <si>
    <t>740*0,15*0,2</t>
  </si>
  <si>
    <t>997006002</t>
  </si>
  <si>
    <t>Úprava stavebního odpadu třídění strojové</t>
  </si>
  <si>
    <t>997006511</t>
  </si>
  <si>
    <t>Vodorovná doprava suti na skládku s naložením na dopravní prostředek a složením do 100 m</t>
  </si>
  <si>
    <t>997006512</t>
  </si>
  <si>
    <t>Vodorovná doprava suti na skládku s naložením na dopravní prostředek a složením přes 100 m do 1 km</t>
  </si>
  <si>
    <t>997006519</t>
  </si>
  <si>
    <t>Vodorovná doprava suti na skládku Příplatek k ceně -6512 za každý další i započatý 1 km</t>
  </si>
  <si>
    <t>895,953*15 "Přepočtené koeficientem množství</t>
  </si>
  <si>
    <t>997006551</t>
  </si>
  <si>
    <t>Hrubé urovnání suti na skládce bez zhutnění</t>
  </si>
  <si>
    <t>997013601</t>
  </si>
  <si>
    <t>Poplatek za uložení stavebního odpadu na skládce (skládkovné) z prostého betonu zatříděného do Katalogu odpadů pod kódem 17 01 01</t>
  </si>
  <si>
    <t>50,6+151,7+3,52</t>
  </si>
  <si>
    <t>997013602</t>
  </si>
  <si>
    <t>Poplatek za uložení stavebního odpadu na skládce (skládkovné) z armovaného betonu zatříděného do Katalogu odpadů pod kódem 17 01 01</t>
  </si>
  <si>
    <t>997013603</t>
  </si>
  <si>
    <t>Poplatek za uložení stavebního odpadu na skládce (skládkovné) cihelného zatříděného do Katalogu odpadů pod kódem 17 01 02</t>
  </si>
  <si>
    <t>997013655</t>
  </si>
  <si>
    <t xml:space="preserve">(16,6)*1,6 "písek" </t>
  </si>
  <si>
    <t>(1800*0,1*1,6) "antuka a písek</t>
  </si>
  <si>
    <t>(1800*0,2*1,20)" škvára</t>
  </si>
  <si>
    <t>075002000</t>
  </si>
  <si>
    <t>Ochranná pásma</t>
  </si>
  <si>
    <t>"zřízení kompletního ochranného pásma stromů"</t>
  </si>
  <si>
    <t>2 (11) - Stavební práce_11</t>
  </si>
  <si>
    <t xml:space="preserve">    3 - Svislé a kompletní konstrukce</t>
  </si>
  <si>
    <t>121151123</t>
  </si>
  <si>
    <t>Sejmutí ornice strojně při souvislé ploše přes 500 m2, tl. vrstvy do 200 mm</t>
  </si>
  <si>
    <t>plocha změřena programem</t>
  </si>
  <si>
    <t>4282,00</t>
  </si>
  <si>
    <t>131251105</t>
  </si>
  <si>
    <t>Hloubení nezapažených jam a zářezů strojně s urovnáním dna do předepsaného profilu a spádu v hornině třídy těžitelnosti I skupiny 3 přes 500 do 1 000 m3</t>
  </si>
  <si>
    <t>odečet 200 m ornice</t>
  </si>
  <si>
    <t>Multifunkční hřiště</t>
  </si>
  <si>
    <t>44,00*22,00*(0,353-0,20)</t>
  </si>
  <si>
    <t>rozběhová dráha pro skok daleký</t>
  </si>
  <si>
    <t>31,24*1,38*(0,353-0,20)</t>
  </si>
  <si>
    <t>doskočiště</t>
  </si>
  <si>
    <t>8,00*4,00*(0,55-0,20)</t>
  </si>
  <si>
    <t>vrh koulí - plocha změřena programem, obvod 37,24 m</t>
  </si>
  <si>
    <t>66,75*(0,44-0,20)</t>
  </si>
  <si>
    <t>fotbalové hřiště - plocha převzata z TZ</t>
  </si>
  <si>
    <t>1219,00*(0,275-0,20)</t>
  </si>
  <si>
    <t>zpevněné plochy - plocha převzata z výkresu situace</t>
  </si>
  <si>
    <t>611,27*(0,30-0,20)</t>
  </si>
  <si>
    <t>základové patky</t>
  </si>
  <si>
    <t>multifunkční hřiště</t>
  </si>
  <si>
    <t>54*0,30*0,30*1,00</t>
  </si>
  <si>
    <t>volejbalové a tenisové hřiště</t>
  </si>
  <si>
    <t>2*0,40*0,40*0,80</t>
  </si>
  <si>
    <t>fotbalové hřiště</t>
  </si>
  <si>
    <t>11*2*0,40*0,40*1,00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</si>
  <si>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</si>
  <si>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</si>
  <si>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ornice pro zpětné použití, přemístění na meziskládku a poté na místo rozprostření</t>
  </si>
  <si>
    <t>ztravněná plocha</t>
  </si>
  <si>
    <t>159,40*0,20*2</t>
  </si>
  <si>
    <t>446,60*0,20*2</t>
  </si>
  <si>
    <t>618,40*0,20*2</t>
  </si>
  <si>
    <t>334,472+8,636</t>
  </si>
  <si>
    <t>4282,00*0,20</t>
  </si>
  <si>
    <t>předpoklad zpětného zásypu, bude vykázáno dle skutečnosti</t>
  </si>
  <si>
    <t>-150,00</t>
  </si>
  <si>
    <t>ornice pro zpětné použití</t>
  </si>
  <si>
    <t>-159,40*0,20</t>
  </si>
  <si>
    <t>-446,60*0,20</t>
  </si>
  <si>
    <t>-618,40*0,20</t>
  </si>
  <si>
    <t>804,628*20 "Přepočtené koeficientem množství</t>
  </si>
  <si>
    <t>159,40*0,20</t>
  </si>
  <si>
    <t>446,60*0,20</t>
  </si>
  <si>
    <t>618,40*0,20</t>
  </si>
  <si>
    <t>1049,508*1,98 "Přepočtené koeficientem množství</t>
  </si>
  <si>
    <t>zemina na skládku</t>
  </si>
  <si>
    <t>804,628</t>
  </si>
  <si>
    <t>174151101</t>
  </si>
  <si>
    <t>Zásyp sypaninou z jakékoliv horniny strojně s uložením výkopku ve vrstvách se zhutněním jam, šachet, rýh nebo kolem objektů v těchto vykopávkách</t>
  </si>
  <si>
    <t>150,00</t>
  </si>
  <si>
    <t>181151311</t>
  </si>
  <si>
    <t>Plošná úprava terénu v zemině skupiny 1 až 4 s urovnáním povrchu bez doplnění ornice souvislé plochy přes 500 m2 při nerovnostech terénu přes 50 do 100 mm v rovině nebo na svahu do 1:5</t>
  </si>
  <si>
    <t>181351103</t>
  </si>
  <si>
    <t>Rozprostření a urovnání ornice v rovině nebo ve svahu sklonu do 1:5 strojně při souvislé ploše přes 100 do 500 m2, tl. vrstvy do 200 mm</t>
  </si>
  <si>
    <t>159,40</t>
  </si>
  <si>
    <t>446,60</t>
  </si>
  <si>
    <t>181351113</t>
  </si>
  <si>
    <t>Rozprostření a urovnání ornice v rovině nebo ve svahu sklonu do 1:5 strojně při souvislé ploše přes 500 m2, tl. vrstvy do 200 mm</t>
  </si>
  <si>
    <t>618,40</t>
  </si>
  <si>
    <t>181411131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</si>
  <si>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</si>
  <si>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</si>
  <si>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</si>
  <si>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1224,4*0,02 "Přepočtené koeficientem množství</t>
  </si>
  <si>
    <t>Atletická dráha  - plocha převzata z TZ a multifunkční hřiště</t>
  </si>
  <si>
    <t>1526,00+44,00*22,00</t>
  </si>
  <si>
    <t>31,24*1,38</t>
  </si>
  <si>
    <t>8,00*4,00</t>
  </si>
  <si>
    <t>vrh koulí - plocha změřena programem</t>
  </si>
  <si>
    <t>66,75</t>
  </si>
  <si>
    <t>1219,00</t>
  </si>
  <si>
    <t>611,27</t>
  </si>
  <si>
    <t>stolní tenis</t>
  </si>
  <si>
    <t>1,50*1,20*2</t>
  </si>
  <si>
    <t>184.R01</t>
  </si>
  <si>
    <t>Ochranná</t>
  </si>
  <si>
    <t>protikořenová bariéry HDPE výšky 1,0 m, délky 34,0 m</t>
  </si>
  <si>
    <t>Umístění podél atletické dráhy. Bariéry chrání spodní konstrukci hřiště před narušením kořenovým systémem.</t>
  </si>
  <si>
    <t>34,00</t>
  </si>
  <si>
    <t>185804215</t>
  </si>
  <si>
    <t>Vypletí v rovině nebo na svahu do 1:5 trávníku po výsevu</t>
  </si>
  <si>
    <t>185804312</t>
  </si>
  <si>
    <t>Zalití rostlin vodou plochy záhonů jednotlivě přes 20 m2</t>
  </si>
  <si>
    <t>předpoklad 15 litrů na 1 m2</t>
  </si>
  <si>
    <t>159,40*15,00/1000</t>
  </si>
  <si>
    <t>446,60*15,00/1000</t>
  </si>
  <si>
    <t>618,40*15,00/1000</t>
  </si>
  <si>
    <t>Svislé a kompletní konstrukce</t>
  </si>
  <si>
    <t>338.R01</t>
  </si>
  <si>
    <t>D + M oplocení multifunkčního hřiště, výška 4 000 mm, dřevěný mantinel výšky 1 000 mm, plotový výplň výšky 3 000 mm - viz výpis prvků oplocení</t>
  </si>
  <si>
    <t>1,50*4+(42,10+20,10)*2</t>
  </si>
  <si>
    <t>564201011</t>
  </si>
  <si>
    <t>Podklad nebo podsyp ze štěrkopísku ŠP s rozprostřením, vlhčením a zhutněním plochy jednotlivě do 100 m2, po zhutnění tl. 40 mm</t>
  </si>
  <si>
    <t>564211111.R01</t>
  </si>
  <si>
    <t>Podklad nebo podsyp ze štěrkopísku ŠP s rozprostřením, vlhčením a zhutněním plochy přes 100 m2, po zhutnění tl. 50 mm</t>
  </si>
  <si>
    <t>564211112</t>
  </si>
  <si>
    <t>Podklad nebo podsyp ze štěrkopísku ŠP s rozprostřením, vlhčením a zhutněním plochy přes 100 m2, po zhutnění tl. 60 mm</t>
  </si>
  <si>
    <t>564281011.R01</t>
  </si>
  <si>
    <t>Podklad nebo podsyp ze štěrkopísku ŠP s rozprostřením, vlhčením a zhutněním plochy jednotlivě do 100 m2, po zhutnění tl. 300 mm</t>
  </si>
  <si>
    <t>2,88*7,38</t>
  </si>
  <si>
    <t>564710111.R01</t>
  </si>
  <si>
    <t>Podklad nebo kryt z kameniva hrubého drceného vel. 16-32 mm s rozprostřením a zhutněním plochy přes 100 m2, po zhutnění tl. 50 mm</t>
  </si>
  <si>
    <t>564730001</t>
  </si>
  <si>
    <t>Podklad nebo kryt z kameniva hrubého drceného vel. 8-16 mm s rozprostřením a zhutněním plochy jednotlivě do 100 m2, po zhutnění tl. 100 mm</t>
  </si>
  <si>
    <t>564751111</t>
  </si>
  <si>
    <t>Podklad nebo kryt z kameniva hrubého drceného vel. 32-63 mm s rozprostřením a zhutněním plochy přes 100 m2, po zhutnění tl. 150 mm</t>
  </si>
  <si>
    <t>564811011.R01</t>
  </si>
  <si>
    <t>Podklad ze štěrkodrti ŠD s rozprostřením a zhutněním plochy jednotlivě do 100 m2, po zhutnění tl. 50 mm</t>
  </si>
  <si>
    <t>pod kruh pro vrh koulí</t>
  </si>
  <si>
    <t>3,14*1,10*1,10</t>
  </si>
  <si>
    <t>564831011.R01</t>
  </si>
  <si>
    <t>Podklad ze štěrkodrti ŠD s rozprostřením a zhutněním plochy jednotlivě do 100 m2, po zhutnění tl. 100 mm</t>
  </si>
  <si>
    <t>564861011</t>
  </si>
  <si>
    <t>Podklad ze štěrkodrti ŠD s rozprostřením a zhutněním plochy jednotlivě do 100 m2, po zhutnění tl. 200 mm</t>
  </si>
  <si>
    <t>564861011.R01</t>
  </si>
  <si>
    <t>564861111.R01</t>
  </si>
  <si>
    <t>Podklad ze štěrkodrti ŠD s rozprostřením a zhutněním plochy přes 100 m2, po zhutnění tl. 200 mm</t>
  </si>
  <si>
    <t>576136121</t>
  </si>
  <si>
    <t>Asfaltový koberec otevřený AKO 8 (AKOJ) s rozprostřením a se zhutněním z modifikovaného asfaltu v pruhu šířky přes 3 m, po zhutnění tl. 40 mm</t>
  </si>
  <si>
    <t>576136321.R01</t>
  </si>
  <si>
    <t>Asfaltový koberec otevřený AKO 16 (AKOH) s rozprostřením a se zhutněním z nemodifikovaného asfaltu v pruhu šířky přes 3 m, po zhutnění tl. 40 mm</t>
  </si>
  <si>
    <t>579221221</t>
  </si>
  <si>
    <t>Venkovní lité pryžové povrchy na asfaltový podklad jednovrstvé tloušťky 13 mm s impregnací na podklad, prováděné strojně plochy přes 300 m2 jedna barva červená, zelená</t>
  </si>
  <si>
    <t>589.R01</t>
  </si>
  <si>
    <t>Umělý bezzásypový trávník, průžná podložka z expandovaného polypropylénu EPP tl. 20 mm (v deskách tvaru puzzle) včetně vlastního trávníku s výškou stébla 25 mm</t>
  </si>
  <si>
    <t>589811111</t>
  </si>
  <si>
    <t>Umělý trávník pro sportovní povrchy vodorovné značení (lajnování) hřišť pro tenis a multisport šířky 5 cm</t>
  </si>
  <si>
    <t>atletická dráha</t>
  </si>
  <si>
    <t>991,50</t>
  </si>
  <si>
    <t>523,00</t>
  </si>
  <si>
    <t>589811121</t>
  </si>
  <si>
    <t>Umělý trávník pro sportovní povrchy vodorovné značení (lajnování) fotbalových hřišť šířky 10 cm</t>
  </si>
  <si>
    <t>39,00*2+27,00*3</t>
  </si>
  <si>
    <t>(6,83*2+17,30+2,30*2+7,60+6,50)*2</t>
  </si>
  <si>
    <t>3,14*8,00</t>
  </si>
  <si>
    <t>596212223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</si>
  <si>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B, pro plochy přes 300 m2</t>
  </si>
  <si>
    <t>59245015</t>
  </si>
  <si>
    <t>dlažba zámková tvaru I 200x165x60mm přírodní</t>
  </si>
  <si>
    <t>611,27*1,01 "Přepočtené koeficientem množství</t>
  </si>
  <si>
    <t>631311116</t>
  </si>
  <si>
    <t>Mazanina z betonu prostého bez zvýšených nároků na prostředí tl. přes 50 do 80 mm tř. C 25/30</t>
  </si>
  <si>
    <t>3,14*1,10*1,10*0,06</t>
  </si>
  <si>
    <t>631319011</t>
  </si>
  <si>
    <t>Příplatek k cenám mazanin za úpravu povrchu mazaniny přehlazením, mazanina tl. přes 50 do 80 mm</t>
  </si>
  <si>
    <t>631362021</t>
  </si>
  <si>
    <t>Výztuž mazanin ze svařovaných sítí z drátů typu KARI</t>
  </si>
  <si>
    <t>KARI 5/100/100 mm - hmotnost 3,08 kg/m2 + 10% ztratné + 15% přesahy</t>
  </si>
  <si>
    <t>3,14*1,10*1,10*3,08/1000*1,10*1,15</t>
  </si>
  <si>
    <t>632450131</t>
  </si>
  <si>
    <t>Potěr cementový vyrovnávací ze suchých směsí v ploše o průměrné (střední) tl. od 10 do 20 mm</t>
  </si>
  <si>
    <t>893812215</t>
  </si>
  <si>
    <t>Ventilová šachta standardní obdélníková, výšky 30 cm rozměru do 50x38 cm</t>
  </si>
  <si>
    <t>915491212.R01</t>
  </si>
  <si>
    <t>Osazení vodicího proužku z betonových prefabrikovaných desek tl. do 120 mm do lože z cementové malty tl. 20 mm, s vyplněním a zatřením spár cementovou maltou s podkladní vrstvou z betonu prostého tl. 50 až 100 mm šířka proužku 500 mm</t>
  </si>
  <si>
    <t>8,00*2+3,00</t>
  </si>
  <si>
    <t>RMAT0004</t>
  </si>
  <si>
    <t>obrubník betonový chodníkový</t>
  </si>
  <si>
    <t>915491212.R02</t>
  </si>
  <si>
    <t>rozběhová dráha</t>
  </si>
  <si>
    <t>1,22</t>
  </si>
  <si>
    <t>RMAT0005</t>
  </si>
  <si>
    <t>chodník - v místě styku s trávou</t>
  </si>
  <si>
    <t>4,60*2+2,75</t>
  </si>
  <si>
    <t>52,25+1,00*2+7,91+4,32</t>
  </si>
  <si>
    <t>7,83+1,00*2+21,56</t>
  </si>
  <si>
    <t>(42,20+29,00)*2</t>
  </si>
  <si>
    <t>skok daleký</t>
  </si>
  <si>
    <t>31,32*2+1,38</t>
  </si>
  <si>
    <t>vrh koulí</t>
  </si>
  <si>
    <t>13,82*2+9,00</t>
  </si>
  <si>
    <t>59217012</t>
  </si>
  <si>
    <t>obrubník betonový zahradní 500x80x250mm</t>
  </si>
  <si>
    <t>483,28*1,02 "Přepočtené koeficientem množství</t>
  </si>
  <si>
    <t>115,00+4,93*2+8,30+16,50</t>
  </si>
  <si>
    <t>2*3,14*22,50*2</t>
  </si>
  <si>
    <t>60,00*3</t>
  </si>
  <si>
    <t>59217003</t>
  </si>
  <si>
    <t>obrubník betonový zahradní 500x50x250mm</t>
  </si>
  <si>
    <t>612,26*1,02 "Přepočtené koeficientem množství</t>
  </si>
  <si>
    <t>916231213.R01</t>
  </si>
  <si>
    <t>(2,88+7,38)*2</t>
  </si>
  <si>
    <t>919726121</t>
  </si>
  <si>
    <t>Geotextilie netkaná pro ochranu, separaci nebo filtraci měrná hmotnost do 200 g/m2</t>
  </si>
  <si>
    <t>935932111</t>
  </si>
  <si>
    <t>Osazení odvodňovacího plastového žlabu s krycím roštem šířky do 200 mm</t>
  </si>
  <si>
    <t>2*3,14*22,50</t>
  </si>
  <si>
    <t>60,00*2</t>
  </si>
  <si>
    <t>42,10*2</t>
  </si>
  <si>
    <t>56241202</t>
  </si>
  <si>
    <t>žlab odvodňovací PE/PP zátěž A15-C250 světlá š 150mm</t>
  </si>
  <si>
    <t>935932115</t>
  </si>
  <si>
    <t>Osazení odvodňovacího plastového žlabu s krycím roštem vpusti pro žlab šířky do 200 mm</t>
  </si>
  <si>
    <t>56241469</t>
  </si>
  <si>
    <t>vpusť zátěž A15-D 400kN pro žlaby z PE š 200mm</t>
  </si>
  <si>
    <t>998223011</t>
  </si>
  <si>
    <t>Přesun hmot pro pozemní komunikace s krytem dlážděným dopravní vzdálenost do 200 m jakékoliv délky objektu</t>
  </si>
  <si>
    <t>998223091</t>
  </si>
  <si>
    <t>Přesun hmot pro pozemní komunikace s krytem dlážděným Příplatek k ceně za zvětšený přesun přes vymezenou největší dopravní vzdálenost do 1000 m</t>
  </si>
  <si>
    <t>721173315</t>
  </si>
  <si>
    <t>Potrubí z trub PVC SN4 dešťové DN 110</t>
  </si>
  <si>
    <t>trubka pro volejbal a tenis</t>
  </si>
  <si>
    <t>2*0,50</t>
  </si>
  <si>
    <t>oplocení fotbal a multifunkční hřiště</t>
  </si>
  <si>
    <t>(54+11*2)*0,90</t>
  </si>
  <si>
    <t>767995114</t>
  </si>
  <si>
    <t>Montáž ostatních atypických zámečnických konstrukcí hmotnosti přes 20 do 50 kg</t>
  </si>
  <si>
    <t>záchytné oplocení fotbalového hřiště</t>
  </si>
  <si>
    <t>rozpěry 51x6,3 mm, hmotnost 7,00 kg/m</t>
  </si>
  <si>
    <t>3,00*3*10*2*7,00</t>
  </si>
  <si>
    <t>14011030</t>
  </si>
  <si>
    <t>trubka ocelová bezešvá hladká jakost 11 353 51x6,3mm</t>
  </si>
  <si>
    <t>1260*0,0011 "Přepočtené koeficientem množství</t>
  </si>
  <si>
    <t>767995116</t>
  </si>
  <si>
    <t>Montáž ostatních atypických zámečnických konstrukcí hmotnosti přes 100 do 250 kg</t>
  </si>
  <si>
    <t>sloupek 108x8 mm, hmotnost 19,73 kg/m</t>
  </si>
  <si>
    <t>5,90*11*2*19,73</t>
  </si>
  <si>
    <t>14011078</t>
  </si>
  <si>
    <t>trubka ocelová bezešvá hladká jakost 11 353 108x8,0mm</t>
  </si>
  <si>
    <t>2560,954*0,0011 "Přepočtené koeficientem množství</t>
  </si>
  <si>
    <t>783301303</t>
  </si>
  <si>
    <t>Příprava podkladu zámečnických konstrukcí před provedením nátěru odrezivění odrezovačem bezoplachovým</t>
  </si>
  <si>
    <t>rozpěry 51x6,3 mm</t>
  </si>
  <si>
    <t>3,00*3*10*2*(3,14*51,00/1000)</t>
  </si>
  <si>
    <t>sloupek 108x8 mm</t>
  </si>
  <si>
    <t>5,90*11*2*(3,14*108,00/1000)</t>
  </si>
  <si>
    <t>783301401</t>
  </si>
  <si>
    <t>Příprava podkladu zámečnických konstrukcí před provedením nátěru ometení</t>
  </si>
  <si>
    <t>783314101</t>
  </si>
  <si>
    <t>Základní nátěr zámečnických konstrukcí jednonásobný syntetický</t>
  </si>
  <si>
    <t>783314201</t>
  </si>
  <si>
    <t>Základní antikorozní nátěr zámečnických konstrukcí jednonásobný syntetický standardní</t>
  </si>
  <si>
    <t>783317101</t>
  </si>
  <si>
    <t>Krycí nátěr (email) zámečnických konstrukcí jednonásobný syntetický standardní</t>
  </si>
  <si>
    <t>OST.01</t>
  </si>
  <si>
    <t>D + M kryt doskočiště, venkovní PVC plachtovina 550-630 g/m2 s UV stabilizací a dlouhou životností, včetně kotvení</t>
  </si>
  <si>
    <t>OST.02</t>
  </si>
  <si>
    <t>OST.03</t>
  </si>
  <si>
    <t>OST.04</t>
  </si>
  <si>
    <t>83</t>
  </si>
  <si>
    <t>OST.05</t>
  </si>
  <si>
    <t>166</t>
  </si>
  <si>
    <t>OST.06</t>
  </si>
  <si>
    <t>168</t>
  </si>
  <si>
    <t>85</t>
  </si>
  <si>
    <t>OST.07</t>
  </si>
  <si>
    <t>170</t>
  </si>
  <si>
    <t>30,00*5,00*2</t>
  </si>
  <si>
    <t>OST.08</t>
  </si>
  <si>
    <t>172</t>
  </si>
  <si>
    <t>87</t>
  </si>
  <si>
    <t>OST.09</t>
  </si>
  <si>
    <t>174</t>
  </si>
  <si>
    <t>OST.10</t>
  </si>
  <si>
    <t>176</t>
  </si>
  <si>
    <t>89</t>
  </si>
  <si>
    <t>OST.11</t>
  </si>
  <si>
    <t>178</t>
  </si>
  <si>
    <t>OST.12</t>
  </si>
  <si>
    <t>180</t>
  </si>
  <si>
    <t>3 (10) - ZTI_10</t>
  </si>
  <si>
    <t>D1 - D.3.2 ODVODNĚNÍ  SPORTOVIŠTĚ</t>
  </si>
  <si>
    <t>D.3.2 ODVODNĚNÍ  SPORTOVIŠTĚ</t>
  </si>
  <si>
    <t>výkop rýhy pro drenážní potrubí DN100, vč. pažení a přípravy pláně</t>
  </si>
  <si>
    <t>výkop rýhy pro kanalizaci PVC KG, vč. pažení a přípravy pláně</t>
  </si>
  <si>
    <t>lože, obsyp a zásyp potrubí kanalizace pískem,  vč. dovozu materiálu, kubatura po zhutnění</t>
  </si>
  <si>
    <t>lože, obsyp a zásyp potrubí drenáže DN100 štěrkodrtí 8/16,  vč. dovozu materiálu, kubatura po zhutnění</t>
  </si>
  <si>
    <t>lože, obsyp a zásyp potrubí drenáže DN200 štěrkodrtí 8/16,  vč. dovozu materiálu, kubatura po zhutnění</t>
  </si>
  <si>
    <t>pískové lože vsakovacího zařízení, vč. dovozu materiálu, kubatura po zhutnění</t>
  </si>
  <si>
    <t>těleso vsakovacího zařízení, štěrkodrť 32/63, vč. dovozu materiálu, kubatura po zhutnění</t>
  </si>
  <si>
    <t>zásyp rýhy pro potrubí vhodným vytříděným výkopkem, kubatura po zhutnění</t>
  </si>
  <si>
    <t>zásyp jámy vhodným vytříděným výkopkem, kubatura po zhutnění</t>
  </si>
  <si>
    <t>flexibilní drenážní trubka PE DN200 s otvory, vč. návlekové geotextilie, tvarovek, montáže, napojení</t>
  </si>
  <si>
    <t>flexibilní drenážní trubka PE DN100 s otvory, vč. návlekové geotextilie, tvarovek, montáže, napojení</t>
  </si>
  <si>
    <t>drenážní šachta ∅300 mm bez lapače písku, typová plastová, pochozí plastový poklop, vč. osazení a zemních prací</t>
  </si>
  <si>
    <t>drenážní šachta ∅300 mm s lapačem písku, typová plastová, litinový poklop s odvětráním, vč. osazení a zemních prací</t>
  </si>
  <si>
    <t>VRN (2) - Vedlejší rozpočtové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</si>
</sst>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44" fontId="37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4" fontId="0" fillId="0" borderId="0" xfId="2" applyFont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0" applyNumberFormat="1"/>
    <xf numFmtId="44" fontId="4" fillId="0" borderId="3" xfId="2" applyFont="1" applyBorder="1" applyAlignment="1">
      <alignment vertical="center"/>
    </xf>
    <xf numFmtId="44" fontId="5" fillId="0" borderId="3" xfId="2" applyFont="1" applyBorder="1" applyAlignment="1">
      <alignment vertical="center"/>
    </xf>
    <xf numFmtId="44" fontId="2" fillId="0" borderId="3" xfId="2" applyFont="1" applyBorder="1" applyAlignment="1">
      <alignment vertical="center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4" fillId="5" borderId="22" xfId="0" applyNumberFormat="1" applyFont="1" applyFill="1" applyBorder="1" applyAlignment="1" applyProtection="1">
      <alignment vertical="center"/>
      <protection locked="0"/>
    </xf>
    <xf numFmtId="0" fontId="8" fillId="5" borderId="0" xfId="0" applyFont="1" applyFill="1" applyAlignment="1"/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Hypertextový odkaz" xfId="1" builtinId="8"/>
    <cellStyle name="Měna" xfId="2" builtinId="4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>
      <selection activeCell="BE35" sqref="BE3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27.1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59" max="59" width="16.83203125" bestFit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s="1" customFormat="1" ht="12" customHeight="1">
      <c r="B5" s="20"/>
      <c r="D5" s="23" t="s">
        <v>12</v>
      </c>
      <c r="K5" s="210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R5" s="20"/>
      <c r="BS5" s="17" t="s">
        <v>6</v>
      </c>
    </row>
    <row r="6" spans="1:74" s="1" customFormat="1" ht="36.950000000000003" customHeight="1">
      <c r="B6" s="20"/>
      <c r="D6" s="25" t="s">
        <v>14</v>
      </c>
      <c r="K6" s="211" t="s">
        <v>15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R6" s="20"/>
      <c r="BS6" s="17" t="s">
        <v>6</v>
      </c>
    </row>
    <row r="7" spans="1:74" s="1" customFormat="1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22</v>
      </c>
      <c r="AK10" s="26" t="s">
        <v>23</v>
      </c>
      <c r="AN10" s="24" t="s">
        <v>24</v>
      </c>
      <c r="AR10" s="20"/>
      <c r="BS10" s="17" t="s">
        <v>6</v>
      </c>
    </row>
    <row r="11" spans="1:74" s="1" customFormat="1" ht="18.399999999999999" customHeight="1">
      <c r="B11" s="20"/>
      <c r="E11" s="24" t="s">
        <v>25</v>
      </c>
      <c r="AK11" s="26" t="s">
        <v>26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27</v>
      </c>
      <c r="AK13" s="26" t="s">
        <v>23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19</v>
      </c>
      <c r="AK14" s="26" t="s">
        <v>26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28</v>
      </c>
      <c r="AK16" s="26" t="s">
        <v>23</v>
      </c>
      <c r="AN16" s="24" t="s">
        <v>29</v>
      </c>
      <c r="AR16" s="20"/>
      <c r="BS16" s="17" t="s">
        <v>3</v>
      </c>
    </row>
    <row r="17" spans="1:71" s="1" customFormat="1" ht="18.399999999999999" customHeight="1">
      <c r="B17" s="20"/>
      <c r="E17" s="24" t="s">
        <v>30</v>
      </c>
      <c r="AK17" s="26" t="s">
        <v>26</v>
      </c>
      <c r="AN17" s="24" t="s">
        <v>1</v>
      </c>
      <c r="AR17" s="20"/>
      <c r="BS17" s="17" t="s">
        <v>31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32</v>
      </c>
      <c r="AK19" s="26" t="s">
        <v>23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19</v>
      </c>
      <c r="AK20" s="26" t="s">
        <v>26</v>
      </c>
      <c r="AN20" s="24" t="s">
        <v>1</v>
      </c>
      <c r="AR20" s="20"/>
      <c r="BS20" s="17" t="s">
        <v>3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33</v>
      </c>
      <c r="AR22" s="20"/>
    </row>
    <row r="23" spans="1:71" s="1" customFormat="1" ht="47.25" customHeight="1">
      <c r="B23" s="20"/>
      <c r="E23" s="212" t="s">
        <v>34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3">
        <f>ROUND(AG94,2)</f>
        <v>0</v>
      </c>
      <c r="AL26" s="214"/>
      <c r="AM26" s="214"/>
      <c r="AN26" s="214"/>
      <c r="AO26" s="214"/>
      <c r="AP26" s="29"/>
      <c r="AQ26" s="29"/>
      <c r="AR26" s="30"/>
      <c r="BE26" s="2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0" t="s">
        <v>36</v>
      </c>
      <c r="M28" s="200"/>
      <c r="N28" s="200"/>
      <c r="O28" s="200"/>
      <c r="P28" s="200"/>
      <c r="Q28" s="29"/>
      <c r="R28" s="29"/>
      <c r="S28" s="29"/>
      <c r="T28" s="29"/>
      <c r="U28" s="29"/>
      <c r="V28" s="29"/>
      <c r="W28" s="200" t="s">
        <v>37</v>
      </c>
      <c r="X28" s="200"/>
      <c r="Y28" s="200"/>
      <c r="Z28" s="200"/>
      <c r="AA28" s="200"/>
      <c r="AB28" s="200"/>
      <c r="AC28" s="200"/>
      <c r="AD28" s="200"/>
      <c r="AE28" s="200"/>
      <c r="AF28" s="29"/>
      <c r="AG28" s="29"/>
      <c r="AH28" s="29"/>
      <c r="AI28" s="29"/>
      <c r="AJ28" s="29"/>
      <c r="AK28" s="200" t="s">
        <v>38</v>
      </c>
      <c r="AL28" s="200"/>
      <c r="AM28" s="200"/>
      <c r="AN28" s="200"/>
      <c r="AO28" s="200"/>
      <c r="AP28" s="29"/>
      <c r="AQ28" s="29"/>
      <c r="AR28" s="30"/>
      <c r="BE28" s="29"/>
    </row>
    <row r="29" spans="1:71" s="3" customFormat="1" ht="14.45" customHeight="1">
      <c r="B29" s="34"/>
      <c r="D29" s="26" t="s">
        <v>39</v>
      </c>
      <c r="F29" s="26" t="s">
        <v>40</v>
      </c>
      <c r="L29" s="203">
        <v>0.21</v>
      </c>
      <c r="M29" s="202"/>
      <c r="N29" s="202"/>
      <c r="O29" s="202"/>
      <c r="P29" s="202"/>
      <c r="W29" s="201">
        <f>AK26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AK26*0.21</f>
        <v>0</v>
      </c>
      <c r="AL29" s="202"/>
      <c r="AM29" s="202"/>
      <c r="AN29" s="202"/>
      <c r="AO29" s="202"/>
      <c r="AR29" s="34"/>
    </row>
    <row r="30" spans="1:71" s="3" customFormat="1" ht="14.45" customHeight="1">
      <c r="B30" s="34"/>
      <c r="F30" s="26" t="s">
        <v>41</v>
      </c>
      <c r="L30" s="203">
        <v>0.12</v>
      </c>
      <c r="M30" s="202"/>
      <c r="N30" s="202"/>
      <c r="O30" s="202"/>
      <c r="P30" s="202"/>
      <c r="W30" s="201"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W30*1.21</f>
        <v>0</v>
      </c>
      <c r="AL30" s="202"/>
      <c r="AM30" s="202"/>
      <c r="AN30" s="202"/>
      <c r="AO30" s="202"/>
      <c r="AR30" s="34"/>
    </row>
    <row r="31" spans="1:71" s="3" customFormat="1" ht="14.45" hidden="1" customHeight="1">
      <c r="B31" s="34"/>
      <c r="F31" s="26" t="s">
        <v>42</v>
      </c>
      <c r="L31" s="203">
        <v>0.21</v>
      </c>
      <c r="M31" s="202"/>
      <c r="N31" s="202"/>
      <c r="O31" s="202"/>
      <c r="P31" s="202"/>
      <c r="W31" s="201" t="e">
        <f>ROUND(BB94,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4"/>
    </row>
    <row r="32" spans="1:71" s="3" customFormat="1" ht="14.45" hidden="1" customHeight="1">
      <c r="B32" s="34"/>
      <c r="F32" s="26" t="s">
        <v>43</v>
      </c>
      <c r="L32" s="203">
        <v>0.12</v>
      </c>
      <c r="M32" s="202"/>
      <c r="N32" s="202"/>
      <c r="O32" s="202"/>
      <c r="P32" s="202"/>
      <c r="W32" s="201" t="e">
        <f>ROUND(BC94,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4"/>
    </row>
    <row r="33" spans="1:59" s="3" customFormat="1" ht="14.45" hidden="1" customHeight="1">
      <c r="B33" s="34"/>
      <c r="F33" s="26" t="s">
        <v>44</v>
      </c>
      <c r="L33" s="203">
        <v>0</v>
      </c>
      <c r="M33" s="202"/>
      <c r="N33" s="202"/>
      <c r="O33" s="202"/>
      <c r="P33" s="202"/>
      <c r="W33" s="201" t="e">
        <f>ROUND(BD94,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4"/>
    </row>
    <row r="34" spans="1:59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9" s="2" customFormat="1" ht="25.9" customHeight="1">
      <c r="A35" s="29"/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18" t="s">
        <v>47</v>
      </c>
      <c r="Y35" s="216"/>
      <c r="Z35" s="216"/>
      <c r="AA35" s="216"/>
      <c r="AB35" s="216"/>
      <c r="AC35" s="37"/>
      <c r="AD35" s="37"/>
      <c r="AE35" s="37"/>
      <c r="AF35" s="37"/>
      <c r="AG35" s="37"/>
      <c r="AH35" s="37"/>
      <c r="AI35" s="37"/>
      <c r="AJ35" s="37"/>
      <c r="AK35" s="215">
        <f>SUM(AK26:AK33)</f>
        <v>0</v>
      </c>
      <c r="AL35" s="216"/>
      <c r="AM35" s="216"/>
      <c r="AN35" s="216"/>
      <c r="AO35" s="217"/>
      <c r="AP35" s="35"/>
      <c r="AQ35" s="35"/>
      <c r="AR35" s="30"/>
      <c r="BE35" s="191">
        <f>AK35-AN94</f>
        <v>0</v>
      </c>
      <c r="BG35" s="192"/>
    </row>
    <row r="36" spans="1:59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9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9" s="1" customFormat="1" ht="14.45" customHeight="1">
      <c r="B38" s="20"/>
      <c r="AR38" s="20"/>
      <c r="BG38" s="193"/>
    </row>
    <row r="39" spans="1:59" s="1" customFormat="1" ht="14.45" customHeight="1">
      <c r="B39" s="20"/>
      <c r="AR39" s="20"/>
    </row>
    <row r="40" spans="1:59" s="1" customFormat="1" ht="14.45" customHeight="1">
      <c r="B40" s="20"/>
      <c r="AR40" s="20"/>
    </row>
    <row r="41" spans="1:59" s="1" customFormat="1" ht="14.45" customHeight="1">
      <c r="B41" s="20"/>
      <c r="AR41" s="20"/>
    </row>
    <row r="42" spans="1:59" s="1" customFormat="1" ht="14.45" customHeight="1">
      <c r="B42" s="20"/>
      <c r="AR42" s="20"/>
    </row>
    <row r="43" spans="1:59" s="1" customFormat="1" ht="14.45" customHeight="1">
      <c r="B43" s="20"/>
      <c r="AR43" s="20"/>
    </row>
    <row r="44" spans="1:59" s="1" customFormat="1" ht="14.45" customHeight="1">
      <c r="B44" s="20"/>
      <c r="AR44" s="20"/>
    </row>
    <row r="45" spans="1:59" s="1" customFormat="1" ht="14.45" customHeight="1">
      <c r="B45" s="20"/>
      <c r="AR45" s="20"/>
    </row>
    <row r="46" spans="1:59" s="1" customFormat="1" ht="14.45" customHeight="1">
      <c r="B46" s="20"/>
      <c r="AR46" s="20"/>
    </row>
    <row r="47" spans="1:59" s="1" customFormat="1" ht="14.45" customHeight="1">
      <c r="B47" s="20"/>
      <c r="AR47" s="20"/>
    </row>
    <row r="48" spans="1:59" s="1" customFormat="1" ht="14.45" customHeight="1">
      <c r="B48" s="20"/>
      <c r="AR48" s="20"/>
    </row>
    <row r="49" spans="1:57" s="2" customFormat="1" ht="14.45" customHeight="1">
      <c r="B49" s="39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29"/>
      <c r="B60" s="30"/>
      <c r="C60" s="29"/>
      <c r="D60" s="42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50</v>
      </c>
      <c r="AI60" s="32"/>
      <c r="AJ60" s="32"/>
      <c r="AK60" s="32"/>
      <c r="AL60" s="32"/>
      <c r="AM60" s="42" t="s">
        <v>51</v>
      </c>
      <c r="AN60" s="32"/>
      <c r="AO60" s="32"/>
      <c r="AP60" s="29"/>
      <c r="AQ60" s="29"/>
      <c r="AR60" s="30"/>
      <c r="BE60" s="29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29"/>
      <c r="B64" s="30"/>
      <c r="C64" s="29"/>
      <c r="D64" s="40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53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29"/>
      <c r="B75" s="30"/>
      <c r="C75" s="29"/>
      <c r="D75" s="42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50</v>
      </c>
      <c r="AI75" s="32"/>
      <c r="AJ75" s="32"/>
      <c r="AK75" s="32"/>
      <c r="AL75" s="32"/>
      <c r="AM75" s="42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21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6" t="s">
        <v>12</v>
      </c>
      <c r="L84" s="4" t="str">
        <f>K5</f>
        <v>18102024</v>
      </c>
      <c r="AR84" s="48"/>
    </row>
    <row r="85" spans="1:91" s="5" customFormat="1" ht="36.950000000000003" customHeight="1">
      <c r="B85" s="49"/>
      <c r="C85" s="50" t="s">
        <v>14</v>
      </c>
      <c r="L85" s="206" t="str">
        <f>K6</f>
        <v>ZŠ Březenecká 4679, Chomutov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6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20</v>
      </c>
      <c r="AJ87" s="29"/>
      <c r="AK87" s="29"/>
      <c r="AL87" s="29"/>
      <c r="AM87" s="227" t="str">
        <f>IF(AN8= "","",AN8)</f>
        <v>18. 10. 2024</v>
      </c>
      <c r="AN87" s="22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7" customHeight="1">
      <c r="A89" s="29"/>
      <c r="B89" s="30"/>
      <c r="C89" s="26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Statutární město Chomutov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28</v>
      </c>
      <c r="AJ89" s="29"/>
      <c r="AK89" s="29"/>
      <c r="AL89" s="29"/>
      <c r="AM89" s="228" t="str">
        <f>IF(E17="","",E17)</f>
        <v>Digitronic CZ s.r.o. Hradec Králové</v>
      </c>
      <c r="AN89" s="229"/>
      <c r="AO89" s="229"/>
      <c r="AP89" s="229"/>
      <c r="AQ89" s="29"/>
      <c r="AR89" s="30"/>
      <c r="AS89" s="230" t="s">
        <v>55</v>
      </c>
      <c r="AT89" s="23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6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32</v>
      </c>
      <c r="AJ90" s="29"/>
      <c r="AK90" s="29"/>
      <c r="AL90" s="29"/>
      <c r="AM90" s="228" t="str">
        <f>IF(E20="","",E20)</f>
        <v xml:space="preserve"> </v>
      </c>
      <c r="AN90" s="229"/>
      <c r="AO90" s="229"/>
      <c r="AP90" s="229"/>
      <c r="AQ90" s="29"/>
      <c r="AR90" s="30"/>
      <c r="AS90" s="232"/>
      <c r="AT90" s="23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2"/>
      <c r="AT91" s="23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21" t="s">
        <v>56</v>
      </c>
      <c r="D92" s="209"/>
      <c r="E92" s="209"/>
      <c r="F92" s="209"/>
      <c r="G92" s="209"/>
      <c r="H92" s="57"/>
      <c r="I92" s="208" t="s">
        <v>57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35" t="s">
        <v>58</v>
      </c>
      <c r="AH92" s="209"/>
      <c r="AI92" s="209"/>
      <c r="AJ92" s="209"/>
      <c r="AK92" s="209"/>
      <c r="AL92" s="209"/>
      <c r="AM92" s="209"/>
      <c r="AN92" s="208" t="s">
        <v>59</v>
      </c>
      <c r="AO92" s="209"/>
      <c r="AP92" s="234"/>
      <c r="AQ92" s="58" t="s">
        <v>60</v>
      </c>
      <c r="AR92" s="30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9">
        <f>AG95</f>
        <v>0</v>
      </c>
      <c r="AH94" s="219"/>
      <c r="AI94" s="219"/>
      <c r="AJ94" s="219"/>
      <c r="AK94" s="219"/>
      <c r="AL94" s="219"/>
      <c r="AM94" s="219"/>
      <c r="AN94" s="220">
        <f>AN95</f>
        <v>0</v>
      </c>
      <c r="AO94" s="220"/>
      <c r="AP94" s="220"/>
      <c r="AQ94" s="69" t="s">
        <v>1</v>
      </c>
      <c r="AR94" s="194"/>
      <c r="AS94" s="70" t="e">
        <f>ROUND(#REF!+#REF!+#REF!+#REF!+#REF!+#REF!+#REF!+#REF!+#REF!+#REF!+#REF!+#REF!+AS95+#REF!,2)</f>
        <v>#REF!</v>
      </c>
      <c r="AT94" s="71" t="e">
        <f t="shared" ref="AT94" si="0">ROUND(SUM(AV94:AW94),2)</f>
        <v>#REF!</v>
      </c>
      <c r="AU94" s="72" t="e">
        <f>ROUND(#REF!+#REF!+#REF!+#REF!+#REF!+#REF!+#REF!+#REF!+#REF!+#REF!+#REF!+#REF!+AU95+#REF!,5)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ROUND(#REF!+#REF!+#REF!+#REF!+#REF!+#REF!+#REF!+#REF!+#REF!+#REF!+#REF!+#REF!+AZ95+#REF!,2)</f>
        <v>#REF!</v>
      </c>
      <c r="BA94" s="71" t="e">
        <f>ROUND(#REF!+#REF!+#REF!+#REF!+#REF!+#REF!+#REF!+#REF!+#REF!+#REF!+#REF!+#REF!+BA95+#REF!,2)</f>
        <v>#REF!</v>
      </c>
      <c r="BB94" s="71" t="e">
        <f>ROUND(#REF!+#REF!+#REF!+#REF!+#REF!+#REF!+#REF!+#REF!+#REF!+#REF!+#REF!+#REF!+BB95+#REF!,2)</f>
        <v>#REF!</v>
      </c>
      <c r="BC94" s="71" t="e">
        <f>ROUND(#REF!+#REF!+#REF!+#REF!+#REF!+#REF!+#REF!+#REF!+#REF!+#REF!+#REF!+#REF!+BC95+#REF!,2)</f>
        <v>#REF!</v>
      </c>
      <c r="BD94" s="73" t="e">
        <f>ROUND(#REF!+#REF!+#REF!+#REF!+#REF!+#REF!+#REF!+#REF!+#REF!+#REF!+#REF!+#REF!+BD95+#REF!,2)</f>
        <v>#REF!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7" customFormat="1" ht="16.5" customHeight="1">
      <c r="B95" s="76"/>
      <c r="C95" s="77"/>
      <c r="D95" s="237" t="s">
        <v>87</v>
      </c>
      <c r="E95" s="237"/>
      <c r="F95" s="237"/>
      <c r="G95" s="237"/>
      <c r="H95" s="237"/>
      <c r="I95" s="78"/>
      <c r="J95" s="237" t="s">
        <v>88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26">
        <f>SUM(AG96:AM99)</f>
        <v>0</v>
      </c>
      <c r="AH95" s="225"/>
      <c r="AI95" s="225"/>
      <c r="AJ95" s="225"/>
      <c r="AK95" s="225"/>
      <c r="AL95" s="225"/>
      <c r="AM95" s="225"/>
      <c r="AN95" s="224">
        <f>AN96+AN97+AN98+AN99</f>
        <v>0</v>
      </c>
      <c r="AO95" s="225"/>
      <c r="AP95" s="225"/>
      <c r="AQ95" s="79" t="s">
        <v>79</v>
      </c>
      <c r="AR95" s="195"/>
      <c r="AS95" s="80"/>
      <c r="AT95" s="81"/>
      <c r="AU95" s="82"/>
      <c r="AV95" s="81"/>
      <c r="AW95" s="81"/>
      <c r="AX95" s="81"/>
      <c r="AY95" s="81"/>
      <c r="AZ95" s="81"/>
      <c r="BA95" s="81"/>
      <c r="BB95" s="81"/>
      <c r="BC95" s="81"/>
      <c r="BD95" s="83"/>
      <c r="BS95" s="84" t="s">
        <v>74</v>
      </c>
      <c r="BT95" s="84" t="s">
        <v>80</v>
      </c>
      <c r="BU95" s="84" t="s">
        <v>76</v>
      </c>
      <c r="BV95" s="84" t="s">
        <v>77</v>
      </c>
      <c r="BW95" s="84" t="s">
        <v>89</v>
      </c>
      <c r="BX95" s="84" t="s">
        <v>4</v>
      </c>
      <c r="CL95" s="84" t="s">
        <v>1</v>
      </c>
      <c r="CM95" s="84" t="s">
        <v>81</v>
      </c>
    </row>
    <row r="96" spans="1:91" s="4" customFormat="1" ht="16.5" customHeight="1">
      <c r="A96" s="85" t="s">
        <v>82</v>
      </c>
      <c r="B96" s="48"/>
      <c r="C96" s="10"/>
      <c r="D96" s="10"/>
      <c r="E96" s="236" t="s">
        <v>90</v>
      </c>
      <c r="F96" s="236"/>
      <c r="G96" s="236"/>
      <c r="H96" s="236"/>
      <c r="I96" s="236"/>
      <c r="J96" s="10"/>
      <c r="K96" s="236" t="s">
        <v>91</v>
      </c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22">
        <f>'1 (11) - Bourací práce_11'!J32</f>
        <v>0</v>
      </c>
      <c r="AH96" s="223"/>
      <c r="AI96" s="223"/>
      <c r="AJ96" s="223"/>
      <c r="AK96" s="223"/>
      <c r="AL96" s="223"/>
      <c r="AM96" s="223"/>
      <c r="AN96" s="222">
        <f>SUM(AG96,AT96)*1.21</f>
        <v>0</v>
      </c>
      <c r="AO96" s="223"/>
      <c r="AP96" s="223"/>
      <c r="AQ96" s="86" t="s">
        <v>83</v>
      </c>
      <c r="AR96" s="196"/>
      <c r="AS96" s="87"/>
      <c r="AT96" s="88"/>
      <c r="AU96" s="89"/>
      <c r="AV96" s="88"/>
      <c r="AW96" s="88"/>
      <c r="AX96" s="88"/>
      <c r="AY96" s="88"/>
      <c r="AZ96" s="88"/>
      <c r="BA96" s="88"/>
      <c r="BB96" s="88"/>
      <c r="BC96" s="88"/>
      <c r="BD96" s="90"/>
      <c r="BT96" s="24" t="s">
        <v>81</v>
      </c>
      <c r="BV96" s="24" t="s">
        <v>77</v>
      </c>
      <c r="BW96" s="24" t="s">
        <v>92</v>
      </c>
      <c r="BX96" s="24" t="s">
        <v>89</v>
      </c>
      <c r="CL96" s="24" t="s">
        <v>1</v>
      </c>
    </row>
    <row r="97" spans="1:90" s="4" customFormat="1" ht="16.5" customHeight="1">
      <c r="A97" s="85" t="s">
        <v>82</v>
      </c>
      <c r="B97" s="48"/>
      <c r="C97" s="10"/>
      <c r="D97" s="10"/>
      <c r="E97" s="236" t="s">
        <v>93</v>
      </c>
      <c r="F97" s="236"/>
      <c r="G97" s="236"/>
      <c r="H97" s="236"/>
      <c r="I97" s="236"/>
      <c r="J97" s="10"/>
      <c r="K97" s="236" t="s">
        <v>94</v>
      </c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22">
        <f>'2 (11) - Stavební práce_11'!J32</f>
        <v>0</v>
      </c>
      <c r="AH97" s="223"/>
      <c r="AI97" s="223"/>
      <c r="AJ97" s="223"/>
      <c r="AK97" s="223"/>
      <c r="AL97" s="223"/>
      <c r="AM97" s="223"/>
      <c r="AN97" s="222">
        <f>SUM(AG97,AT97)*1.21</f>
        <v>0</v>
      </c>
      <c r="AO97" s="223"/>
      <c r="AP97" s="223"/>
      <c r="AQ97" s="86" t="s">
        <v>83</v>
      </c>
      <c r="AR97" s="196"/>
      <c r="AS97" s="87"/>
      <c r="AT97" s="88"/>
      <c r="AU97" s="89"/>
      <c r="AV97" s="88"/>
      <c r="AW97" s="88"/>
      <c r="AX97" s="88"/>
      <c r="AY97" s="88"/>
      <c r="AZ97" s="88"/>
      <c r="BA97" s="88"/>
      <c r="BB97" s="88"/>
      <c r="BC97" s="88"/>
      <c r="BD97" s="90"/>
      <c r="BT97" s="24" t="s">
        <v>81</v>
      </c>
      <c r="BV97" s="24" t="s">
        <v>77</v>
      </c>
      <c r="BW97" s="24" t="s">
        <v>95</v>
      </c>
      <c r="BX97" s="24" t="s">
        <v>89</v>
      </c>
      <c r="CL97" s="24" t="s">
        <v>1</v>
      </c>
    </row>
    <row r="98" spans="1:90" s="4" customFormat="1" ht="16.5" customHeight="1">
      <c r="A98" s="85" t="s">
        <v>82</v>
      </c>
      <c r="B98" s="48"/>
      <c r="C98" s="10"/>
      <c r="D98" s="10"/>
      <c r="E98" s="236" t="s">
        <v>96</v>
      </c>
      <c r="F98" s="236"/>
      <c r="G98" s="236"/>
      <c r="H98" s="236"/>
      <c r="I98" s="236"/>
      <c r="J98" s="10"/>
      <c r="K98" s="236" t="s">
        <v>97</v>
      </c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22">
        <f>'3 (10) - ZTI_10'!J32</f>
        <v>0</v>
      </c>
      <c r="AH98" s="223"/>
      <c r="AI98" s="223"/>
      <c r="AJ98" s="223"/>
      <c r="AK98" s="223"/>
      <c r="AL98" s="223"/>
      <c r="AM98" s="223"/>
      <c r="AN98" s="222">
        <f>SUM(AG98,AT98)*1.21</f>
        <v>0</v>
      </c>
      <c r="AO98" s="223"/>
      <c r="AP98" s="223"/>
      <c r="AQ98" s="86" t="s">
        <v>83</v>
      </c>
      <c r="AR98" s="196"/>
      <c r="AS98" s="87"/>
      <c r="AT98" s="88"/>
      <c r="AU98" s="89"/>
      <c r="AV98" s="88"/>
      <c r="AW98" s="88"/>
      <c r="AX98" s="88"/>
      <c r="AY98" s="88"/>
      <c r="AZ98" s="88"/>
      <c r="BA98" s="88"/>
      <c r="BB98" s="88"/>
      <c r="BC98" s="88"/>
      <c r="BD98" s="90"/>
      <c r="BT98" s="24" t="s">
        <v>81</v>
      </c>
      <c r="BV98" s="24" t="s">
        <v>77</v>
      </c>
      <c r="BW98" s="24" t="s">
        <v>98</v>
      </c>
      <c r="BX98" s="24" t="s">
        <v>89</v>
      </c>
      <c r="CL98" s="24" t="s">
        <v>1</v>
      </c>
    </row>
    <row r="99" spans="1:90" s="4" customFormat="1" ht="16.5" customHeight="1">
      <c r="A99" s="85" t="s">
        <v>82</v>
      </c>
      <c r="B99" s="48"/>
      <c r="C99" s="10"/>
      <c r="D99" s="10"/>
      <c r="E99" s="236" t="s">
        <v>99</v>
      </c>
      <c r="F99" s="236"/>
      <c r="G99" s="236"/>
      <c r="H99" s="236"/>
      <c r="I99" s="236"/>
      <c r="J99" s="10"/>
      <c r="K99" s="236" t="s">
        <v>86</v>
      </c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22">
        <f>'VRN (2) - Vedlejší rozpoč...'!J32</f>
        <v>0</v>
      </c>
      <c r="AH99" s="223"/>
      <c r="AI99" s="223"/>
      <c r="AJ99" s="223"/>
      <c r="AK99" s="223"/>
      <c r="AL99" s="223"/>
      <c r="AM99" s="223"/>
      <c r="AN99" s="222">
        <f>SUM(AG99,AT99)*1.21</f>
        <v>0</v>
      </c>
      <c r="AO99" s="223"/>
      <c r="AP99" s="223"/>
      <c r="AQ99" s="86" t="s">
        <v>83</v>
      </c>
      <c r="AR99" s="196"/>
      <c r="AS99" s="87"/>
      <c r="AT99" s="88"/>
      <c r="AU99" s="89"/>
      <c r="AV99" s="88"/>
      <c r="AW99" s="88"/>
      <c r="AX99" s="88"/>
      <c r="AY99" s="88"/>
      <c r="AZ99" s="88"/>
      <c r="BA99" s="88"/>
      <c r="BB99" s="88"/>
      <c r="BC99" s="88"/>
      <c r="BD99" s="90"/>
      <c r="BT99" s="24" t="s">
        <v>81</v>
      </c>
      <c r="BV99" s="24" t="s">
        <v>77</v>
      </c>
      <c r="BW99" s="24" t="s">
        <v>100</v>
      </c>
      <c r="BX99" s="24" t="s">
        <v>89</v>
      </c>
      <c r="CL99" s="24" t="s">
        <v>1</v>
      </c>
    </row>
    <row r="100" spans="1:90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sheetProtection algorithmName="SHA-512" hashValue="ZwbBpmxUwZ/6oT9bna1STTkm1w43E57jeZldDRqYzcgzSKD/VBX3R55y3yxaICpQxTlmSfXpiWO2o/gQgRypvw==" saltValue="VN+sztIfherADwHfOmDHgw==" spinCount="100000" sheet="1" objects="1" scenarios="1"/>
  <mergeCells count="56">
    <mergeCell ref="K99:AF99"/>
    <mergeCell ref="J95:AF95"/>
    <mergeCell ref="K96:AF96"/>
    <mergeCell ref="K97:AF97"/>
    <mergeCell ref="K98:AF98"/>
    <mergeCell ref="E97:I97"/>
    <mergeCell ref="E98:I98"/>
    <mergeCell ref="AM87:AN87"/>
    <mergeCell ref="AM89:AP89"/>
    <mergeCell ref="AS89:AT91"/>
    <mergeCell ref="AM90:AP90"/>
    <mergeCell ref="AN92:AP92"/>
    <mergeCell ref="AG92:AM92"/>
    <mergeCell ref="AG94:AM94"/>
    <mergeCell ref="AN94:AP94"/>
    <mergeCell ref="C92:G92"/>
    <mergeCell ref="AG99:AM99"/>
    <mergeCell ref="AN99:AP99"/>
    <mergeCell ref="AN95:AP95"/>
    <mergeCell ref="AG95:AM95"/>
    <mergeCell ref="AG96:AM96"/>
    <mergeCell ref="AN96:AP96"/>
    <mergeCell ref="AN97:AP97"/>
    <mergeCell ref="AG97:AM97"/>
    <mergeCell ref="AN98:AP98"/>
    <mergeCell ref="AG98:AM98"/>
    <mergeCell ref="E99:I99"/>
    <mergeCell ref="D95:H95"/>
    <mergeCell ref="E96:I96"/>
    <mergeCell ref="L33:P33"/>
    <mergeCell ref="W33:AE33"/>
    <mergeCell ref="AK33:AO33"/>
    <mergeCell ref="AK35:AO35"/>
    <mergeCell ref="X35:AB35"/>
    <mergeCell ref="AR2:BE2"/>
    <mergeCell ref="L85:AJ85"/>
    <mergeCell ref="I92:AF92"/>
    <mergeCell ref="AK30:AO30"/>
    <mergeCell ref="W30:AE30"/>
    <mergeCell ref="L30:P30"/>
    <mergeCell ref="L31:P31"/>
    <mergeCell ref="AK31:AO31"/>
    <mergeCell ref="W31:AE31"/>
    <mergeCell ref="L32:P32"/>
    <mergeCell ref="W32:AE32"/>
    <mergeCell ref="AK32:AO32"/>
    <mergeCell ref="K5:AJ5"/>
    <mergeCell ref="K6:AJ6"/>
    <mergeCell ref="E23:AN23"/>
    <mergeCell ref="AK26:AO26"/>
    <mergeCell ref="AK28:AO28"/>
    <mergeCell ref="L28:P28"/>
    <mergeCell ref="W28:AE28"/>
    <mergeCell ref="W29:AE29"/>
    <mergeCell ref="AK29:AO29"/>
    <mergeCell ref="L29:P29"/>
  </mergeCells>
  <hyperlinks>
    <hyperlink ref="A96" location="'1 (11) - Bourací práce_11'!C2" display="/" xr:uid="{00000000-0004-0000-0000-000048000000}"/>
    <hyperlink ref="A97" location="'2 (11) - Stavební práce_11'!C2" display="/" xr:uid="{00000000-0004-0000-0000-000049000000}"/>
    <hyperlink ref="A98" location="'3 (10) - ZTI_10'!C2" display="/" xr:uid="{00000000-0004-0000-0000-00004A000000}"/>
    <hyperlink ref="A99" location="'VRN (2) - Vedlejší rozpoč...'!C2" display="/" xr:uid="{00000000-0004-0000-0000-00004B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BM191"/>
  <sheetViews>
    <sheetView showGridLines="0" topLeftCell="A178" workbookViewId="0">
      <selection activeCell="J203" sqref="J20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1"/>
    </row>
    <row r="2" spans="1:46" s="1" customFormat="1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92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103</v>
      </c>
      <c r="L4" s="20"/>
      <c r="M4" s="9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239" t="str">
        <f>'Rekapitulace stavby'!K6</f>
        <v>ZŠ Březenecká 4679, Chomutov</v>
      </c>
      <c r="F7" s="240"/>
      <c r="G7" s="240"/>
      <c r="H7" s="240"/>
      <c r="L7" s="20"/>
    </row>
    <row r="8" spans="1:46" s="1" customFormat="1" ht="12" customHeight="1">
      <c r="B8" s="20"/>
      <c r="D8" s="26" t="s">
        <v>104</v>
      </c>
      <c r="L8" s="20"/>
    </row>
    <row r="9" spans="1:46" s="2" customFormat="1" ht="16.5" customHeight="1">
      <c r="A9" s="29"/>
      <c r="B9" s="30"/>
      <c r="C9" s="29"/>
      <c r="D9" s="29"/>
      <c r="E9" s="239" t="s">
        <v>369</v>
      </c>
      <c r="F9" s="238"/>
      <c r="G9" s="238"/>
      <c r="H9" s="238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105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06" t="s">
        <v>370</v>
      </c>
      <c r="F11" s="238"/>
      <c r="G11" s="238"/>
      <c r="H11" s="238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16</v>
      </c>
      <c r="E13" s="29"/>
      <c r="F13" s="24" t="s">
        <v>1</v>
      </c>
      <c r="G13" s="29"/>
      <c r="H13" s="29"/>
      <c r="I13" s="26" t="s">
        <v>17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18</v>
      </c>
      <c r="E14" s="29"/>
      <c r="F14" s="24" t="s">
        <v>19</v>
      </c>
      <c r="G14" s="29"/>
      <c r="H14" s="29"/>
      <c r="I14" s="26" t="s">
        <v>20</v>
      </c>
      <c r="J14" s="52" t="str">
        <f>'Rekapitulace stavby'!AN8</f>
        <v>18. 10. 2024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22</v>
      </c>
      <c r="E16" s="29"/>
      <c r="F16" s="29"/>
      <c r="G16" s="29"/>
      <c r="H16" s="29"/>
      <c r="I16" s="26" t="s">
        <v>23</v>
      </c>
      <c r="J16" s="24" t="s">
        <v>24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25</v>
      </c>
      <c r="F17" s="29"/>
      <c r="G17" s="29"/>
      <c r="H17" s="29"/>
      <c r="I17" s="26" t="s">
        <v>26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27</v>
      </c>
      <c r="E19" s="29"/>
      <c r="F19" s="29"/>
      <c r="G19" s="29"/>
      <c r="H19" s="29"/>
      <c r="I19" s="26" t="s">
        <v>23</v>
      </c>
      <c r="J19" s="24" t="str">
        <f>'Rekapitulace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0" t="str">
        <f>'Rekapitulace stavby'!E14</f>
        <v xml:space="preserve"> </v>
      </c>
      <c r="F20" s="210"/>
      <c r="G20" s="210"/>
      <c r="H20" s="210"/>
      <c r="I20" s="26" t="s">
        <v>26</v>
      </c>
      <c r="J20" s="24" t="str">
        <f>'Rekapitulace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28</v>
      </c>
      <c r="E22" s="29"/>
      <c r="F22" s="29"/>
      <c r="G22" s="29"/>
      <c r="H22" s="29"/>
      <c r="I22" s="26" t="s">
        <v>23</v>
      </c>
      <c r="J22" s="24" t="s">
        <v>29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30</v>
      </c>
      <c r="F23" s="29"/>
      <c r="G23" s="29"/>
      <c r="H23" s="29"/>
      <c r="I23" s="26" t="s">
        <v>26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32</v>
      </c>
      <c r="E25" s="29"/>
      <c r="F25" s="29"/>
      <c r="G25" s="29"/>
      <c r="H25" s="29"/>
      <c r="I25" s="26" t="s">
        <v>23</v>
      </c>
      <c r="J25" s="24" t="str">
        <f>IF('Rekapitulace stavby'!AN19="","",'Rekapitulace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tr">
        <f>IF('Rekapitulace stavby'!E20="","",'Rekapitulace stavby'!E20)</f>
        <v xml:space="preserve"> </v>
      </c>
      <c r="F26" s="29"/>
      <c r="G26" s="29"/>
      <c r="H26" s="29"/>
      <c r="I26" s="26" t="s">
        <v>26</v>
      </c>
      <c r="J26" s="24" t="str">
        <f>IF('Rekapitulace stavby'!AN20="","",'Rekapitulace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33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71.25" customHeight="1">
      <c r="A29" s="93"/>
      <c r="B29" s="94"/>
      <c r="C29" s="93"/>
      <c r="D29" s="93"/>
      <c r="E29" s="212" t="s">
        <v>34</v>
      </c>
      <c r="F29" s="212"/>
      <c r="G29" s="212"/>
      <c r="H29" s="212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35</v>
      </c>
      <c r="E32" s="29"/>
      <c r="F32" s="29"/>
      <c r="G32" s="29"/>
      <c r="H32" s="29"/>
      <c r="I32" s="29"/>
      <c r="J32" s="68">
        <f>ROUND(J127,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39</v>
      </c>
      <c r="E35" s="26" t="s">
        <v>40</v>
      </c>
      <c r="F35" s="98">
        <f>ROUND((SUM(BE127:BE190)),  2)</f>
        <v>0</v>
      </c>
      <c r="G35" s="29"/>
      <c r="H35" s="29"/>
      <c r="I35" s="99">
        <v>0.21</v>
      </c>
      <c r="J35" s="98">
        <f>ROUND(((SUM(BE127:BE190))*I35),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41</v>
      </c>
      <c r="F36" s="98">
        <f>ROUND((SUM(BF127:BF190)),  2)</f>
        <v>0</v>
      </c>
      <c r="G36" s="29"/>
      <c r="H36" s="29"/>
      <c r="I36" s="99">
        <v>0.12</v>
      </c>
      <c r="J36" s="98">
        <f>ROUND(((SUM(BF127:BF190))*I36),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42</v>
      </c>
      <c r="F37" s="98">
        <f>ROUND((SUM(BG127:BG190)),  2)</f>
        <v>0</v>
      </c>
      <c r="G37" s="29"/>
      <c r="H37" s="29"/>
      <c r="I37" s="99">
        <v>0.21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43</v>
      </c>
      <c r="F38" s="98">
        <f>ROUND((SUM(BH127:BH190)),  2)</f>
        <v>0</v>
      </c>
      <c r="G38" s="29"/>
      <c r="H38" s="29"/>
      <c r="I38" s="99">
        <v>0.12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44</v>
      </c>
      <c r="F39" s="98">
        <f>ROUND((SUM(BI127:BI190)),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45</v>
      </c>
      <c r="E41" s="57"/>
      <c r="F41" s="57"/>
      <c r="G41" s="102" t="s">
        <v>46</v>
      </c>
      <c r="H41" s="103" t="s">
        <v>47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50</v>
      </c>
      <c r="E61" s="32"/>
      <c r="F61" s="106" t="s">
        <v>51</v>
      </c>
      <c r="G61" s="42" t="s">
        <v>50</v>
      </c>
      <c r="H61" s="32"/>
      <c r="I61" s="32"/>
      <c r="J61" s="107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50</v>
      </c>
      <c r="E76" s="32"/>
      <c r="F76" s="106" t="s">
        <v>51</v>
      </c>
      <c r="G76" s="42" t="s">
        <v>50</v>
      </c>
      <c r="H76" s="32"/>
      <c r="I76" s="32"/>
      <c r="J76" s="107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106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9" t="str">
        <f>E7</f>
        <v>ZŠ Březenecká 4679, Chomutov</v>
      </c>
      <c r="F85" s="240"/>
      <c r="G85" s="240"/>
      <c r="H85" s="240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104</v>
      </c>
      <c r="L86" s="20"/>
    </row>
    <row r="87" spans="1:31" s="2" customFormat="1" ht="16.5" customHeight="1">
      <c r="A87" s="29"/>
      <c r="B87" s="30"/>
      <c r="C87" s="29"/>
      <c r="D87" s="29"/>
      <c r="E87" s="239" t="s">
        <v>369</v>
      </c>
      <c r="F87" s="238"/>
      <c r="G87" s="238"/>
      <c r="H87" s="238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105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06" t="str">
        <f>E11</f>
        <v>1 (11) - Bourací práce_11</v>
      </c>
      <c r="F89" s="238"/>
      <c r="G89" s="238"/>
      <c r="H89" s="238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18</v>
      </c>
      <c r="D91" s="29"/>
      <c r="E91" s="29"/>
      <c r="F91" s="24" t="str">
        <f>F14</f>
        <v xml:space="preserve"> </v>
      </c>
      <c r="G91" s="29"/>
      <c r="H91" s="29"/>
      <c r="I91" s="26" t="s">
        <v>20</v>
      </c>
      <c r="J91" s="52" t="str">
        <f>IF(J14="","",J14)</f>
        <v>18. 10. 2024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5.7" customHeight="1">
      <c r="A93" s="29"/>
      <c r="B93" s="30"/>
      <c r="C93" s="26" t="s">
        <v>22</v>
      </c>
      <c r="D93" s="29"/>
      <c r="E93" s="29"/>
      <c r="F93" s="24" t="str">
        <f>E17</f>
        <v xml:space="preserve">Statutární město Chomutov </v>
      </c>
      <c r="G93" s="29"/>
      <c r="H93" s="29"/>
      <c r="I93" s="26" t="s">
        <v>28</v>
      </c>
      <c r="J93" s="27" t="str">
        <f>E23</f>
        <v>Digitronic CZ s.r.o. Hradec Králové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27</v>
      </c>
      <c r="D94" s="29"/>
      <c r="E94" s="29"/>
      <c r="F94" s="24" t="str">
        <f>IF(E20="","",E20)</f>
        <v xml:space="preserve"> </v>
      </c>
      <c r="G94" s="29"/>
      <c r="H94" s="29"/>
      <c r="I94" s="26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08" t="s">
        <v>107</v>
      </c>
      <c r="D96" s="100"/>
      <c r="E96" s="100"/>
      <c r="F96" s="100"/>
      <c r="G96" s="100"/>
      <c r="H96" s="100"/>
      <c r="I96" s="100"/>
      <c r="J96" s="109" t="s">
        <v>108</v>
      </c>
      <c r="K96" s="10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0" t="s">
        <v>109</v>
      </c>
      <c r="D98" s="29"/>
      <c r="E98" s="29"/>
      <c r="F98" s="29"/>
      <c r="G98" s="29"/>
      <c r="H98" s="29"/>
      <c r="I98" s="29"/>
      <c r="J98" s="68">
        <f>J127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110</v>
      </c>
    </row>
    <row r="99" spans="1:47" s="9" customFormat="1" ht="24.95" customHeight="1">
      <c r="B99" s="111"/>
      <c r="D99" s="112" t="s">
        <v>111</v>
      </c>
      <c r="E99" s="113"/>
      <c r="F99" s="113"/>
      <c r="G99" s="113"/>
      <c r="H99" s="113"/>
      <c r="I99" s="113"/>
      <c r="J99" s="114">
        <f>J128</f>
        <v>0</v>
      </c>
      <c r="L99" s="111"/>
    </row>
    <row r="100" spans="1:47" s="10" customFormat="1" ht="19.899999999999999" customHeight="1">
      <c r="B100" s="115"/>
      <c r="D100" s="116" t="s">
        <v>302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1:47" s="10" customFormat="1" ht="19.899999999999999" customHeight="1">
      <c r="B101" s="115"/>
      <c r="D101" s="116" t="s">
        <v>371</v>
      </c>
      <c r="E101" s="117"/>
      <c r="F101" s="117"/>
      <c r="G101" s="117"/>
      <c r="H101" s="117"/>
      <c r="I101" s="117"/>
      <c r="J101" s="118">
        <f>J146</f>
        <v>0</v>
      </c>
      <c r="L101" s="115"/>
    </row>
    <row r="102" spans="1:47" s="10" customFormat="1" ht="19.899999999999999" customHeight="1">
      <c r="B102" s="115"/>
      <c r="D102" s="116" t="s">
        <v>112</v>
      </c>
      <c r="E102" s="117"/>
      <c r="F102" s="117"/>
      <c r="G102" s="117"/>
      <c r="H102" s="117"/>
      <c r="I102" s="117"/>
      <c r="J102" s="118">
        <f>J153</f>
        <v>0</v>
      </c>
      <c r="L102" s="115"/>
    </row>
    <row r="103" spans="1:47" s="10" customFormat="1" ht="19.899999999999999" customHeight="1">
      <c r="B103" s="115"/>
      <c r="D103" s="116" t="s">
        <v>113</v>
      </c>
      <c r="E103" s="117"/>
      <c r="F103" s="117"/>
      <c r="G103" s="117"/>
      <c r="H103" s="117"/>
      <c r="I103" s="117"/>
      <c r="J103" s="118">
        <f>J167</f>
        <v>0</v>
      </c>
      <c r="L103" s="115"/>
    </row>
    <row r="104" spans="1:47" s="9" customFormat="1" ht="24.95" customHeight="1">
      <c r="B104" s="111"/>
      <c r="D104" s="112" t="s">
        <v>116</v>
      </c>
      <c r="E104" s="113"/>
      <c r="F104" s="113"/>
      <c r="G104" s="113"/>
      <c r="H104" s="113"/>
      <c r="I104" s="113"/>
      <c r="J104" s="114">
        <f>J185</f>
        <v>0</v>
      </c>
      <c r="L104" s="111"/>
    </row>
    <row r="105" spans="1:47" s="10" customFormat="1" ht="19.899999999999999" customHeight="1">
      <c r="B105" s="115"/>
      <c r="D105" s="116" t="s">
        <v>352</v>
      </c>
      <c r="E105" s="117"/>
      <c r="F105" s="117"/>
      <c r="G105" s="117"/>
      <c r="H105" s="117"/>
      <c r="I105" s="117"/>
      <c r="J105" s="118">
        <f>J186</f>
        <v>0</v>
      </c>
      <c r="L105" s="115"/>
    </row>
    <row r="106" spans="1:47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customHeight="1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47" s="2" customFormat="1" ht="6.95" customHeight="1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24.95" customHeight="1">
      <c r="A112" s="29"/>
      <c r="B112" s="30"/>
      <c r="C112" s="21" t="s">
        <v>117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2" customHeight="1">
      <c r="A114" s="29"/>
      <c r="B114" s="30"/>
      <c r="C114" s="26" t="s">
        <v>14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6.5" customHeight="1">
      <c r="A115" s="29"/>
      <c r="B115" s="30"/>
      <c r="C115" s="29"/>
      <c r="D115" s="29"/>
      <c r="E115" s="239" t="str">
        <f>E7</f>
        <v>ZŠ Březenecká 4679, Chomutov</v>
      </c>
      <c r="F115" s="240"/>
      <c r="G115" s="240"/>
      <c r="H115" s="240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1" customFormat="1" ht="12" customHeight="1">
      <c r="B116" s="20"/>
      <c r="C116" s="26" t="s">
        <v>104</v>
      </c>
      <c r="L116" s="20"/>
    </row>
    <row r="117" spans="1:63" s="2" customFormat="1" ht="16.5" customHeight="1">
      <c r="A117" s="29"/>
      <c r="B117" s="30"/>
      <c r="C117" s="29"/>
      <c r="D117" s="29"/>
      <c r="E117" s="239" t="s">
        <v>369</v>
      </c>
      <c r="F117" s="238"/>
      <c r="G117" s="238"/>
      <c r="H117" s="238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6" t="s">
        <v>105</v>
      </c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06" t="str">
        <f>E11</f>
        <v>1 (11) - Bourací práce_11</v>
      </c>
      <c r="F119" s="238"/>
      <c r="G119" s="238"/>
      <c r="H119" s="238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6" t="s">
        <v>18</v>
      </c>
      <c r="D121" s="29"/>
      <c r="E121" s="29"/>
      <c r="F121" s="24" t="str">
        <f>F14</f>
        <v xml:space="preserve"> </v>
      </c>
      <c r="G121" s="29"/>
      <c r="H121" s="29"/>
      <c r="I121" s="26" t="s">
        <v>20</v>
      </c>
      <c r="J121" s="52" t="str">
        <f>IF(J14="","",J14)</f>
        <v>18. 10. 2024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6" t="s">
        <v>22</v>
      </c>
      <c r="D123" s="29"/>
      <c r="E123" s="29"/>
      <c r="F123" s="24" t="str">
        <f>E17</f>
        <v xml:space="preserve">Statutární město Chomutov </v>
      </c>
      <c r="G123" s="29"/>
      <c r="H123" s="29"/>
      <c r="I123" s="26" t="s">
        <v>28</v>
      </c>
      <c r="J123" s="27" t="str">
        <f>E23</f>
        <v>Digitronic CZ s.r.o. Hradec Králové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6" t="s">
        <v>27</v>
      </c>
      <c r="D124" s="29"/>
      <c r="E124" s="29"/>
      <c r="F124" s="24" t="str">
        <f>IF(E20="","",E20)</f>
        <v xml:space="preserve"> </v>
      </c>
      <c r="G124" s="29"/>
      <c r="H124" s="29"/>
      <c r="I124" s="26" t="s">
        <v>32</v>
      </c>
      <c r="J124" s="27" t="str">
        <f>E26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19"/>
      <c r="B126" s="120"/>
      <c r="C126" s="121" t="s">
        <v>118</v>
      </c>
      <c r="D126" s="122" t="s">
        <v>60</v>
      </c>
      <c r="E126" s="122" t="s">
        <v>56</v>
      </c>
      <c r="F126" s="122" t="s">
        <v>57</v>
      </c>
      <c r="G126" s="122" t="s">
        <v>119</v>
      </c>
      <c r="H126" s="122" t="s">
        <v>120</v>
      </c>
      <c r="I126" s="122" t="s">
        <v>121</v>
      </c>
      <c r="J126" s="122" t="s">
        <v>108</v>
      </c>
      <c r="K126" s="123" t="s">
        <v>122</v>
      </c>
      <c r="L126" s="124"/>
      <c r="M126" s="59" t="s">
        <v>1</v>
      </c>
      <c r="N126" s="60" t="s">
        <v>39</v>
      </c>
      <c r="O126" s="60" t="s">
        <v>123</v>
      </c>
      <c r="P126" s="60" t="s">
        <v>124</v>
      </c>
      <c r="Q126" s="60" t="s">
        <v>125</v>
      </c>
      <c r="R126" s="60" t="s">
        <v>126</v>
      </c>
      <c r="S126" s="60" t="s">
        <v>127</v>
      </c>
      <c r="T126" s="61" t="s">
        <v>128</v>
      </c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</row>
    <row r="127" spans="1:63" s="2" customFormat="1" ht="22.9" customHeight="1">
      <c r="A127" s="29"/>
      <c r="B127" s="30"/>
      <c r="C127" s="66" t="s">
        <v>129</v>
      </c>
      <c r="D127" s="29"/>
      <c r="E127" s="29"/>
      <c r="F127" s="29"/>
      <c r="G127" s="29"/>
      <c r="H127" s="29"/>
      <c r="I127" s="29"/>
      <c r="J127" s="125">
        <f>BK127</f>
        <v>0</v>
      </c>
      <c r="K127" s="29"/>
      <c r="L127" s="30"/>
      <c r="M127" s="62"/>
      <c r="N127" s="53"/>
      <c r="O127" s="63"/>
      <c r="P127" s="126">
        <f>P128+P185</f>
        <v>692.63300900000002</v>
      </c>
      <c r="Q127" s="63"/>
      <c r="R127" s="126">
        <f>R128+R185</f>
        <v>0</v>
      </c>
      <c r="S127" s="63"/>
      <c r="T127" s="127">
        <f>T128+T185</f>
        <v>262.073308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7" t="s">
        <v>74</v>
      </c>
      <c r="AU127" s="17" t="s">
        <v>110</v>
      </c>
      <c r="BK127" s="128">
        <f>BK128+BK185</f>
        <v>0</v>
      </c>
    </row>
    <row r="128" spans="1:63" s="12" customFormat="1" ht="25.9" customHeight="1">
      <c r="B128" s="129"/>
      <c r="D128" s="130" t="s">
        <v>74</v>
      </c>
      <c r="E128" s="131" t="s">
        <v>130</v>
      </c>
      <c r="F128" s="131" t="s">
        <v>131</v>
      </c>
      <c r="J128" s="132">
        <f>BK128</f>
        <v>0</v>
      </c>
      <c r="L128" s="129"/>
      <c r="M128" s="133"/>
      <c r="N128" s="134"/>
      <c r="O128" s="134"/>
      <c r="P128" s="135">
        <f>P129+P146+P153+P167</f>
        <v>692.63300900000002</v>
      </c>
      <c r="Q128" s="134"/>
      <c r="R128" s="135">
        <f>R129+R146+R153+R167</f>
        <v>0</v>
      </c>
      <c r="S128" s="134"/>
      <c r="T128" s="136">
        <f>T129+T146+T153+T167</f>
        <v>262.073308</v>
      </c>
      <c r="AR128" s="130" t="s">
        <v>80</v>
      </c>
      <c r="AT128" s="137" t="s">
        <v>74</v>
      </c>
      <c r="AU128" s="137" t="s">
        <v>75</v>
      </c>
      <c r="AY128" s="130" t="s">
        <v>132</v>
      </c>
      <c r="BK128" s="138">
        <f>BK129+BK146+BK153+BK167</f>
        <v>0</v>
      </c>
    </row>
    <row r="129" spans="1:65" s="12" customFormat="1" ht="22.9" customHeight="1">
      <c r="B129" s="129"/>
      <c r="D129" s="130" t="s">
        <v>74</v>
      </c>
      <c r="E129" s="139" t="s">
        <v>80</v>
      </c>
      <c r="F129" s="139" t="s">
        <v>306</v>
      </c>
      <c r="J129" s="140">
        <f>BK129</f>
        <v>0</v>
      </c>
      <c r="L129" s="129"/>
      <c r="M129" s="133"/>
      <c r="N129" s="134"/>
      <c r="O129" s="134"/>
      <c r="P129" s="135">
        <f>SUM(P130:P145)</f>
        <v>216.28120000000001</v>
      </c>
      <c r="Q129" s="134"/>
      <c r="R129" s="135">
        <f>SUM(R130:R145)</f>
        <v>0</v>
      </c>
      <c r="S129" s="134"/>
      <c r="T129" s="136">
        <f>SUM(T130:T145)</f>
        <v>151.69999999999999</v>
      </c>
      <c r="AR129" s="130" t="s">
        <v>80</v>
      </c>
      <c r="AT129" s="137" t="s">
        <v>74</v>
      </c>
      <c r="AU129" s="137" t="s">
        <v>80</v>
      </c>
      <c r="AY129" s="130" t="s">
        <v>132</v>
      </c>
      <c r="BK129" s="138">
        <f>SUM(BK130:BK145)</f>
        <v>0</v>
      </c>
    </row>
    <row r="130" spans="1:65" s="2" customFormat="1" ht="49.15" customHeight="1">
      <c r="A130" s="29"/>
      <c r="B130" s="141"/>
      <c r="C130" s="142" t="s">
        <v>80</v>
      </c>
      <c r="D130" s="142" t="s">
        <v>135</v>
      </c>
      <c r="E130" s="143" t="s">
        <v>372</v>
      </c>
      <c r="F130" s="144" t="s">
        <v>373</v>
      </c>
      <c r="G130" s="145" t="s">
        <v>136</v>
      </c>
      <c r="H130" s="146">
        <v>740</v>
      </c>
      <c r="I130" s="197">
        <v>0</v>
      </c>
      <c r="J130" s="147">
        <f>ROUND(I130*H130,2)</f>
        <v>0</v>
      </c>
      <c r="K130" s="144" t="s">
        <v>137</v>
      </c>
      <c r="L130" s="30"/>
      <c r="M130" s="148" t="s">
        <v>1</v>
      </c>
      <c r="N130" s="149" t="s">
        <v>40</v>
      </c>
      <c r="O130" s="150">
        <v>0.13300000000000001</v>
      </c>
      <c r="P130" s="150">
        <f>O130*H130</f>
        <v>98.42</v>
      </c>
      <c r="Q130" s="150">
        <v>0</v>
      </c>
      <c r="R130" s="150">
        <f>Q130*H130</f>
        <v>0</v>
      </c>
      <c r="S130" s="150">
        <v>0.20499999999999999</v>
      </c>
      <c r="T130" s="151">
        <f>S130*H130</f>
        <v>151.69999999999999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138</v>
      </c>
      <c r="AT130" s="152" t="s">
        <v>135</v>
      </c>
      <c r="AU130" s="152" t="s">
        <v>81</v>
      </c>
      <c r="AY130" s="17" t="s">
        <v>132</v>
      </c>
      <c r="BE130" s="153">
        <f>IF(N130="základní",J130,0)</f>
        <v>0</v>
      </c>
      <c r="BF130" s="153">
        <f>IF(N130="snížená",J130,0)</f>
        <v>0</v>
      </c>
      <c r="BG130" s="153">
        <f>IF(N130="zákl. přenesená",J130,0)</f>
        <v>0</v>
      </c>
      <c r="BH130" s="153">
        <f>IF(N130="sníž. přenesená",J130,0)</f>
        <v>0</v>
      </c>
      <c r="BI130" s="153">
        <f>IF(N130="nulová",J130,0)</f>
        <v>0</v>
      </c>
      <c r="BJ130" s="17" t="s">
        <v>80</v>
      </c>
      <c r="BK130" s="153">
        <f>ROUND(I130*H130,2)</f>
        <v>0</v>
      </c>
      <c r="BL130" s="17" t="s">
        <v>138</v>
      </c>
      <c r="BM130" s="152" t="s">
        <v>81</v>
      </c>
    </row>
    <row r="131" spans="1:65" s="14" customFormat="1">
      <c r="B131" s="161"/>
      <c r="D131" s="155" t="s">
        <v>139</v>
      </c>
      <c r="E131" s="162" t="s">
        <v>1</v>
      </c>
      <c r="F131" s="163" t="s">
        <v>374</v>
      </c>
      <c r="H131" s="164">
        <v>740</v>
      </c>
      <c r="L131" s="161"/>
      <c r="M131" s="165"/>
      <c r="N131" s="166"/>
      <c r="O131" s="166"/>
      <c r="P131" s="166"/>
      <c r="Q131" s="166"/>
      <c r="R131" s="166"/>
      <c r="S131" s="166"/>
      <c r="T131" s="167"/>
      <c r="AT131" s="162" t="s">
        <v>139</v>
      </c>
      <c r="AU131" s="162" t="s">
        <v>81</v>
      </c>
      <c r="AV131" s="14" t="s">
        <v>81</v>
      </c>
      <c r="AW131" s="14" t="s">
        <v>31</v>
      </c>
      <c r="AX131" s="14" t="s">
        <v>75</v>
      </c>
      <c r="AY131" s="162" t="s">
        <v>132</v>
      </c>
    </row>
    <row r="132" spans="1:65" s="15" customFormat="1">
      <c r="B132" s="168"/>
      <c r="D132" s="155" t="s">
        <v>139</v>
      </c>
      <c r="E132" s="169" t="s">
        <v>1</v>
      </c>
      <c r="F132" s="170" t="s">
        <v>140</v>
      </c>
      <c r="H132" s="171">
        <v>740</v>
      </c>
      <c r="L132" s="168"/>
      <c r="M132" s="172"/>
      <c r="N132" s="173"/>
      <c r="O132" s="173"/>
      <c r="P132" s="173"/>
      <c r="Q132" s="173"/>
      <c r="R132" s="173"/>
      <c r="S132" s="173"/>
      <c r="T132" s="174"/>
      <c r="AT132" s="169" t="s">
        <v>139</v>
      </c>
      <c r="AU132" s="169" t="s">
        <v>81</v>
      </c>
      <c r="AV132" s="15" t="s">
        <v>138</v>
      </c>
      <c r="AW132" s="15" t="s">
        <v>31</v>
      </c>
      <c r="AX132" s="15" t="s">
        <v>80</v>
      </c>
      <c r="AY132" s="169" t="s">
        <v>132</v>
      </c>
    </row>
    <row r="133" spans="1:65" s="2" customFormat="1" ht="33" customHeight="1">
      <c r="A133" s="29"/>
      <c r="B133" s="141"/>
      <c r="C133" s="142" t="s">
        <v>81</v>
      </c>
      <c r="D133" s="142" t="s">
        <v>135</v>
      </c>
      <c r="E133" s="143" t="s">
        <v>375</v>
      </c>
      <c r="F133" s="144" t="s">
        <v>376</v>
      </c>
      <c r="G133" s="145" t="s">
        <v>166</v>
      </c>
      <c r="H133" s="146">
        <v>16.600000000000001</v>
      </c>
      <c r="I133" s="197">
        <v>0</v>
      </c>
      <c r="J133" s="147">
        <f>ROUND(I133*H133,2)</f>
        <v>0</v>
      </c>
      <c r="K133" s="144" t="s">
        <v>137</v>
      </c>
      <c r="L133" s="30"/>
      <c r="M133" s="148" t="s">
        <v>1</v>
      </c>
      <c r="N133" s="149" t="s">
        <v>40</v>
      </c>
      <c r="O133" s="150">
        <v>2.222</v>
      </c>
      <c r="P133" s="150">
        <f>O133*H133</f>
        <v>36.885200000000005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2" t="s">
        <v>138</v>
      </c>
      <c r="AT133" s="152" t="s">
        <v>135</v>
      </c>
      <c r="AU133" s="152" t="s">
        <v>81</v>
      </c>
      <c r="AY133" s="17" t="s">
        <v>132</v>
      </c>
      <c r="BE133" s="153">
        <f>IF(N133="základní",J133,0)</f>
        <v>0</v>
      </c>
      <c r="BF133" s="153">
        <f>IF(N133="snížená",J133,0)</f>
        <v>0</v>
      </c>
      <c r="BG133" s="153">
        <f>IF(N133="zákl. přenesená",J133,0)</f>
        <v>0</v>
      </c>
      <c r="BH133" s="153">
        <f>IF(N133="sníž. přenesená",J133,0)</f>
        <v>0</v>
      </c>
      <c r="BI133" s="153">
        <f>IF(N133="nulová",J133,0)</f>
        <v>0</v>
      </c>
      <c r="BJ133" s="17" t="s">
        <v>80</v>
      </c>
      <c r="BK133" s="153">
        <f>ROUND(I133*H133,2)</f>
        <v>0</v>
      </c>
      <c r="BL133" s="17" t="s">
        <v>138</v>
      </c>
      <c r="BM133" s="152" t="s">
        <v>138</v>
      </c>
    </row>
    <row r="134" spans="1:65" s="13" customFormat="1">
      <c r="B134" s="154"/>
      <c r="D134" s="155" t="s">
        <v>139</v>
      </c>
      <c r="E134" s="156" t="s">
        <v>1</v>
      </c>
      <c r="F134" s="157" t="s">
        <v>377</v>
      </c>
      <c r="H134" s="156" t="s">
        <v>1</v>
      </c>
      <c r="L134" s="154"/>
      <c r="M134" s="158"/>
      <c r="N134" s="159"/>
      <c r="O134" s="159"/>
      <c r="P134" s="159"/>
      <c r="Q134" s="159"/>
      <c r="R134" s="159"/>
      <c r="S134" s="159"/>
      <c r="T134" s="160"/>
      <c r="AT134" s="156" t="s">
        <v>139</v>
      </c>
      <c r="AU134" s="156" t="s">
        <v>81</v>
      </c>
      <c r="AV134" s="13" t="s">
        <v>80</v>
      </c>
      <c r="AW134" s="13" t="s">
        <v>31</v>
      </c>
      <c r="AX134" s="13" t="s">
        <v>75</v>
      </c>
      <c r="AY134" s="156" t="s">
        <v>132</v>
      </c>
    </row>
    <row r="135" spans="1:65" s="13" customFormat="1">
      <c r="B135" s="154"/>
      <c r="D135" s="155" t="s">
        <v>139</v>
      </c>
      <c r="E135" s="156" t="s">
        <v>1</v>
      </c>
      <c r="F135" s="157" t="s">
        <v>378</v>
      </c>
      <c r="H135" s="156" t="s">
        <v>1</v>
      </c>
      <c r="L135" s="154"/>
      <c r="M135" s="158"/>
      <c r="N135" s="159"/>
      <c r="O135" s="159"/>
      <c r="P135" s="159"/>
      <c r="Q135" s="159"/>
      <c r="R135" s="159"/>
      <c r="S135" s="159"/>
      <c r="T135" s="160"/>
      <c r="AT135" s="156" t="s">
        <v>139</v>
      </c>
      <c r="AU135" s="156" t="s">
        <v>81</v>
      </c>
      <c r="AV135" s="13" t="s">
        <v>80</v>
      </c>
      <c r="AW135" s="13" t="s">
        <v>31</v>
      </c>
      <c r="AX135" s="13" t="s">
        <v>75</v>
      </c>
      <c r="AY135" s="156" t="s">
        <v>132</v>
      </c>
    </row>
    <row r="136" spans="1:65" s="14" customFormat="1">
      <c r="B136" s="161"/>
      <c r="D136" s="155" t="s">
        <v>139</v>
      </c>
      <c r="E136" s="162" t="s">
        <v>1</v>
      </c>
      <c r="F136" s="163" t="s">
        <v>379</v>
      </c>
      <c r="H136" s="164">
        <v>16.600000000000001</v>
      </c>
      <c r="L136" s="161"/>
      <c r="M136" s="165"/>
      <c r="N136" s="166"/>
      <c r="O136" s="166"/>
      <c r="P136" s="166"/>
      <c r="Q136" s="166"/>
      <c r="R136" s="166"/>
      <c r="S136" s="166"/>
      <c r="T136" s="167"/>
      <c r="AT136" s="162" t="s">
        <v>139</v>
      </c>
      <c r="AU136" s="162" t="s">
        <v>81</v>
      </c>
      <c r="AV136" s="14" t="s">
        <v>81</v>
      </c>
      <c r="AW136" s="14" t="s">
        <v>31</v>
      </c>
      <c r="AX136" s="14" t="s">
        <v>75</v>
      </c>
      <c r="AY136" s="162" t="s">
        <v>132</v>
      </c>
    </row>
    <row r="137" spans="1:65" s="15" customFormat="1">
      <c r="B137" s="168"/>
      <c r="D137" s="155" t="s">
        <v>139</v>
      </c>
      <c r="E137" s="169" t="s">
        <v>1</v>
      </c>
      <c r="F137" s="170" t="s">
        <v>140</v>
      </c>
      <c r="H137" s="171">
        <v>16.600000000000001</v>
      </c>
      <c r="L137" s="168"/>
      <c r="M137" s="172"/>
      <c r="N137" s="173"/>
      <c r="O137" s="173"/>
      <c r="P137" s="173"/>
      <c r="Q137" s="173"/>
      <c r="R137" s="173"/>
      <c r="S137" s="173"/>
      <c r="T137" s="174"/>
      <c r="AT137" s="169" t="s">
        <v>139</v>
      </c>
      <c r="AU137" s="169" t="s">
        <v>81</v>
      </c>
      <c r="AV137" s="15" t="s">
        <v>138</v>
      </c>
      <c r="AW137" s="15" t="s">
        <v>31</v>
      </c>
      <c r="AX137" s="15" t="s">
        <v>80</v>
      </c>
      <c r="AY137" s="169" t="s">
        <v>132</v>
      </c>
    </row>
    <row r="138" spans="1:65" s="2" customFormat="1" ht="33" customHeight="1">
      <c r="A138" s="29"/>
      <c r="B138" s="141"/>
      <c r="C138" s="142" t="s">
        <v>85</v>
      </c>
      <c r="D138" s="142" t="s">
        <v>135</v>
      </c>
      <c r="E138" s="143" t="s">
        <v>380</v>
      </c>
      <c r="F138" s="144" t="s">
        <v>381</v>
      </c>
      <c r="G138" s="145" t="s">
        <v>166</v>
      </c>
      <c r="H138" s="146">
        <v>578.4</v>
      </c>
      <c r="I138" s="197">
        <v>0</v>
      </c>
      <c r="J138" s="147">
        <f>ROUND(I138*H138,2)</f>
        <v>0</v>
      </c>
      <c r="K138" s="144" t="s">
        <v>137</v>
      </c>
      <c r="L138" s="30"/>
      <c r="M138" s="148" t="s">
        <v>1</v>
      </c>
      <c r="N138" s="149" t="s">
        <v>40</v>
      </c>
      <c r="O138" s="150">
        <v>0.14000000000000001</v>
      </c>
      <c r="P138" s="150">
        <f>O138*H138</f>
        <v>80.975999999999999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138</v>
      </c>
      <c r="AT138" s="152" t="s">
        <v>135</v>
      </c>
      <c r="AU138" s="152" t="s">
        <v>81</v>
      </c>
      <c r="AY138" s="17" t="s">
        <v>132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17" t="s">
        <v>80</v>
      </c>
      <c r="BK138" s="153">
        <f>ROUND(I138*H138,2)</f>
        <v>0</v>
      </c>
      <c r="BL138" s="17" t="s">
        <v>138</v>
      </c>
      <c r="BM138" s="152" t="s">
        <v>101</v>
      </c>
    </row>
    <row r="139" spans="1:65" s="13" customFormat="1">
      <c r="B139" s="154"/>
      <c r="D139" s="155" t="s">
        <v>139</v>
      </c>
      <c r="E139" s="156" t="s">
        <v>1</v>
      </c>
      <c r="F139" s="157" t="s">
        <v>382</v>
      </c>
      <c r="H139" s="156" t="s">
        <v>1</v>
      </c>
      <c r="L139" s="154"/>
      <c r="M139" s="158"/>
      <c r="N139" s="159"/>
      <c r="O139" s="159"/>
      <c r="P139" s="159"/>
      <c r="Q139" s="159"/>
      <c r="R139" s="159"/>
      <c r="S139" s="159"/>
      <c r="T139" s="160"/>
      <c r="AT139" s="156" t="s">
        <v>139</v>
      </c>
      <c r="AU139" s="156" t="s">
        <v>81</v>
      </c>
      <c r="AV139" s="13" t="s">
        <v>80</v>
      </c>
      <c r="AW139" s="13" t="s">
        <v>31</v>
      </c>
      <c r="AX139" s="13" t="s">
        <v>75</v>
      </c>
      <c r="AY139" s="156" t="s">
        <v>132</v>
      </c>
    </row>
    <row r="140" spans="1:65" s="14" customFormat="1">
      <c r="B140" s="161"/>
      <c r="D140" s="155" t="s">
        <v>139</v>
      </c>
      <c r="E140" s="162" t="s">
        <v>1</v>
      </c>
      <c r="F140" s="163" t="s">
        <v>383</v>
      </c>
      <c r="H140" s="164">
        <v>26.1</v>
      </c>
      <c r="L140" s="161"/>
      <c r="M140" s="165"/>
      <c r="N140" s="166"/>
      <c r="O140" s="166"/>
      <c r="P140" s="166"/>
      <c r="Q140" s="166"/>
      <c r="R140" s="166"/>
      <c r="S140" s="166"/>
      <c r="T140" s="167"/>
      <c r="AT140" s="162" t="s">
        <v>139</v>
      </c>
      <c r="AU140" s="162" t="s">
        <v>81</v>
      </c>
      <c r="AV140" s="14" t="s">
        <v>81</v>
      </c>
      <c r="AW140" s="14" t="s">
        <v>31</v>
      </c>
      <c r="AX140" s="14" t="s">
        <v>75</v>
      </c>
      <c r="AY140" s="162" t="s">
        <v>132</v>
      </c>
    </row>
    <row r="141" spans="1:65" s="13" customFormat="1">
      <c r="B141" s="154"/>
      <c r="D141" s="155" t="s">
        <v>139</v>
      </c>
      <c r="E141" s="156" t="s">
        <v>1</v>
      </c>
      <c r="F141" s="157" t="s">
        <v>384</v>
      </c>
      <c r="H141" s="156" t="s">
        <v>1</v>
      </c>
      <c r="L141" s="154"/>
      <c r="M141" s="158"/>
      <c r="N141" s="159"/>
      <c r="O141" s="159"/>
      <c r="P141" s="159"/>
      <c r="Q141" s="159"/>
      <c r="R141" s="159"/>
      <c r="S141" s="159"/>
      <c r="T141" s="160"/>
      <c r="AT141" s="156" t="s">
        <v>139</v>
      </c>
      <c r="AU141" s="156" t="s">
        <v>81</v>
      </c>
      <c r="AV141" s="13" t="s">
        <v>80</v>
      </c>
      <c r="AW141" s="13" t="s">
        <v>31</v>
      </c>
      <c r="AX141" s="13" t="s">
        <v>75</v>
      </c>
      <c r="AY141" s="156" t="s">
        <v>132</v>
      </c>
    </row>
    <row r="142" spans="1:65" s="13" customFormat="1">
      <c r="B142" s="154"/>
      <c r="D142" s="155" t="s">
        <v>139</v>
      </c>
      <c r="E142" s="156" t="s">
        <v>1</v>
      </c>
      <c r="F142" s="157" t="s">
        <v>385</v>
      </c>
      <c r="H142" s="156" t="s">
        <v>1</v>
      </c>
      <c r="L142" s="154"/>
      <c r="M142" s="158"/>
      <c r="N142" s="159"/>
      <c r="O142" s="159"/>
      <c r="P142" s="159"/>
      <c r="Q142" s="159"/>
      <c r="R142" s="159"/>
      <c r="S142" s="159"/>
      <c r="T142" s="160"/>
      <c r="AT142" s="156" t="s">
        <v>139</v>
      </c>
      <c r="AU142" s="156" t="s">
        <v>81</v>
      </c>
      <c r="AV142" s="13" t="s">
        <v>80</v>
      </c>
      <c r="AW142" s="13" t="s">
        <v>31</v>
      </c>
      <c r="AX142" s="13" t="s">
        <v>75</v>
      </c>
      <c r="AY142" s="156" t="s">
        <v>132</v>
      </c>
    </row>
    <row r="143" spans="1:65" s="13" customFormat="1">
      <c r="B143" s="154"/>
      <c r="D143" s="155" t="s">
        <v>139</v>
      </c>
      <c r="E143" s="156" t="s">
        <v>1</v>
      </c>
      <c r="F143" s="157" t="s">
        <v>386</v>
      </c>
      <c r="H143" s="156" t="s">
        <v>1</v>
      </c>
      <c r="L143" s="154"/>
      <c r="M143" s="158"/>
      <c r="N143" s="159"/>
      <c r="O143" s="159"/>
      <c r="P143" s="159"/>
      <c r="Q143" s="159"/>
      <c r="R143" s="159"/>
      <c r="S143" s="159"/>
      <c r="T143" s="160"/>
      <c r="AT143" s="156" t="s">
        <v>139</v>
      </c>
      <c r="AU143" s="156" t="s">
        <v>81</v>
      </c>
      <c r="AV143" s="13" t="s">
        <v>80</v>
      </c>
      <c r="AW143" s="13" t="s">
        <v>31</v>
      </c>
      <c r="AX143" s="13" t="s">
        <v>75</v>
      </c>
      <c r="AY143" s="156" t="s">
        <v>132</v>
      </c>
    </row>
    <row r="144" spans="1:65" s="14" customFormat="1">
      <c r="B144" s="161"/>
      <c r="D144" s="155" t="s">
        <v>139</v>
      </c>
      <c r="E144" s="162" t="s">
        <v>1</v>
      </c>
      <c r="F144" s="163" t="s">
        <v>387</v>
      </c>
      <c r="H144" s="164">
        <v>552.29999999999995</v>
      </c>
      <c r="L144" s="161"/>
      <c r="M144" s="165"/>
      <c r="N144" s="166"/>
      <c r="O144" s="166"/>
      <c r="P144" s="166"/>
      <c r="Q144" s="166"/>
      <c r="R144" s="166"/>
      <c r="S144" s="166"/>
      <c r="T144" s="167"/>
      <c r="AT144" s="162" t="s">
        <v>139</v>
      </c>
      <c r="AU144" s="162" t="s">
        <v>81</v>
      </c>
      <c r="AV144" s="14" t="s">
        <v>81</v>
      </c>
      <c r="AW144" s="14" t="s">
        <v>31</v>
      </c>
      <c r="AX144" s="14" t="s">
        <v>75</v>
      </c>
      <c r="AY144" s="162" t="s">
        <v>132</v>
      </c>
    </row>
    <row r="145" spans="1:65" s="15" customFormat="1">
      <c r="B145" s="168"/>
      <c r="D145" s="155" t="s">
        <v>139</v>
      </c>
      <c r="E145" s="169" t="s">
        <v>1</v>
      </c>
      <c r="F145" s="170" t="s">
        <v>140</v>
      </c>
      <c r="H145" s="171">
        <v>578.4</v>
      </c>
      <c r="L145" s="168"/>
      <c r="M145" s="172"/>
      <c r="N145" s="173"/>
      <c r="O145" s="173"/>
      <c r="P145" s="173"/>
      <c r="Q145" s="173"/>
      <c r="R145" s="173"/>
      <c r="S145" s="173"/>
      <c r="T145" s="174"/>
      <c r="AT145" s="169" t="s">
        <v>139</v>
      </c>
      <c r="AU145" s="169" t="s">
        <v>81</v>
      </c>
      <c r="AV145" s="15" t="s">
        <v>138</v>
      </c>
      <c r="AW145" s="15" t="s">
        <v>31</v>
      </c>
      <c r="AX145" s="15" t="s">
        <v>80</v>
      </c>
      <c r="AY145" s="169" t="s">
        <v>132</v>
      </c>
    </row>
    <row r="146" spans="1:65" s="12" customFormat="1" ht="22.9" customHeight="1">
      <c r="B146" s="129"/>
      <c r="D146" s="130" t="s">
        <v>74</v>
      </c>
      <c r="E146" s="139" t="s">
        <v>145</v>
      </c>
      <c r="F146" s="139" t="s">
        <v>388</v>
      </c>
      <c r="J146" s="140">
        <f>BK146</f>
        <v>0</v>
      </c>
      <c r="L146" s="129"/>
      <c r="M146" s="133"/>
      <c r="N146" s="134"/>
      <c r="O146" s="134"/>
      <c r="P146" s="135">
        <f>SUM(P147:P152)</f>
        <v>8.1630000000000003</v>
      </c>
      <c r="Q146" s="134"/>
      <c r="R146" s="135">
        <f>SUM(R147:R152)</f>
        <v>0</v>
      </c>
      <c r="S146" s="134"/>
      <c r="T146" s="136">
        <f>SUM(T147:T152)</f>
        <v>5.4300000000000006</v>
      </c>
      <c r="AR146" s="130" t="s">
        <v>80</v>
      </c>
      <c r="AT146" s="137" t="s">
        <v>74</v>
      </c>
      <c r="AU146" s="137" t="s">
        <v>80</v>
      </c>
      <c r="AY146" s="130" t="s">
        <v>132</v>
      </c>
      <c r="BK146" s="138">
        <f>SUM(BK147:BK152)</f>
        <v>0</v>
      </c>
    </row>
    <row r="147" spans="1:65" s="2" customFormat="1" ht="33" customHeight="1">
      <c r="A147" s="29"/>
      <c r="B147" s="141"/>
      <c r="C147" s="142" t="s">
        <v>138</v>
      </c>
      <c r="D147" s="142" t="s">
        <v>135</v>
      </c>
      <c r="E147" s="143" t="s">
        <v>389</v>
      </c>
      <c r="F147" s="144" t="s">
        <v>390</v>
      </c>
      <c r="G147" s="145" t="s">
        <v>166</v>
      </c>
      <c r="H147" s="146">
        <v>3</v>
      </c>
      <c r="I147" s="197">
        <v>0</v>
      </c>
      <c r="J147" s="147">
        <f>ROUND(I147*H147,2)</f>
        <v>0</v>
      </c>
      <c r="K147" s="144" t="s">
        <v>137</v>
      </c>
      <c r="L147" s="30"/>
      <c r="M147" s="148" t="s">
        <v>1</v>
      </c>
      <c r="N147" s="149" t="s">
        <v>40</v>
      </c>
      <c r="O147" s="150">
        <v>2.177</v>
      </c>
      <c r="P147" s="150">
        <f>O147*H147</f>
        <v>6.5310000000000006</v>
      </c>
      <c r="Q147" s="150">
        <v>0</v>
      </c>
      <c r="R147" s="150">
        <f>Q147*H147</f>
        <v>0</v>
      </c>
      <c r="S147" s="150">
        <v>1.76</v>
      </c>
      <c r="T147" s="151">
        <f>S147*H147</f>
        <v>5.28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138</v>
      </c>
      <c r="AT147" s="152" t="s">
        <v>135</v>
      </c>
      <c r="AU147" s="152" t="s">
        <v>81</v>
      </c>
      <c r="AY147" s="17" t="s">
        <v>132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17" t="s">
        <v>80</v>
      </c>
      <c r="BK147" s="153">
        <f>ROUND(I147*H147,2)</f>
        <v>0</v>
      </c>
      <c r="BL147" s="17" t="s">
        <v>138</v>
      </c>
      <c r="BM147" s="152" t="s">
        <v>145</v>
      </c>
    </row>
    <row r="148" spans="1:65" s="14" customFormat="1">
      <c r="B148" s="161"/>
      <c r="D148" s="155" t="s">
        <v>139</v>
      </c>
      <c r="E148" s="162" t="s">
        <v>1</v>
      </c>
      <c r="F148" s="163" t="s">
        <v>391</v>
      </c>
      <c r="H148" s="164">
        <v>3</v>
      </c>
      <c r="L148" s="161"/>
      <c r="M148" s="165"/>
      <c r="N148" s="166"/>
      <c r="O148" s="166"/>
      <c r="P148" s="166"/>
      <c r="Q148" s="166"/>
      <c r="R148" s="166"/>
      <c r="S148" s="166"/>
      <c r="T148" s="167"/>
      <c r="AT148" s="162" t="s">
        <v>139</v>
      </c>
      <c r="AU148" s="162" t="s">
        <v>81</v>
      </c>
      <c r="AV148" s="14" t="s">
        <v>81</v>
      </c>
      <c r="AW148" s="14" t="s">
        <v>31</v>
      </c>
      <c r="AX148" s="14" t="s">
        <v>75</v>
      </c>
      <c r="AY148" s="162" t="s">
        <v>132</v>
      </c>
    </row>
    <row r="149" spans="1:65" s="15" customFormat="1">
      <c r="B149" s="168"/>
      <c r="D149" s="155" t="s">
        <v>139</v>
      </c>
      <c r="E149" s="169" t="s">
        <v>1</v>
      </c>
      <c r="F149" s="170" t="s">
        <v>140</v>
      </c>
      <c r="H149" s="171">
        <v>3</v>
      </c>
      <c r="L149" s="168"/>
      <c r="M149" s="172"/>
      <c r="N149" s="173"/>
      <c r="O149" s="173"/>
      <c r="P149" s="173"/>
      <c r="Q149" s="173"/>
      <c r="R149" s="173"/>
      <c r="S149" s="173"/>
      <c r="T149" s="174"/>
      <c r="AT149" s="169" t="s">
        <v>139</v>
      </c>
      <c r="AU149" s="169" t="s">
        <v>81</v>
      </c>
      <c r="AV149" s="15" t="s">
        <v>138</v>
      </c>
      <c r="AW149" s="15" t="s">
        <v>31</v>
      </c>
      <c r="AX149" s="15" t="s">
        <v>80</v>
      </c>
      <c r="AY149" s="169" t="s">
        <v>132</v>
      </c>
    </row>
    <row r="150" spans="1:65" s="2" customFormat="1" ht="24.2" customHeight="1">
      <c r="A150" s="29"/>
      <c r="B150" s="141"/>
      <c r="C150" s="142" t="s">
        <v>84</v>
      </c>
      <c r="D150" s="142" t="s">
        <v>135</v>
      </c>
      <c r="E150" s="143" t="s">
        <v>392</v>
      </c>
      <c r="F150" s="144" t="s">
        <v>393</v>
      </c>
      <c r="G150" s="145" t="s">
        <v>150</v>
      </c>
      <c r="H150" s="146">
        <v>3</v>
      </c>
      <c r="I150" s="197">
        <v>0</v>
      </c>
      <c r="J150" s="147">
        <f>ROUND(I150*H150,2)</f>
        <v>0</v>
      </c>
      <c r="K150" s="144" t="s">
        <v>137</v>
      </c>
      <c r="L150" s="30"/>
      <c r="M150" s="148" t="s">
        <v>1</v>
      </c>
      <c r="N150" s="149" t="s">
        <v>40</v>
      </c>
      <c r="O150" s="150">
        <v>0.54400000000000004</v>
      </c>
      <c r="P150" s="150">
        <f>O150*H150</f>
        <v>1.6320000000000001</v>
      </c>
      <c r="Q150" s="150">
        <v>0</v>
      </c>
      <c r="R150" s="150">
        <f>Q150*H150</f>
        <v>0</v>
      </c>
      <c r="S150" s="150">
        <v>0.05</v>
      </c>
      <c r="T150" s="151">
        <f>S150*H150</f>
        <v>0.15000000000000002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138</v>
      </c>
      <c r="AT150" s="152" t="s">
        <v>135</v>
      </c>
      <c r="AU150" s="152" t="s">
        <v>81</v>
      </c>
      <c r="AY150" s="17" t="s">
        <v>132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17" t="s">
        <v>80</v>
      </c>
      <c r="BK150" s="153">
        <f>ROUND(I150*H150,2)</f>
        <v>0</v>
      </c>
      <c r="BL150" s="17" t="s">
        <v>138</v>
      </c>
      <c r="BM150" s="152" t="s">
        <v>146</v>
      </c>
    </row>
    <row r="151" spans="1:65" s="14" customFormat="1">
      <c r="B151" s="161"/>
      <c r="D151" s="155" t="s">
        <v>139</v>
      </c>
      <c r="E151" s="162" t="s">
        <v>1</v>
      </c>
      <c r="F151" s="163" t="s">
        <v>391</v>
      </c>
      <c r="H151" s="164">
        <v>3</v>
      </c>
      <c r="L151" s="161"/>
      <c r="M151" s="165"/>
      <c r="N151" s="166"/>
      <c r="O151" s="166"/>
      <c r="P151" s="166"/>
      <c r="Q151" s="166"/>
      <c r="R151" s="166"/>
      <c r="S151" s="166"/>
      <c r="T151" s="167"/>
      <c r="AT151" s="162" t="s">
        <v>139</v>
      </c>
      <c r="AU151" s="162" t="s">
        <v>81</v>
      </c>
      <c r="AV151" s="14" t="s">
        <v>81</v>
      </c>
      <c r="AW151" s="14" t="s">
        <v>31</v>
      </c>
      <c r="AX151" s="14" t="s">
        <v>75</v>
      </c>
      <c r="AY151" s="162" t="s">
        <v>132</v>
      </c>
    </row>
    <row r="152" spans="1:65" s="15" customFormat="1">
      <c r="B152" s="168"/>
      <c r="D152" s="155" t="s">
        <v>139</v>
      </c>
      <c r="E152" s="169" t="s">
        <v>1</v>
      </c>
      <c r="F152" s="170" t="s">
        <v>140</v>
      </c>
      <c r="H152" s="171">
        <v>3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139</v>
      </c>
      <c r="AU152" s="169" t="s">
        <v>81</v>
      </c>
      <c r="AV152" s="15" t="s">
        <v>138</v>
      </c>
      <c r="AW152" s="15" t="s">
        <v>31</v>
      </c>
      <c r="AX152" s="15" t="s">
        <v>80</v>
      </c>
      <c r="AY152" s="169" t="s">
        <v>132</v>
      </c>
    </row>
    <row r="153" spans="1:65" s="12" customFormat="1" ht="22.9" customHeight="1">
      <c r="B153" s="129"/>
      <c r="D153" s="130" t="s">
        <v>74</v>
      </c>
      <c r="E153" s="139" t="s">
        <v>133</v>
      </c>
      <c r="F153" s="139" t="s">
        <v>134</v>
      </c>
      <c r="J153" s="140">
        <f>BK153</f>
        <v>0</v>
      </c>
      <c r="L153" s="129"/>
      <c r="M153" s="133"/>
      <c r="N153" s="134"/>
      <c r="O153" s="134"/>
      <c r="P153" s="135">
        <f>SUM(P154:P166)</f>
        <v>62.322099999999999</v>
      </c>
      <c r="Q153" s="134"/>
      <c r="R153" s="135">
        <f>SUM(R154:R166)</f>
        <v>0</v>
      </c>
      <c r="S153" s="134"/>
      <c r="T153" s="136">
        <f>SUM(T154:T166)</f>
        <v>104.943308</v>
      </c>
      <c r="AR153" s="130" t="s">
        <v>80</v>
      </c>
      <c r="AT153" s="137" t="s">
        <v>74</v>
      </c>
      <c r="AU153" s="137" t="s">
        <v>80</v>
      </c>
      <c r="AY153" s="130" t="s">
        <v>132</v>
      </c>
      <c r="BK153" s="138">
        <f>SUM(BK154:BK166)</f>
        <v>0</v>
      </c>
    </row>
    <row r="154" spans="1:65" s="2" customFormat="1" ht="37.9" customHeight="1">
      <c r="A154" s="29"/>
      <c r="B154" s="141"/>
      <c r="C154" s="142" t="s">
        <v>101</v>
      </c>
      <c r="D154" s="142" t="s">
        <v>135</v>
      </c>
      <c r="E154" s="143" t="s">
        <v>394</v>
      </c>
      <c r="F154" s="144" t="s">
        <v>395</v>
      </c>
      <c r="G154" s="145" t="s">
        <v>166</v>
      </c>
      <c r="H154" s="146">
        <v>16.727</v>
      </c>
      <c r="I154" s="197">
        <v>0</v>
      </c>
      <c r="J154" s="147">
        <f>ROUND(I154*H154,2)</f>
        <v>0</v>
      </c>
      <c r="K154" s="144" t="s">
        <v>137</v>
      </c>
      <c r="L154" s="30"/>
      <c r="M154" s="148" t="s">
        <v>1</v>
      </c>
      <c r="N154" s="149" t="s">
        <v>40</v>
      </c>
      <c r="O154" s="150">
        <v>0.94</v>
      </c>
      <c r="P154" s="150">
        <f>O154*H154</f>
        <v>15.723379999999999</v>
      </c>
      <c r="Q154" s="150">
        <v>0</v>
      </c>
      <c r="R154" s="150">
        <f>Q154*H154</f>
        <v>0</v>
      </c>
      <c r="S154" s="150">
        <v>2.004</v>
      </c>
      <c r="T154" s="151">
        <f>S154*H154</f>
        <v>33.520907999999999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138</v>
      </c>
      <c r="AT154" s="152" t="s">
        <v>135</v>
      </c>
      <c r="AU154" s="152" t="s">
        <v>81</v>
      </c>
      <c r="AY154" s="17" t="s">
        <v>132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17" t="s">
        <v>80</v>
      </c>
      <c r="BK154" s="153">
        <f>ROUND(I154*H154,2)</f>
        <v>0</v>
      </c>
      <c r="BL154" s="17" t="s">
        <v>138</v>
      </c>
      <c r="BM154" s="152" t="s">
        <v>8</v>
      </c>
    </row>
    <row r="155" spans="1:65" s="14" customFormat="1">
      <c r="B155" s="161"/>
      <c r="D155" s="155" t="s">
        <v>139</v>
      </c>
      <c r="E155" s="162" t="s">
        <v>1</v>
      </c>
      <c r="F155" s="163" t="s">
        <v>396</v>
      </c>
      <c r="H155" s="164">
        <v>16.727</v>
      </c>
      <c r="L155" s="161"/>
      <c r="M155" s="165"/>
      <c r="N155" s="166"/>
      <c r="O155" s="166"/>
      <c r="P155" s="166"/>
      <c r="Q155" s="166"/>
      <c r="R155" s="166"/>
      <c r="S155" s="166"/>
      <c r="T155" s="167"/>
      <c r="AT155" s="162" t="s">
        <v>139</v>
      </c>
      <c r="AU155" s="162" t="s">
        <v>81</v>
      </c>
      <c r="AV155" s="14" t="s">
        <v>81</v>
      </c>
      <c r="AW155" s="14" t="s">
        <v>31</v>
      </c>
      <c r="AX155" s="14" t="s">
        <v>75</v>
      </c>
      <c r="AY155" s="162" t="s">
        <v>132</v>
      </c>
    </row>
    <row r="156" spans="1:65" s="15" customFormat="1">
      <c r="B156" s="168"/>
      <c r="D156" s="155" t="s">
        <v>139</v>
      </c>
      <c r="E156" s="169" t="s">
        <v>1</v>
      </c>
      <c r="F156" s="170" t="s">
        <v>140</v>
      </c>
      <c r="H156" s="171">
        <v>16.727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139</v>
      </c>
      <c r="AU156" s="169" t="s">
        <v>81</v>
      </c>
      <c r="AV156" s="15" t="s">
        <v>138</v>
      </c>
      <c r="AW156" s="15" t="s">
        <v>31</v>
      </c>
      <c r="AX156" s="15" t="s">
        <v>80</v>
      </c>
      <c r="AY156" s="169" t="s">
        <v>132</v>
      </c>
    </row>
    <row r="157" spans="1:65" s="2" customFormat="1" ht="33" customHeight="1">
      <c r="A157" s="29"/>
      <c r="B157" s="141"/>
      <c r="C157" s="142" t="s">
        <v>149</v>
      </c>
      <c r="D157" s="142" t="s">
        <v>135</v>
      </c>
      <c r="E157" s="143" t="s">
        <v>397</v>
      </c>
      <c r="F157" s="144" t="s">
        <v>398</v>
      </c>
      <c r="G157" s="145" t="s">
        <v>166</v>
      </c>
      <c r="H157" s="146">
        <v>8.64</v>
      </c>
      <c r="I157" s="197">
        <v>0</v>
      </c>
      <c r="J157" s="147">
        <f>ROUND(I157*H157,2)</f>
        <v>0</v>
      </c>
      <c r="K157" s="144" t="s">
        <v>137</v>
      </c>
      <c r="L157" s="30"/>
      <c r="M157" s="148" t="s">
        <v>1</v>
      </c>
      <c r="N157" s="149" t="s">
        <v>40</v>
      </c>
      <c r="O157" s="150">
        <v>1.7729999999999999</v>
      </c>
      <c r="P157" s="150">
        <f>O157*H157</f>
        <v>15.318720000000001</v>
      </c>
      <c r="Q157" s="150">
        <v>0</v>
      </c>
      <c r="R157" s="150">
        <f>Q157*H157</f>
        <v>0</v>
      </c>
      <c r="S157" s="150">
        <v>2.41</v>
      </c>
      <c r="T157" s="151">
        <f>S157*H157</f>
        <v>20.822400000000002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138</v>
      </c>
      <c r="AT157" s="152" t="s">
        <v>135</v>
      </c>
      <c r="AU157" s="152" t="s">
        <v>81</v>
      </c>
      <c r="AY157" s="17" t="s">
        <v>132</v>
      </c>
      <c r="BE157" s="153">
        <f>IF(N157="základní",J157,0)</f>
        <v>0</v>
      </c>
      <c r="BF157" s="153">
        <f>IF(N157="snížená",J157,0)</f>
        <v>0</v>
      </c>
      <c r="BG157" s="153">
        <f>IF(N157="zákl. přenesená",J157,0)</f>
        <v>0</v>
      </c>
      <c r="BH157" s="153">
        <f>IF(N157="sníž. přenesená",J157,0)</f>
        <v>0</v>
      </c>
      <c r="BI157" s="153">
        <f>IF(N157="nulová",J157,0)</f>
        <v>0</v>
      </c>
      <c r="BJ157" s="17" t="s">
        <v>80</v>
      </c>
      <c r="BK157" s="153">
        <f>ROUND(I157*H157,2)</f>
        <v>0</v>
      </c>
      <c r="BL157" s="17" t="s">
        <v>138</v>
      </c>
      <c r="BM157" s="152" t="s">
        <v>152</v>
      </c>
    </row>
    <row r="158" spans="1:65" s="13" customFormat="1">
      <c r="B158" s="154"/>
      <c r="D158" s="155" t="s">
        <v>139</v>
      </c>
      <c r="E158" s="156" t="s">
        <v>1</v>
      </c>
      <c r="F158" s="157" t="s">
        <v>399</v>
      </c>
      <c r="H158" s="156" t="s">
        <v>1</v>
      </c>
      <c r="L158" s="154"/>
      <c r="M158" s="158"/>
      <c r="N158" s="159"/>
      <c r="O158" s="159"/>
      <c r="P158" s="159"/>
      <c r="Q158" s="159"/>
      <c r="R158" s="159"/>
      <c r="S158" s="159"/>
      <c r="T158" s="160"/>
      <c r="AT158" s="156" t="s">
        <v>139</v>
      </c>
      <c r="AU158" s="156" t="s">
        <v>81</v>
      </c>
      <c r="AV158" s="13" t="s">
        <v>80</v>
      </c>
      <c r="AW158" s="13" t="s">
        <v>31</v>
      </c>
      <c r="AX158" s="13" t="s">
        <v>75</v>
      </c>
      <c r="AY158" s="156" t="s">
        <v>132</v>
      </c>
    </row>
    <row r="159" spans="1:65" s="14" customFormat="1">
      <c r="B159" s="161"/>
      <c r="D159" s="155" t="s">
        <v>139</v>
      </c>
      <c r="E159" s="162" t="s">
        <v>1</v>
      </c>
      <c r="F159" s="163" t="s">
        <v>400</v>
      </c>
      <c r="H159" s="164">
        <v>8.64</v>
      </c>
      <c r="L159" s="161"/>
      <c r="M159" s="165"/>
      <c r="N159" s="166"/>
      <c r="O159" s="166"/>
      <c r="P159" s="166"/>
      <c r="Q159" s="166"/>
      <c r="R159" s="166"/>
      <c r="S159" s="166"/>
      <c r="T159" s="167"/>
      <c r="AT159" s="162" t="s">
        <v>139</v>
      </c>
      <c r="AU159" s="162" t="s">
        <v>81</v>
      </c>
      <c r="AV159" s="14" t="s">
        <v>81</v>
      </c>
      <c r="AW159" s="14" t="s">
        <v>31</v>
      </c>
      <c r="AX159" s="14" t="s">
        <v>75</v>
      </c>
      <c r="AY159" s="162" t="s">
        <v>132</v>
      </c>
    </row>
    <row r="160" spans="1:65" s="15" customFormat="1">
      <c r="B160" s="168"/>
      <c r="D160" s="155" t="s">
        <v>139</v>
      </c>
      <c r="E160" s="169" t="s">
        <v>1</v>
      </c>
      <c r="F160" s="170" t="s">
        <v>140</v>
      </c>
      <c r="H160" s="171">
        <v>8.64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139</v>
      </c>
      <c r="AU160" s="169" t="s">
        <v>81</v>
      </c>
      <c r="AV160" s="15" t="s">
        <v>138</v>
      </c>
      <c r="AW160" s="15" t="s">
        <v>31</v>
      </c>
      <c r="AX160" s="15" t="s">
        <v>80</v>
      </c>
      <c r="AY160" s="169" t="s">
        <v>132</v>
      </c>
    </row>
    <row r="161" spans="1:65" s="2" customFormat="1" ht="33" customHeight="1">
      <c r="A161" s="29"/>
      <c r="B161" s="141"/>
      <c r="C161" s="142" t="s">
        <v>145</v>
      </c>
      <c r="D161" s="142" t="s">
        <v>135</v>
      </c>
      <c r="E161" s="143" t="s">
        <v>401</v>
      </c>
      <c r="F161" s="144" t="s">
        <v>402</v>
      </c>
      <c r="G161" s="145" t="s">
        <v>166</v>
      </c>
      <c r="H161" s="146">
        <v>23</v>
      </c>
      <c r="I161" s="197">
        <v>0</v>
      </c>
      <c r="J161" s="147">
        <f>ROUND(I161*H161,2)</f>
        <v>0</v>
      </c>
      <c r="K161" s="144" t="s">
        <v>137</v>
      </c>
      <c r="L161" s="30"/>
      <c r="M161" s="148" t="s">
        <v>1</v>
      </c>
      <c r="N161" s="149" t="s">
        <v>40</v>
      </c>
      <c r="O161" s="150">
        <v>1.36</v>
      </c>
      <c r="P161" s="150">
        <f>O161*H161</f>
        <v>31.28</v>
      </c>
      <c r="Q161" s="150">
        <v>0</v>
      </c>
      <c r="R161" s="150">
        <f>Q161*H161</f>
        <v>0</v>
      </c>
      <c r="S161" s="150">
        <v>2.2000000000000002</v>
      </c>
      <c r="T161" s="151">
        <f>S161*H161</f>
        <v>50.6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138</v>
      </c>
      <c r="AT161" s="152" t="s">
        <v>135</v>
      </c>
      <c r="AU161" s="152" t="s">
        <v>81</v>
      </c>
      <c r="AY161" s="17" t="s">
        <v>132</v>
      </c>
      <c r="BE161" s="153">
        <f>IF(N161="základní",J161,0)</f>
        <v>0</v>
      </c>
      <c r="BF161" s="153">
        <f>IF(N161="snížená",J161,0)</f>
        <v>0</v>
      </c>
      <c r="BG161" s="153">
        <f>IF(N161="zákl. přenesená",J161,0)</f>
        <v>0</v>
      </c>
      <c r="BH161" s="153">
        <f>IF(N161="sníž. přenesená",J161,0)</f>
        <v>0</v>
      </c>
      <c r="BI161" s="153">
        <f>IF(N161="nulová",J161,0)</f>
        <v>0</v>
      </c>
      <c r="BJ161" s="17" t="s">
        <v>80</v>
      </c>
      <c r="BK161" s="153">
        <f>ROUND(I161*H161,2)</f>
        <v>0</v>
      </c>
      <c r="BL161" s="17" t="s">
        <v>138</v>
      </c>
      <c r="BM161" s="152" t="s">
        <v>151</v>
      </c>
    </row>
    <row r="162" spans="1:65" s="13" customFormat="1">
      <c r="B162" s="154"/>
      <c r="D162" s="155" t="s">
        <v>139</v>
      </c>
      <c r="E162" s="156" t="s">
        <v>1</v>
      </c>
      <c r="F162" s="157" t="s">
        <v>403</v>
      </c>
      <c r="H162" s="156" t="s">
        <v>1</v>
      </c>
      <c r="L162" s="154"/>
      <c r="M162" s="158"/>
      <c r="N162" s="159"/>
      <c r="O162" s="159"/>
      <c r="P162" s="159"/>
      <c r="Q162" s="159"/>
      <c r="R162" s="159"/>
      <c r="S162" s="159"/>
      <c r="T162" s="160"/>
      <c r="AT162" s="156" t="s">
        <v>139</v>
      </c>
      <c r="AU162" s="156" t="s">
        <v>81</v>
      </c>
      <c r="AV162" s="13" t="s">
        <v>80</v>
      </c>
      <c r="AW162" s="13" t="s">
        <v>31</v>
      </c>
      <c r="AX162" s="13" t="s">
        <v>75</v>
      </c>
      <c r="AY162" s="156" t="s">
        <v>132</v>
      </c>
    </row>
    <row r="163" spans="1:65" s="14" customFormat="1">
      <c r="B163" s="161"/>
      <c r="D163" s="155" t="s">
        <v>139</v>
      </c>
      <c r="E163" s="162" t="s">
        <v>1</v>
      </c>
      <c r="F163" s="163" t="s">
        <v>404</v>
      </c>
      <c r="H163" s="164">
        <v>0.8</v>
      </c>
      <c r="L163" s="161"/>
      <c r="M163" s="165"/>
      <c r="N163" s="166"/>
      <c r="O163" s="166"/>
      <c r="P163" s="166"/>
      <c r="Q163" s="166"/>
      <c r="R163" s="166"/>
      <c r="S163" s="166"/>
      <c r="T163" s="167"/>
      <c r="AT163" s="162" t="s">
        <v>139</v>
      </c>
      <c r="AU163" s="162" t="s">
        <v>81</v>
      </c>
      <c r="AV163" s="14" t="s">
        <v>81</v>
      </c>
      <c r="AW163" s="14" t="s">
        <v>31</v>
      </c>
      <c r="AX163" s="14" t="s">
        <v>75</v>
      </c>
      <c r="AY163" s="162" t="s">
        <v>132</v>
      </c>
    </row>
    <row r="164" spans="1:65" s="13" customFormat="1">
      <c r="B164" s="154"/>
      <c r="D164" s="155" t="s">
        <v>139</v>
      </c>
      <c r="E164" s="156" t="s">
        <v>1</v>
      </c>
      <c r="F164" s="157" t="s">
        <v>405</v>
      </c>
      <c r="H164" s="156" t="s">
        <v>1</v>
      </c>
      <c r="L164" s="154"/>
      <c r="M164" s="158"/>
      <c r="N164" s="159"/>
      <c r="O164" s="159"/>
      <c r="P164" s="159"/>
      <c r="Q164" s="159"/>
      <c r="R164" s="159"/>
      <c r="S164" s="159"/>
      <c r="T164" s="160"/>
      <c r="AT164" s="156" t="s">
        <v>139</v>
      </c>
      <c r="AU164" s="156" t="s">
        <v>81</v>
      </c>
      <c r="AV164" s="13" t="s">
        <v>80</v>
      </c>
      <c r="AW164" s="13" t="s">
        <v>31</v>
      </c>
      <c r="AX164" s="13" t="s">
        <v>75</v>
      </c>
      <c r="AY164" s="156" t="s">
        <v>132</v>
      </c>
    </row>
    <row r="165" spans="1:65" s="14" customFormat="1">
      <c r="B165" s="161"/>
      <c r="D165" s="155" t="s">
        <v>139</v>
      </c>
      <c r="E165" s="162" t="s">
        <v>1</v>
      </c>
      <c r="F165" s="163" t="s">
        <v>406</v>
      </c>
      <c r="H165" s="164">
        <v>22.2</v>
      </c>
      <c r="L165" s="161"/>
      <c r="M165" s="165"/>
      <c r="N165" s="166"/>
      <c r="O165" s="166"/>
      <c r="P165" s="166"/>
      <c r="Q165" s="166"/>
      <c r="R165" s="166"/>
      <c r="S165" s="166"/>
      <c r="T165" s="167"/>
      <c r="AT165" s="162" t="s">
        <v>139</v>
      </c>
      <c r="AU165" s="162" t="s">
        <v>81</v>
      </c>
      <c r="AV165" s="14" t="s">
        <v>81</v>
      </c>
      <c r="AW165" s="14" t="s">
        <v>31</v>
      </c>
      <c r="AX165" s="14" t="s">
        <v>75</v>
      </c>
      <c r="AY165" s="162" t="s">
        <v>132</v>
      </c>
    </row>
    <row r="166" spans="1:65" s="15" customFormat="1">
      <c r="B166" s="168"/>
      <c r="D166" s="155" t="s">
        <v>139</v>
      </c>
      <c r="E166" s="169" t="s">
        <v>1</v>
      </c>
      <c r="F166" s="170" t="s">
        <v>140</v>
      </c>
      <c r="H166" s="171">
        <v>23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139</v>
      </c>
      <c r="AU166" s="169" t="s">
        <v>81</v>
      </c>
      <c r="AV166" s="15" t="s">
        <v>138</v>
      </c>
      <c r="AW166" s="15" t="s">
        <v>31</v>
      </c>
      <c r="AX166" s="15" t="s">
        <v>80</v>
      </c>
      <c r="AY166" s="169" t="s">
        <v>132</v>
      </c>
    </row>
    <row r="167" spans="1:65" s="12" customFormat="1" ht="22.9" customHeight="1">
      <c r="B167" s="129"/>
      <c r="D167" s="130" t="s">
        <v>74</v>
      </c>
      <c r="E167" s="139" t="s">
        <v>142</v>
      </c>
      <c r="F167" s="139" t="s">
        <v>143</v>
      </c>
      <c r="J167" s="140">
        <f>BK167</f>
        <v>0</v>
      </c>
      <c r="L167" s="129"/>
      <c r="M167" s="133"/>
      <c r="N167" s="134"/>
      <c r="O167" s="134"/>
      <c r="P167" s="135">
        <f>SUM(P168:P184)</f>
        <v>405.86670900000001</v>
      </c>
      <c r="Q167" s="134"/>
      <c r="R167" s="135">
        <f>SUM(R168:R184)</f>
        <v>0</v>
      </c>
      <c r="S167" s="134"/>
      <c r="T167" s="136">
        <f>SUM(T168:T184)</f>
        <v>0</v>
      </c>
      <c r="AR167" s="130" t="s">
        <v>80</v>
      </c>
      <c r="AT167" s="137" t="s">
        <v>74</v>
      </c>
      <c r="AU167" s="137" t="s">
        <v>80</v>
      </c>
      <c r="AY167" s="130" t="s">
        <v>132</v>
      </c>
      <c r="BK167" s="138">
        <f>SUM(BK168:BK184)</f>
        <v>0</v>
      </c>
    </row>
    <row r="168" spans="1:65" s="2" customFormat="1" ht="16.5" customHeight="1">
      <c r="A168" s="29"/>
      <c r="B168" s="141"/>
      <c r="C168" s="142" t="s">
        <v>133</v>
      </c>
      <c r="D168" s="142" t="s">
        <v>135</v>
      </c>
      <c r="E168" s="143" t="s">
        <v>407</v>
      </c>
      <c r="F168" s="144" t="s">
        <v>408</v>
      </c>
      <c r="G168" s="145" t="s">
        <v>144</v>
      </c>
      <c r="H168" s="146">
        <v>895.95299999999997</v>
      </c>
      <c r="I168" s="197">
        <v>0</v>
      </c>
      <c r="J168" s="147">
        <f>ROUND(I168*H168,2)</f>
        <v>0</v>
      </c>
      <c r="K168" s="144" t="s">
        <v>137</v>
      </c>
      <c r="L168" s="30"/>
      <c r="M168" s="148" t="s">
        <v>1</v>
      </c>
      <c r="N168" s="149" t="s">
        <v>40</v>
      </c>
      <c r="O168" s="150">
        <v>0.27700000000000002</v>
      </c>
      <c r="P168" s="150">
        <f>O168*H168</f>
        <v>248.17898100000002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2" t="s">
        <v>138</v>
      </c>
      <c r="AT168" s="152" t="s">
        <v>135</v>
      </c>
      <c r="AU168" s="152" t="s">
        <v>81</v>
      </c>
      <c r="AY168" s="17" t="s">
        <v>132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17" t="s">
        <v>80</v>
      </c>
      <c r="BK168" s="153">
        <f>ROUND(I168*H168,2)</f>
        <v>0</v>
      </c>
      <c r="BL168" s="17" t="s">
        <v>138</v>
      </c>
      <c r="BM168" s="152" t="s">
        <v>153</v>
      </c>
    </row>
    <row r="169" spans="1:65" s="2" customFormat="1" ht="24.2" customHeight="1">
      <c r="A169" s="29"/>
      <c r="B169" s="141"/>
      <c r="C169" s="142" t="s">
        <v>146</v>
      </c>
      <c r="D169" s="142" t="s">
        <v>135</v>
      </c>
      <c r="E169" s="143" t="s">
        <v>409</v>
      </c>
      <c r="F169" s="144" t="s">
        <v>410</v>
      </c>
      <c r="G169" s="145" t="s">
        <v>144</v>
      </c>
      <c r="H169" s="146">
        <v>895.95299999999997</v>
      </c>
      <c r="I169" s="197">
        <v>0</v>
      </c>
      <c r="J169" s="147">
        <f>ROUND(I169*H169,2)</f>
        <v>0</v>
      </c>
      <c r="K169" s="144" t="s">
        <v>137</v>
      </c>
      <c r="L169" s="30"/>
      <c r="M169" s="148" t="s">
        <v>1</v>
      </c>
      <c r="N169" s="149" t="s">
        <v>40</v>
      </c>
      <c r="O169" s="150">
        <v>3.4000000000000002E-2</v>
      </c>
      <c r="P169" s="150">
        <f>O169*H169</f>
        <v>30.462402000000001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138</v>
      </c>
      <c r="AT169" s="152" t="s">
        <v>135</v>
      </c>
      <c r="AU169" s="152" t="s">
        <v>81</v>
      </c>
      <c r="AY169" s="17" t="s">
        <v>132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17" t="s">
        <v>80</v>
      </c>
      <c r="BK169" s="153">
        <f>ROUND(I169*H169,2)</f>
        <v>0</v>
      </c>
      <c r="BL169" s="17" t="s">
        <v>138</v>
      </c>
      <c r="BM169" s="152" t="s">
        <v>154</v>
      </c>
    </row>
    <row r="170" spans="1:65" s="2" customFormat="1" ht="33" customHeight="1">
      <c r="A170" s="29"/>
      <c r="B170" s="141"/>
      <c r="C170" s="142" t="s">
        <v>157</v>
      </c>
      <c r="D170" s="142" t="s">
        <v>135</v>
      </c>
      <c r="E170" s="143" t="s">
        <v>411</v>
      </c>
      <c r="F170" s="144" t="s">
        <v>412</v>
      </c>
      <c r="G170" s="145" t="s">
        <v>144</v>
      </c>
      <c r="H170" s="146">
        <v>895.95299999999997</v>
      </c>
      <c r="I170" s="197">
        <v>0</v>
      </c>
      <c r="J170" s="147">
        <f>ROUND(I170*H170,2)</f>
        <v>0</v>
      </c>
      <c r="K170" s="144" t="s">
        <v>137</v>
      </c>
      <c r="L170" s="30"/>
      <c r="M170" s="148" t="s">
        <v>1</v>
      </c>
      <c r="N170" s="149" t="s">
        <v>40</v>
      </c>
      <c r="O170" s="150">
        <v>9.0999999999999998E-2</v>
      </c>
      <c r="P170" s="150">
        <f>O170*H170</f>
        <v>81.531723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2" t="s">
        <v>138</v>
      </c>
      <c r="AT170" s="152" t="s">
        <v>135</v>
      </c>
      <c r="AU170" s="152" t="s">
        <v>81</v>
      </c>
      <c r="AY170" s="17" t="s">
        <v>132</v>
      </c>
      <c r="BE170" s="153">
        <f>IF(N170="základní",J170,0)</f>
        <v>0</v>
      </c>
      <c r="BF170" s="153">
        <f>IF(N170="snížená",J170,0)</f>
        <v>0</v>
      </c>
      <c r="BG170" s="153">
        <f>IF(N170="zákl. přenesená",J170,0)</f>
        <v>0</v>
      </c>
      <c r="BH170" s="153">
        <f>IF(N170="sníž. přenesená",J170,0)</f>
        <v>0</v>
      </c>
      <c r="BI170" s="153">
        <f>IF(N170="nulová",J170,0)</f>
        <v>0</v>
      </c>
      <c r="BJ170" s="17" t="s">
        <v>80</v>
      </c>
      <c r="BK170" s="153">
        <f>ROUND(I170*H170,2)</f>
        <v>0</v>
      </c>
      <c r="BL170" s="17" t="s">
        <v>138</v>
      </c>
      <c r="BM170" s="152" t="s">
        <v>158</v>
      </c>
    </row>
    <row r="171" spans="1:65" s="2" customFormat="1" ht="24.2" customHeight="1">
      <c r="A171" s="29"/>
      <c r="B171" s="141"/>
      <c r="C171" s="142" t="s">
        <v>8</v>
      </c>
      <c r="D171" s="142" t="s">
        <v>135</v>
      </c>
      <c r="E171" s="143" t="s">
        <v>413</v>
      </c>
      <c r="F171" s="144" t="s">
        <v>414</v>
      </c>
      <c r="G171" s="145" t="s">
        <v>144</v>
      </c>
      <c r="H171" s="146">
        <v>13439.295</v>
      </c>
      <c r="I171" s="197">
        <v>0</v>
      </c>
      <c r="J171" s="147">
        <f>ROUND(I171*H171,2)</f>
        <v>0</v>
      </c>
      <c r="K171" s="144" t="s">
        <v>137</v>
      </c>
      <c r="L171" s="30"/>
      <c r="M171" s="148" t="s">
        <v>1</v>
      </c>
      <c r="N171" s="149" t="s">
        <v>40</v>
      </c>
      <c r="O171" s="150">
        <v>3.0000000000000001E-3</v>
      </c>
      <c r="P171" s="150">
        <f>O171*H171</f>
        <v>40.317885000000004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2" t="s">
        <v>138</v>
      </c>
      <c r="AT171" s="152" t="s">
        <v>135</v>
      </c>
      <c r="AU171" s="152" t="s">
        <v>81</v>
      </c>
      <c r="AY171" s="17" t="s">
        <v>132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17" t="s">
        <v>80</v>
      </c>
      <c r="BK171" s="153">
        <f>ROUND(I171*H171,2)</f>
        <v>0</v>
      </c>
      <c r="BL171" s="17" t="s">
        <v>138</v>
      </c>
      <c r="BM171" s="152" t="s">
        <v>159</v>
      </c>
    </row>
    <row r="172" spans="1:65" s="14" customFormat="1">
      <c r="B172" s="161"/>
      <c r="D172" s="155" t="s">
        <v>139</v>
      </c>
      <c r="E172" s="162" t="s">
        <v>1</v>
      </c>
      <c r="F172" s="163" t="s">
        <v>415</v>
      </c>
      <c r="H172" s="164">
        <v>13439.295</v>
      </c>
      <c r="L172" s="161"/>
      <c r="M172" s="165"/>
      <c r="N172" s="166"/>
      <c r="O172" s="166"/>
      <c r="P172" s="166"/>
      <c r="Q172" s="166"/>
      <c r="R172" s="166"/>
      <c r="S172" s="166"/>
      <c r="T172" s="167"/>
      <c r="AT172" s="162" t="s">
        <v>139</v>
      </c>
      <c r="AU172" s="162" t="s">
        <v>81</v>
      </c>
      <c r="AV172" s="14" t="s">
        <v>81</v>
      </c>
      <c r="AW172" s="14" t="s">
        <v>31</v>
      </c>
      <c r="AX172" s="14" t="s">
        <v>75</v>
      </c>
      <c r="AY172" s="162" t="s">
        <v>132</v>
      </c>
    </row>
    <row r="173" spans="1:65" s="15" customFormat="1">
      <c r="B173" s="168"/>
      <c r="D173" s="155" t="s">
        <v>139</v>
      </c>
      <c r="E173" s="169" t="s">
        <v>1</v>
      </c>
      <c r="F173" s="170" t="s">
        <v>140</v>
      </c>
      <c r="H173" s="171">
        <v>13439.295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139</v>
      </c>
      <c r="AU173" s="169" t="s">
        <v>81</v>
      </c>
      <c r="AV173" s="15" t="s">
        <v>138</v>
      </c>
      <c r="AW173" s="15" t="s">
        <v>31</v>
      </c>
      <c r="AX173" s="15" t="s">
        <v>80</v>
      </c>
      <c r="AY173" s="169" t="s">
        <v>132</v>
      </c>
    </row>
    <row r="174" spans="1:65" s="2" customFormat="1" ht="16.5" customHeight="1">
      <c r="A174" s="29"/>
      <c r="B174" s="141"/>
      <c r="C174" s="142" t="s">
        <v>160</v>
      </c>
      <c r="D174" s="142" t="s">
        <v>135</v>
      </c>
      <c r="E174" s="143" t="s">
        <v>416</v>
      </c>
      <c r="F174" s="144" t="s">
        <v>417</v>
      </c>
      <c r="G174" s="145" t="s">
        <v>144</v>
      </c>
      <c r="H174" s="146">
        <v>895.95299999999997</v>
      </c>
      <c r="I174" s="197">
        <v>0</v>
      </c>
      <c r="J174" s="147">
        <f>ROUND(I174*H174,2)</f>
        <v>0</v>
      </c>
      <c r="K174" s="144" t="s">
        <v>137</v>
      </c>
      <c r="L174" s="30"/>
      <c r="M174" s="148" t="s">
        <v>1</v>
      </c>
      <c r="N174" s="149" t="s">
        <v>40</v>
      </c>
      <c r="O174" s="150">
        <v>6.0000000000000001E-3</v>
      </c>
      <c r="P174" s="150">
        <f>O174*H174</f>
        <v>5.375718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2" t="s">
        <v>138</v>
      </c>
      <c r="AT174" s="152" t="s">
        <v>135</v>
      </c>
      <c r="AU174" s="152" t="s">
        <v>81</v>
      </c>
      <c r="AY174" s="17" t="s">
        <v>132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17" t="s">
        <v>80</v>
      </c>
      <c r="BK174" s="153">
        <f>ROUND(I174*H174,2)</f>
        <v>0</v>
      </c>
      <c r="BL174" s="17" t="s">
        <v>138</v>
      </c>
      <c r="BM174" s="152" t="s">
        <v>162</v>
      </c>
    </row>
    <row r="175" spans="1:65" s="2" customFormat="1" ht="44.25" customHeight="1">
      <c r="A175" s="29"/>
      <c r="B175" s="141"/>
      <c r="C175" s="142" t="s">
        <v>152</v>
      </c>
      <c r="D175" s="142" t="s">
        <v>135</v>
      </c>
      <c r="E175" s="143" t="s">
        <v>418</v>
      </c>
      <c r="F175" s="144" t="s">
        <v>419</v>
      </c>
      <c r="G175" s="145" t="s">
        <v>144</v>
      </c>
      <c r="H175" s="146">
        <v>205.82</v>
      </c>
      <c r="I175" s="197">
        <v>0</v>
      </c>
      <c r="J175" s="147">
        <f>ROUND(I175*H175,2)</f>
        <v>0</v>
      </c>
      <c r="K175" s="144" t="s">
        <v>137</v>
      </c>
      <c r="L175" s="30"/>
      <c r="M175" s="148" t="s">
        <v>1</v>
      </c>
      <c r="N175" s="149" t="s">
        <v>40</v>
      </c>
      <c r="O175" s="150">
        <v>0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2" t="s">
        <v>138</v>
      </c>
      <c r="AT175" s="152" t="s">
        <v>135</v>
      </c>
      <c r="AU175" s="152" t="s">
        <v>81</v>
      </c>
      <c r="AY175" s="17" t="s">
        <v>132</v>
      </c>
      <c r="BE175" s="153">
        <f>IF(N175="základní",J175,0)</f>
        <v>0</v>
      </c>
      <c r="BF175" s="153">
        <f>IF(N175="snížená",J175,0)</f>
        <v>0</v>
      </c>
      <c r="BG175" s="153">
        <f>IF(N175="zákl. přenesená",J175,0)</f>
        <v>0</v>
      </c>
      <c r="BH175" s="153">
        <f>IF(N175="sníž. přenesená",J175,0)</f>
        <v>0</v>
      </c>
      <c r="BI175" s="153">
        <f>IF(N175="nulová",J175,0)</f>
        <v>0</v>
      </c>
      <c r="BJ175" s="17" t="s">
        <v>80</v>
      </c>
      <c r="BK175" s="153">
        <f>ROUND(I175*H175,2)</f>
        <v>0</v>
      </c>
      <c r="BL175" s="17" t="s">
        <v>138</v>
      </c>
      <c r="BM175" s="152" t="s">
        <v>171</v>
      </c>
    </row>
    <row r="176" spans="1:65" s="14" customFormat="1">
      <c r="B176" s="161"/>
      <c r="D176" s="155" t="s">
        <v>139</v>
      </c>
      <c r="E176" s="162" t="s">
        <v>1</v>
      </c>
      <c r="F176" s="163" t="s">
        <v>420</v>
      </c>
      <c r="H176" s="164">
        <v>205.82</v>
      </c>
      <c r="L176" s="161"/>
      <c r="M176" s="165"/>
      <c r="N176" s="166"/>
      <c r="O176" s="166"/>
      <c r="P176" s="166"/>
      <c r="Q176" s="166"/>
      <c r="R176" s="166"/>
      <c r="S176" s="166"/>
      <c r="T176" s="167"/>
      <c r="AT176" s="162" t="s">
        <v>139</v>
      </c>
      <c r="AU176" s="162" t="s">
        <v>81</v>
      </c>
      <c r="AV176" s="14" t="s">
        <v>81</v>
      </c>
      <c r="AW176" s="14" t="s">
        <v>31</v>
      </c>
      <c r="AX176" s="14" t="s">
        <v>75</v>
      </c>
      <c r="AY176" s="162" t="s">
        <v>132</v>
      </c>
    </row>
    <row r="177" spans="1:65" s="15" customFormat="1">
      <c r="B177" s="168"/>
      <c r="D177" s="155" t="s">
        <v>139</v>
      </c>
      <c r="E177" s="169" t="s">
        <v>1</v>
      </c>
      <c r="F177" s="170" t="s">
        <v>140</v>
      </c>
      <c r="H177" s="171">
        <v>205.82</v>
      </c>
      <c r="L177" s="168"/>
      <c r="M177" s="172"/>
      <c r="N177" s="173"/>
      <c r="O177" s="173"/>
      <c r="P177" s="173"/>
      <c r="Q177" s="173"/>
      <c r="R177" s="173"/>
      <c r="S177" s="173"/>
      <c r="T177" s="174"/>
      <c r="AT177" s="169" t="s">
        <v>139</v>
      </c>
      <c r="AU177" s="169" t="s">
        <v>81</v>
      </c>
      <c r="AV177" s="15" t="s">
        <v>138</v>
      </c>
      <c r="AW177" s="15" t="s">
        <v>31</v>
      </c>
      <c r="AX177" s="15" t="s">
        <v>80</v>
      </c>
      <c r="AY177" s="169" t="s">
        <v>132</v>
      </c>
    </row>
    <row r="178" spans="1:65" s="2" customFormat="1" ht="44.25" customHeight="1">
      <c r="A178" s="29"/>
      <c r="B178" s="141"/>
      <c r="C178" s="142" t="s">
        <v>172</v>
      </c>
      <c r="D178" s="142" t="s">
        <v>135</v>
      </c>
      <c r="E178" s="143" t="s">
        <v>421</v>
      </c>
      <c r="F178" s="144" t="s">
        <v>422</v>
      </c>
      <c r="G178" s="145" t="s">
        <v>144</v>
      </c>
      <c r="H178" s="146">
        <v>20.821999999999999</v>
      </c>
      <c r="I178" s="197">
        <v>0</v>
      </c>
      <c r="J178" s="147">
        <f>ROUND(I178*H178,2)</f>
        <v>0</v>
      </c>
      <c r="K178" s="144" t="s">
        <v>137</v>
      </c>
      <c r="L178" s="30"/>
      <c r="M178" s="148" t="s">
        <v>1</v>
      </c>
      <c r="N178" s="149" t="s">
        <v>40</v>
      </c>
      <c r="O178" s="150">
        <v>0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138</v>
      </c>
      <c r="AT178" s="152" t="s">
        <v>135</v>
      </c>
      <c r="AU178" s="152" t="s">
        <v>81</v>
      </c>
      <c r="AY178" s="17" t="s">
        <v>132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17" t="s">
        <v>80</v>
      </c>
      <c r="BK178" s="153">
        <f>ROUND(I178*H178,2)</f>
        <v>0</v>
      </c>
      <c r="BL178" s="17" t="s">
        <v>138</v>
      </c>
      <c r="BM178" s="152" t="s">
        <v>173</v>
      </c>
    </row>
    <row r="179" spans="1:65" s="2" customFormat="1" ht="37.9" customHeight="1">
      <c r="A179" s="29"/>
      <c r="B179" s="141"/>
      <c r="C179" s="142" t="s">
        <v>151</v>
      </c>
      <c r="D179" s="142" t="s">
        <v>135</v>
      </c>
      <c r="E179" s="143" t="s">
        <v>423</v>
      </c>
      <c r="F179" s="144" t="s">
        <v>424</v>
      </c>
      <c r="G179" s="145" t="s">
        <v>144</v>
      </c>
      <c r="H179" s="146">
        <v>33.521000000000001</v>
      </c>
      <c r="I179" s="197">
        <v>0</v>
      </c>
      <c r="J179" s="147">
        <f>ROUND(I179*H179,2)</f>
        <v>0</v>
      </c>
      <c r="K179" s="144" t="s">
        <v>137</v>
      </c>
      <c r="L179" s="30"/>
      <c r="M179" s="148" t="s">
        <v>1</v>
      </c>
      <c r="N179" s="149" t="s">
        <v>40</v>
      </c>
      <c r="O179" s="150">
        <v>0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138</v>
      </c>
      <c r="AT179" s="152" t="s">
        <v>135</v>
      </c>
      <c r="AU179" s="152" t="s">
        <v>81</v>
      </c>
      <c r="AY179" s="17" t="s">
        <v>132</v>
      </c>
      <c r="BE179" s="153">
        <f>IF(N179="základní",J179,0)</f>
        <v>0</v>
      </c>
      <c r="BF179" s="153">
        <f>IF(N179="snížená",J179,0)</f>
        <v>0</v>
      </c>
      <c r="BG179" s="153">
        <f>IF(N179="zákl. přenesená",J179,0)</f>
        <v>0</v>
      </c>
      <c r="BH179" s="153">
        <f>IF(N179="sníž. přenesená",J179,0)</f>
        <v>0</v>
      </c>
      <c r="BI179" s="153">
        <f>IF(N179="nulová",J179,0)</f>
        <v>0</v>
      </c>
      <c r="BJ179" s="17" t="s">
        <v>80</v>
      </c>
      <c r="BK179" s="153">
        <f>ROUND(I179*H179,2)</f>
        <v>0</v>
      </c>
      <c r="BL179" s="17" t="s">
        <v>138</v>
      </c>
      <c r="BM179" s="152" t="s">
        <v>170</v>
      </c>
    </row>
    <row r="180" spans="1:65" s="2" customFormat="1" ht="44.25" customHeight="1">
      <c r="A180" s="29"/>
      <c r="B180" s="141"/>
      <c r="C180" s="142" t="s">
        <v>174</v>
      </c>
      <c r="D180" s="142" t="s">
        <v>135</v>
      </c>
      <c r="E180" s="143" t="s">
        <v>425</v>
      </c>
      <c r="F180" s="144" t="s">
        <v>318</v>
      </c>
      <c r="G180" s="145" t="s">
        <v>144</v>
      </c>
      <c r="H180" s="146">
        <v>746.56</v>
      </c>
      <c r="I180" s="197">
        <v>0</v>
      </c>
      <c r="J180" s="147">
        <f>ROUND(I180*H180,2)</f>
        <v>0</v>
      </c>
      <c r="K180" s="144" t="s">
        <v>137</v>
      </c>
      <c r="L180" s="30"/>
      <c r="M180" s="148" t="s">
        <v>1</v>
      </c>
      <c r="N180" s="149" t="s">
        <v>40</v>
      </c>
      <c r="O180" s="150">
        <v>0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2" t="s">
        <v>138</v>
      </c>
      <c r="AT180" s="152" t="s">
        <v>135</v>
      </c>
      <c r="AU180" s="152" t="s">
        <v>81</v>
      </c>
      <c r="AY180" s="17" t="s">
        <v>132</v>
      </c>
      <c r="BE180" s="153">
        <f>IF(N180="základní",J180,0)</f>
        <v>0</v>
      </c>
      <c r="BF180" s="153">
        <f>IF(N180="snížená",J180,0)</f>
        <v>0</v>
      </c>
      <c r="BG180" s="153">
        <f>IF(N180="zákl. přenesená",J180,0)</f>
        <v>0</v>
      </c>
      <c r="BH180" s="153">
        <f>IF(N180="sníž. přenesená",J180,0)</f>
        <v>0</v>
      </c>
      <c r="BI180" s="153">
        <f>IF(N180="nulová",J180,0)</f>
        <v>0</v>
      </c>
      <c r="BJ180" s="17" t="s">
        <v>80</v>
      </c>
      <c r="BK180" s="153">
        <f>ROUND(I180*H180,2)</f>
        <v>0</v>
      </c>
      <c r="BL180" s="17" t="s">
        <v>138</v>
      </c>
      <c r="BM180" s="152" t="s">
        <v>175</v>
      </c>
    </row>
    <row r="181" spans="1:65" s="14" customFormat="1">
      <c r="B181" s="161"/>
      <c r="D181" s="155" t="s">
        <v>139</v>
      </c>
      <c r="E181" s="162" t="s">
        <v>1</v>
      </c>
      <c r="F181" s="163" t="s">
        <v>426</v>
      </c>
      <c r="H181" s="164">
        <v>26.56</v>
      </c>
      <c r="L181" s="161"/>
      <c r="M181" s="165"/>
      <c r="N181" s="166"/>
      <c r="O181" s="166"/>
      <c r="P181" s="166"/>
      <c r="Q181" s="166"/>
      <c r="R181" s="166"/>
      <c r="S181" s="166"/>
      <c r="T181" s="167"/>
      <c r="AT181" s="162" t="s">
        <v>139</v>
      </c>
      <c r="AU181" s="162" t="s">
        <v>81</v>
      </c>
      <c r="AV181" s="14" t="s">
        <v>81</v>
      </c>
      <c r="AW181" s="14" t="s">
        <v>31</v>
      </c>
      <c r="AX181" s="14" t="s">
        <v>75</v>
      </c>
      <c r="AY181" s="162" t="s">
        <v>132</v>
      </c>
    </row>
    <row r="182" spans="1:65" s="14" customFormat="1">
      <c r="B182" s="161"/>
      <c r="D182" s="155" t="s">
        <v>139</v>
      </c>
      <c r="E182" s="162" t="s">
        <v>1</v>
      </c>
      <c r="F182" s="163" t="s">
        <v>427</v>
      </c>
      <c r="H182" s="164">
        <v>288</v>
      </c>
      <c r="L182" s="161"/>
      <c r="M182" s="165"/>
      <c r="N182" s="166"/>
      <c r="O182" s="166"/>
      <c r="P182" s="166"/>
      <c r="Q182" s="166"/>
      <c r="R182" s="166"/>
      <c r="S182" s="166"/>
      <c r="T182" s="167"/>
      <c r="AT182" s="162" t="s">
        <v>139</v>
      </c>
      <c r="AU182" s="162" t="s">
        <v>81</v>
      </c>
      <c r="AV182" s="14" t="s">
        <v>81</v>
      </c>
      <c r="AW182" s="14" t="s">
        <v>31</v>
      </c>
      <c r="AX182" s="14" t="s">
        <v>75</v>
      </c>
      <c r="AY182" s="162" t="s">
        <v>132</v>
      </c>
    </row>
    <row r="183" spans="1:65" s="14" customFormat="1">
      <c r="B183" s="161"/>
      <c r="D183" s="155" t="s">
        <v>139</v>
      </c>
      <c r="E183" s="162" t="s">
        <v>1</v>
      </c>
      <c r="F183" s="163" t="s">
        <v>428</v>
      </c>
      <c r="H183" s="164">
        <v>432</v>
      </c>
      <c r="L183" s="161"/>
      <c r="M183" s="165"/>
      <c r="N183" s="166"/>
      <c r="O183" s="166"/>
      <c r="P183" s="166"/>
      <c r="Q183" s="166"/>
      <c r="R183" s="166"/>
      <c r="S183" s="166"/>
      <c r="T183" s="167"/>
      <c r="AT183" s="162" t="s">
        <v>139</v>
      </c>
      <c r="AU183" s="162" t="s">
        <v>81</v>
      </c>
      <c r="AV183" s="14" t="s">
        <v>81</v>
      </c>
      <c r="AW183" s="14" t="s">
        <v>31</v>
      </c>
      <c r="AX183" s="14" t="s">
        <v>75</v>
      </c>
      <c r="AY183" s="162" t="s">
        <v>132</v>
      </c>
    </row>
    <row r="184" spans="1:65" s="15" customFormat="1">
      <c r="B184" s="168"/>
      <c r="D184" s="155" t="s">
        <v>139</v>
      </c>
      <c r="E184" s="169" t="s">
        <v>1</v>
      </c>
      <c r="F184" s="170" t="s">
        <v>140</v>
      </c>
      <c r="H184" s="171">
        <v>746.56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139</v>
      </c>
      <c r="AU184" s="169" t="s">
        <v>81</v>
      </c>
      <c r="AV184" s="15" t="s">
        <v>138</v>
      </c>
      <c r="AW184" s="15" t="s">
        <v>31</v>
      </c>
      <c r="AX184" s="15" t="s">
        <v>80</v>
      </c>
      <c r="AY184" s="169" t="s">
        <v>132</v>
      </c>
    </row>
    <row r="185" spans="1:65" s="12" customFormat="1" ht="25.9" customHeight="1">
      <c r="B185" s="129"/>
      <c r="D185" s="130" t="s">
        <v>74</v>
      </c>
      <c r="E185" s="131" t="s">
        <v>102</v>
      </c>
      <c r="F185" s="131" t="s">
        <v>86</v>
      </c>
      <c r="J185" s="132">
        <f>BK185</f>
        <v>0</v>
      </c>
      <c r="L185" s="129"/>
      <c r="M185" s="133"/>
      <c r="N185" s="134"/>
      <c r="O185" s="134"/>
      <c r="P185" s="135">
        <f>P186</f>
        <v>0</v>
      </c>
      <c r="Q185" s="134"/>
      <c r="R185" s="135">
        <f>R186</f>
        <v>0</v>
      </c>
      <c r="S185" s="134"/>
      <c r="T185" s="136">
        <f>T186</f>
        <v>0</v>
      </c>
      <c r="AR185" s="130" t="s">
        <v>84</v>
      </c>
      <c r="AT185" s="137" t="s">
        <v>74</v>
      </c>
      <c r="AU185" s="137" t="s">
        <v>75</v>
      </c>
      <c r="AY185" s="130" t="s">
        <v>132</v>
      </c>
      <c r="BK185" s="138">
        <f>BK186</f>
        <v>0</v>
      </c>
    </row>
    <row r="186" spans="1:65" s="12" customFormat="1" ht="22.9" customHeight="1">
      <c r="B186" s="129"/>
      <c r="D186" s="130" t="s">
        <v>74</v>
      </c>
      <c r="E186" s="139" t="s">
        <v>365</v>
      </c>
      <c r="F186" s="139" t="s">
        <v>366</v>
      </c>
      <c r="J186" s="140">
        <f>BK186</f>
        <v>0</v>
      </c>
      <c r="L186" s="129"/>
      <c r="M186" s="133"/>
      <c r="N186" s="134"/>
      <c r="O186" s="134"/>
      <c r="P186" s="135">
        <f>SUM(P187:P190)</f>
        <v>0</v>
      </c>
      <c r="Q186" s="134"/>
      <c r="R186" s="135">
        <f>SUM(R187:R190)</f>
        <v>0</v>
      </c>
      <c r="S186" s="134"/>
      <c r="T186" s="136">
        <f>SUM(T187:T190)</f>
        <v>0</v>
      </c>
      <c r="AR186" s="130" t="s">
        <v>84</v>
      </c>
      <c r="AT186" s="137" t="s">
        <v>74</v>
      </c>
      <c r="AU186" s="137" t="s">
        <v>80</v>
      </c>
      <c r="AY186" s="130" t="s">
        <v>132</v>
      </c>
      <c r="BK186" s="138">
        <f>SUM(BK187:BK190)</f>
        <v>0</v>
      </c>
    </row>
    <row r="187" spans="1:65" s="2" customFormat="1" ht="16.5" customHeight="1">
      <c r="A187" s="29"/>
      <c r="B187" s="141"/>
      <c r="C187" s="142" t="s">
        <v>153</v>
      </c>
      <c r="D187" s="142" t="s">
        <v>135</v>
      </c>
      <c r="E187" s="143" t="s">
        <v>429</v>
      </c>
      <c r="F187" s="144" t="s">
        <v>430</v>
      </c>
      <c r="G187" s="145" t="s">
        <v>232</v>
      </c>
      <c r="H187" s="146">
        <v>1</v>
      </c>
      <c r="I187" s="197">
        <v>0</v>
      </c>
      <c r="J187" s="147">
        <f>ROUND(I187*H187,2)</f>
        <v>0</v>
      </c>
      <c r="K187" s="144" t="s">
        <v>137</v>
      </c>
      <c r="L187" s="30"/>
      <c r="M187" s="148" t="s">
        <v>1</v>
      </c>
      <c r="N187" s="149" t="s">
        <v>40</v>
      </c>
      <c r="O187" s="150">
        <v>0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138</v>
      </c>
      <c r="AT187" s="152" t="s">
        <v>135</v>
      </c>
      <c r="AU187" s="152" t="s">
        <v>81</v>
      </c>
      <c r="AY187" s="17" t="s">
        <v>132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17" t="s">
        <v>80</v>
      </c>
      <c r="BK187" s="153">
        <f>ROUND(I187*H187,2)</f>
        <v>0</v>
      </c>
      <c r="BL187" s="17" t="s">
        <v>138</v>
      </c>
      <c r="BM187" s="152" t="s">
        <v>176</v>
      </c>
    </row>
    <row r="188" spans="1:65" s="13" customFormat="1">
      <c r="B188" s="154"/>
      <c r="D188" s="155" t="s">
        <v>139</v>
      </c>
      <c r="E188" s="156" t="s">
        <v>1</v>
      </c>
      <c r="F188" s="157" t="s">
        <v>431</v>
      </c>
      <c r="H188" s="156" t="s">
        <v>1</v>
      </c>
      <c r="L188" s="154"/>
      <c r="M188" s="158"/>
      <c r="N188" s="159"/>
      <c r="O188" s="159"/>
      <c r="P188" s="159"/>
      <c r="Q188" s="159"/>
      <c r="R188" s="159"/>
      <c r="S188" s="159"/>
      <c r="T188" s="160"/>
      <c r="AT188" s="156" t="s">
        <v>139</v>
      </c>
      <c r="AU188" s="156" t="s">
        <v>81</v>
      </c>
      <c r="AV188" s="13" t="s">
        <v>80</v>
      </c>
      <c r="AW188" s="13" t="s">
        <v>31</v>
      </c>
      <c r="AX188" s="13" t="s">
        <v>75</v>
      </c>
      <c r="AY188" s="156" t="s">
        <v>132</v>
      </c>
    </row>
    <row r="189" spans="1:65" s="14" customFormat="1">
      <c r="B189" s="161"/>
      <c r="D189" s="155" t="s">
        <v>139</v>
      </c>
      <c r="E189" s="162" t="s">
        <v>1</v>
      </c>
      <c r="F189" s="163" t="s">
        <v>80</v>
      </c>
      <c r="H189" s="164">
        <v>1</v>
      </c>
      <c r="L189" s="161"/>
      <c r="M189" s="165"/>
      <c r="N189" s="166"/>
      <c r="O189" s="166"/>
      <c r="P189" s="166"/>
      <c r="Q189" s="166"/>
      <c r="R189" s="166"/>
      <c r="S189" s="166"/>
      <c r="T189" s="167"/>
      <c r="AT189" s="162" t="s">
        <v>139</v>
      </c>
      <c r="AU189" s="162" t="s">
        <v>81</v>
      </c>
      <c r="AV189" s="14" t="s">
        <v>81</v>
      </c>
      <c r="AW189" s="14" t="s">
        <v>31</v>
      </c>
      <c r="AX189" s="14" t="s">
        <v>75</v>
      </c>
      <c r="AY189" s="162" t="s">
        <v>132</v>
      </c>
    </row>
    <row r="190" spans="1:65" s="15" customFormat="1">
      <c r="B190" s="168"/>
      <c r="D190" s="155" t="s">
        <v>139</v>
      </c>
      <c r="E190" s="169" t="s">
        <v>1</v>
      </c>
      <c r="F190" s="170" t="s">
        <v>140</v>
      </c>
      <c r="H190" s="171">
        <v>1</v>
      </c>
      <c r="L190" s="168"/>
      <c r="M190" s="175"/>
      <c r="N190" s="176"/>
      <c r="O190" s="176"/>
      <c r="P190" s="176"/>
      <c r="Q190" s="176"/>
      <c r="R190" s="176"/>
      <c r="S190" s="176"/>
      <c r="T190" s="177"/>
      <c r="AT190" s="169" t="s">
        <v>139</v>
      </c>
      <c r="AU190" s="169" t="s">
        <v>81</v>
      </c>
      <c r="AV190" s="15" t="s">
        <v>138</v>
      </c>
      <c r="AW190" s="15" t="s">
        <v>31</v>
      </c>
      <c r="AX190" s="15" t="s">
        <v>80</v>
      </c>
      <c r="AY190" s="169" t="s">
        <v>132</v>
      </c>
    </row>
    <row r="191" spans="1:65" s="2" customFormat="1" ht="6.95" customHeight="1">
      <c r="A191" s="29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0"/>
      <c r="M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</sheetData>
  <sheetProtection algorithmName="SHA-512" hashValue="F1JzjKouscihfgN1d+XN7DWHiOtXPoVvUQuOJPnIYfGrfhGlsA6htIC4568GLkBVhjfUkrKZGXq21kf8xhZu3Q==" saltValue="L6+dWhuG1ZD+ptLoK3y7xg==" spinCount="100000" sheet="1" objects="1" scenarios="1"/>
  <protectedRanges>
    <protectedRange sqref="I130:I191" name="Oblast1"/>
  </protectedRanges>
  <autoFilter ref="C126:K190" xr:uid="{00000000-0009-0000-0000-00004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BM510"/>
  <sheetViews>
    <sheetView showGridLines="0" topLeftCell="A501" workbookViewId="0">
      <selection activeCell="K523" sqref="K5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1"/>
    </row>
    <row r="2" spans="1:46" s="1" customFormat="1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95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103</v>
      </c>
      <c r="L4" s="20"/>
      <c r="M4" s="9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239" t="str">
        <f>'Rekapitulace stavby'!K6</f>
        <v>ZŠ Březenecká 4679, Chomutov</v>
      </c>
      <c r="F7" s="240"/>
      <c r="G7" s="240"/>
      <c r="H7" s="240"/>
      <c r="L7" s="20"/>
    </row>
    <row r="8" spans="1:46" s="1" customFormat="1" ht="12" customHeight="1">
      <c r="B8" s="20"/>
      <c r="D8" s="26" t="s">
        <v>104</v>
      </c>
      <c r="L8" s="20"/>
    </row>
    <row r="9" spans="1:46" s="2" customFormat="1" ht="16.5" customHeight="1">
      <c r="A9" s="29"/>
      <c r="B9" s="30"/>
      <c r="C9" s="29"/>
      <c r="D9" s="29"/>
      <c r="E9" s="239" t="s">
        <v>369</v>
      </c>
      <c r="F9" s="238"/>
      <c r="G9" s="238"/>
      <c r="H9" s="238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105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06" t="s">
        <v>432</v>
      </c>
      <c r="F11" s="238"/>
      <c r="G11" s="238"/>
      <c r="H11" s="238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16</v>
      </c>
      <c r="E13" s="29"/>
      <c r="F13" s="24" t="s">
        <v>1</v>
      </c>
      <c r="G13" s="29"/>
      <c r="H13" s="29"/>
      <c r="I13" s="26" t="s">
        <v>17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18</v>
      </c>
      <c r="E14" s="29"/>
      <c r="F14" s="24" t="s">
        <v>19</v>
      </c>
      <c r="G14" s="29"/>
      <c r="H14" s="29"/>
      <c r="I14" s="26" t="s">
        <v>20</v>
      </c>
      <c r="J14" s="52" t="str">
        <f>'Rekapitulace stavby'!AN8</f>
        <v>18. 10. 2024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22</v>
      </c>
      <c r="E16" s="29"/>
      <c r="F16" s="29"/>
      <c r="G16" s="29"/>
      <c r="H16" s="29"/>
      <c r="I16" s="26" t="s">
        <v>23</v>
      </c>
      <c r="J16" s="24" t="s">
        <v>24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25</v>
      </c>
      <c r="F17" s="29"/>
      <c r="G17" s="29"/>
      <c r="H17" s="29"/>
      <c r="I17" s="26" t="s">
        <v>26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27</v>
      </c>
      <c r="E19" s="29"/>
      <c r="F19" s="29"/>
      <c r="G19" s="29"/>
      <c r="H19" s="29"/>
      <c r="I19" s="26" t="s">
        <v>23</v>
      </c>
      <c r="J19" s="24" t="str">
        <f>'Rekapitulace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0" t="str">
        <f>'Rekapitulace stavby'!E14</f>
        <v xml:space="preserve"> </v>
      </c>
      <c r="F20" s="210"/>
      <c r="G20" s="210"/>
      <c r="H20" s="210"/>
      <c r="I20" s="26" t="s">
        <v>26</v>
      </c>
      <c r="J20" s="24" t="str">
        <f>'Rekapitulace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28</v>
      </c>
      <c r="E22" s="29"/>
      <c r="F22" s="29"/>
      <c r="G22" s="29"/>
      <c r="H22" s="29"/>
      <c r="I22" s="26" t="s">
        <v>23</v>
      </c>
      <c r="J22" s="24" t="s">
        <v>29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30</v>
      </c>
      <c r="F23" s="29"/>
      <c r="G23" s="29"/>
      <c r="H23" s="29"/>
      <c r="I23" s="26" t="s">
        <v>26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32</v>
      </c>
      <c r="E25" s="29"/>
      <c r="F25" s="29"/>
      <c r="G25" s="29"/>
      <c r="H25" s="29"/>
      <c r="I25" s="26" t="s">
        <v>23</v>
      </c>
      <c r="J25" s="24" t="str">
        <f>IF('Rekapitulace stavby'!AN19="","",'Rekapitulace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tr">
        <f>IF('Rekapitulace stavby'!E20="","",'Rekapitulace stavby'!E20)</f>
        <v xml:space="preserve"> </v>
      </c>
      <c r="F26" s="29"/>
      <c r="G26" s="29"/>
      <c r="H26" s="29"/>
      <c r="I26" s="26" t="s">
        <v>26</v>
      </c>
      <c r="J26" s="24" t="str">
        <f>IF('Rekapitulace stavby'!AN20="","",'Rekapitulace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33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71.25" customHeight="1">
      <c r="A29" s="93"/>
      <c r="B29" s="94"/>
      <c r="C29" s="93"/>
      <c r="D29" s="93"/>
      <c r="E29" s="212" t="s">
        <v>34</v>
      </c>
      <c r="F29" s="212"/>
      <c r="G29" s="212"/>
      <c r="H29" s="212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35</v>
      </c>
      <c r="E32" s="29"/>
      <c r="F32" s="29"/>
      <c r="G32" s="29"/>
      <c r="H32" s="29"/>
      <c r="I32" s="29"/>
      <c r="J32" s="68">
        <f>ROUND(J134,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39</v>
      </c>
      <c r="E35" s="26" t="s">
        <v>40</v>
      </c>
      <c r="F35" s="98">
        <f>ROUND((SUM(BE134:BE509)),  2)</f>
        <v>0</v>
      </c>
      <c r="G35" s="29"/>
      <c r="H35" s="29"/>
      <c r="I35" s="99">
        <v>0.21</v>
      </c>
      <c r="J35" s="98">
        <f>ROUND(((SUM(BE134:BE509))*I35),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41</v>
      </c>
      <c r="F36" s="98">
        <f>ROUND((SUM(BF134:BF509)),  2)</f>
        <v>0</v>
      </c>
      <c r="G36" s="29"/>
      <c r="H36" s="29"/>
      <c r="I36" s="99">
        <v>0.12</v>
      </c>
      <c r="J36" s="98">
        <f>ROUND(((SUM(BF134:BF509))*I36),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42</v>
      </c>
      <c r="F37" s="98">
        <f>ROUND((SUM(BG134:BG509)),  2)</f>
        <v>0</v>
      </c>
      <c r="G37" s="29"/>
      <c r="H37" s="29"/>
      <c r="I37" s="99">
        <v>0.21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43</v>
      </c>
      <c r="F38" s="98">
        <f>ROUND((SUM(BH134:BH509)),  2)</f>
        <v>0</v>
      </c>
      <c r="G38" s="29"/>
      <c r="H38" s="29"/>
      <c r="I38" s="99">
        <v>0.12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44</v>
      </c>
      <c r="F39" s="98">
        <f>ROUND((SUM(BI134:BI509)),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45</v>
      </c>
      <c r="E41" s="57"/>
      <c r="F41" s="57"/>
      <c r="G41" s="102" t="s">
        <v>46</v>
      </c>
      <c r="H41" s="103" t="s">
        <v>47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50</v>
      </c>
      <c r="E61" s="32"/>
      <c r="F61" s="106" t="s">
        <v>51</v>
      </c>
      <c r="G61" s="42" t="s">
        <v>50</v>
      </c>
      <c r="H61" s="32"/>
      <c r="I61" s="32"/>
      <c r="J61" s="107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50</v>
      </c>
      <c r="E76" s="32"/>
      <c r="F76" s="106" t="s">
        <v>51</v>
      </c>
      <c r="G76" s="42" t="s">
        <v>50</v>
      </c>
      <c r="H76" s="32"/>
      <c r="I76" s="32"/>
      <c r="J76" s="107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106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9" t="str">
        <f>E7</f>
        <v>ZŠ Březenecká 4679, Chomutov</v>
      </c>
      <c r="F85" s="240"/>
      <c r="G85" s="240"/>
      <c r="H85" s="240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104</v>
      </c>
      <c r="L86" s="20"/>
    </row>
    <row r="87" spans="1:31" s="2" customFormat="1" ht="16.5" customHeight="1">
      <c r="A87" s="29"/>
      <c r="B87" s="30"/>
      <c r="C87" s="29"/>
      <c r="D87" s="29"/>
      <c r="E87" s="239" t="s">
        <v>369</v>
      </c>
      <c r="F87" s="238"/>
      <c r="G87" s="238"/>
      <c r="H87" s="238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105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06" t="str">
        <f>E11</f>
        <v>2 (11) - Stavební práce_11</v>
      </c>
      <c r="F89" s="238"/>
      <c r="G89" s="238"/>
      <c r="H89" s="238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18</v>
      </c>
      <c r="D91" s="29"/>
      <c r="E91" s="29"/>
      <c r="F91" s="24" t="str">
        <f>F14</f>
        <v xml:space="preserve"> </v>
      </c>
      <c r="G91" s="29"/>
      <c r="H91" s="29"/>
      <c r="I91" s="26" t="s">
        <v>20</v>
      </c>
      <c r="J91" s="52" t="str">
        <f>IF(J14="","",J14)</f>
        <v>18. 10. 2024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5.7" customHeight="1">
      <c r="A93" s="29"/>
      <c r="B93" s="30"/>
      <c r="C93" s="26" t="s">
        <v>22</v>
      </c>
      <c r="D93" s="29"/>
      <c r="E93" s="29"/>
      <c r="F93" s="24" t="str">
        <f>E17</f>
        <v xml:space="preserve">Statutární město Chomutov </v>
      </c>
      <c r="G93" s="29"/>
      <c r="H93" s="29"/>
      <c r="I93" s="26" t="s">
        <v>28</v>
      </c>
      <c r="J93" s="27" t="str">
        <f>E23</f>
        <v>Digitronic CZ s.r.o. Hradec Králové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27</v>
      </c>
      <c r="D94" s="29"/>
      <c r="E94" s="29"/>
      <c r="F94" s="24" t="str">
        <f>IF(E20="","",E20)</f>
        <v xml:space="preserve"> </v>
      </c>
      <c r="G94" s="29"/>
      <c r="H94" s="29"/>
      <c r="I94" s="26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08" t="s">
        <v>107</v>
      </c>
      <c r="D96" s="100"/>
      <c r="E96" s="100"/>
      <c r="F96" s="100"/>
      <c r="G96" s="100"/>
      <c r="H96" s="100"/>
      <c r="I96" s="100"/>
      <c r="J96" s="109" t="s">
        <v>108</v>
      </c>
      <c r="K96" s="10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0" t="s">
        <v>109</v>
      </c>
      <c r="D98" s="29"/>
      <c r="E98" s="29"/>
      <c r="F98" s="29"/>
      <c r="G98" s="29"/>
      <c r="H98" s="29"/>
      <c r="I98" s="29"/>
      <c r="J98" s="68">
        <f>J134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110</v>
      </c>
    </row>
    <row r="99" spans="1:47" s="9" customFormat="1" ht="24.95" customHeight="1">
      <c r="B99" s="111"/>
      <c r="D99" s="112" t="s">
        <v>111</v>
      </c>
      <c r="E99" s="113"/>
      <c r="F99" s="113"/>
      <c r="G99" s="113"/>
      <c r="H99" s="113"/>
      <c r="I99" s="113"/>
      <c r="J99" s="114">
        <f>J135</f>
        <v>0</v>
      </c>
      <c r="L99" s="111"/>
    </row>
    <row r="100" spans="1:47" s="10" customFormat="1" ht="19.899999999999999" customHeight="1">
      <c r="B100" s="115"/>
      <c r="D100" s="116" t="s">
        <v>302</v>
      </c>
      <c r="E100" s="117"/>
      <c r="F100" s="117"/>
      <c r="G100" s="117"/>
      <c r="H100" s="117"/>
      <c r="I100" s="117"/>
      <c r="J100" s="118">
        <f>J136</f>
        <v>0</v>
      </c>
      <c r="L100" s="115"/>
    </row>
    <row r="101" spans="1:47" s="10" customFormat="1" ht="19.899999999999999" customHeight="1">
      <c r="B101" s="115"/>
      <c r="D101" s="116" t="s">
        <v>303</v>
      </c>
      <c r="E101" s="117"/>
      <c r="F101" s="117"/>
      <c r="G101" s="117"/>
      <c r="H101" s="117"/>
      <c r="I101" s="117"/>
      <c r="J101" s="118">
        <f>J258</f>
        <v>0</v>
      </c>
      <c r="L101" s="115"/>
    </row>
    <row r="102" spans="1:47" s="10" customFormat="1" ht="19.899999999999999" customHeight="1">
      <c r="B102" s="115"/>
      <c r="D102" s="116" t="s">
        <v>433</v>
      </c>
      <c r="E102" s="117"/>
      <c r="F102" s="117"/>
      <c r="G102" s="117"/>
      <c r="H102" s="117"/>
      <c r="I102" s="117"/>
      <c r="J102" s="118">
        <f>J268</f>
        <v>0</v>
      </c>
      <c r="L102" s="115"/>
    </row>
    <row r="103" spans="1:47" s="10" customFormat="1" ht="19.899999999999999" customHeight="1">
      <c r="B103" s="115"/>
      <c r="D103" s="116" t="s">
        <v>304</v>
      </c>
      <c r="E103" s="117"/>
      <c r="F103" s="117"/>
      <c r="G103" s="117"/>
      <c r="H103" s="117"/>
      <c r="I103" s="117"/>
      <c r="J103" s="118">
        <f>J272</f>
        <v>0</v>
      </c>
      <c r="L103" s="115"/>
    </row>
    <row r="104" spans="1:47" s="10" customFormat="1" ht="19.899999999999999" customHeight="1">
      <c r="B104" s="115"/>
      <c r="D104" s="116" t="s">
        <v>163</v>
      </c>
      <c r="E104" s="117"/>
      <c r="F104" s="117"/>
      <c r="G104" s="117"/>
      <c r="H104" s="117"/>
      <c r="I104" s="117"/>
      <c r="J104" s="118">
        <f>J371</f>
        <v>0</v>
      </c>
      <c r="L104" s="115"/>
    </row>
    <row r="105" spans="1:47" s="10" customFormat="1" ht="19.899999999999999" customHeight="1">
      <c r="B105" s="115"/>
      <c r="D105" s="116" t="s">
        <v>371</v>
      </c>
      <c r="E105" s="117"/>
      <c r="F105" s="117"/>
      <c r="G105" s="117"/>
      <c r="H105" s="117"/>
      <c r="I105" s="117"/>
      <c r="J105" s="118">
        <f>J386</f>
        <v>0</v>
      </c>
      <c r="L105" s="115"/>
    </row>
    <row r="106" spans="1:47" s="10" customFormat="1" ht="19.899999999999999" customHeight="1">
      <c r="B106" s="115"/>
      <c r="D106" s="116" t="s">
        <v>112</v>
      </c>
      <c r="E106" s="117"/>
      <c r="F106" s="117"/>
      <c r="G106" s="117"/>
      <c r="H106" s="117"/>
      <c r="I106" s="117"/>
      <c r="J106" s="118">
        <f>J388</f>
        <v>0</v>
      </c>
      <c r="L106" s="115"/>
    </row>
    <row r="107" spans="1:47" s="10" customFormat="1" ht="19.899999999999999" customHeight="1">
      <c r="B107" s="115"/>
      <c r="D107" s="116" t="s">
        <v>164</v>
      </c>
      <c r="E107" s="117"/>
      <c r="F107" s="117"/>
      <c r="G107" s="117"/>
      <c r="H107" s="117"/>
      <c r="I107" s="117"/>
      <c r="J107" s="118">
        <f>J451</f>
        <v>0</v>
      </c>
      <c r="L107" s="115"/>
    </row>
    <row r="108" spans="1:47" s="9" customFormat="1" ht="24.95" customHeight="1">
      <c r="B108" s="111"/>
      <c r="D108" s="112" t="s">
        <v>114</v>
      </c>
      <c r="E108" s="113"/>
      <c r="F108" s="113"/>
      <c r="G108" s="113"/>
      <c r="H108" s="113"/>
      <c r="I108" s="113"/>
      <c r="J108" s="114">
        <f>J454</f>
        <v>0</v>
      </c>
      <c r="L108" s="111"/>
    </row>
    <row r="109" spans="1:47" s="10" customFormat="1" ht="19.899999999999999" customHeight="1">
      <c r="B109" s="115"/>
      <c r="D109" s="116" t="s">
        <v>305</v>
      </c>
      <c r="E109" s="117"/>
      <c r="F109" s="117"/>
      <c r="G109" s="117"/>
      <c r="H109" s="117"/>
      <c r="I109" s="117"/>
      <c r="J109" s="118">
        <f>J455</f>
        <v>0</v>
      </c>
      <c r="L109" s="115"/>
    </row>
    <row r="110" spans="1:47" s="10" customFormat="1" ht="19.899999999999999" customHeight="1">
      <c r="B110" s="115"/>
      <c r="D110" s="116" t="s">
        <v>236</v>
      </c>
      <c r="E110" s="117"/>
      <c r="F110" s="117"/>
      <c r="G110" s="117"/>
      <c r="H110" s="117"/>
      <c r="I110" s="117"/>
      <c r="J110" s="118">
        <f>J463</f>
        <v>0</v>
      </c>
      <c r="L110" s="115"/>
    </row>
    <row r="111" spans="1:47" s="10" customFormat="1" ht="19.899999999999999" customHeight="1">
      <c r="B111" s="115"/>
      <c r="D111" s="116" t="s">
        <v>115</v>
      </c>
      <c r="E111" s="117"/>
      <c r="F111" s="117"/>
      <c r="G111" s="117"/>
      <c r="H111" s="117"/>
      <c r="I111" s="117"/>
      <c r="J111" s="118">
        <f>J481</f>
        <v>0</v>
      </c>
      <c r="L111" s="115"/>
    </row>
    <row r="112" spans="1:47" s="9" customFormat="1" ht="24.95" customHeight="1">
      <c r="B112" s="111"/>
      <c r="D112" s="112" t="s">
        <v>229</v>
      </c>
      <c r="E112" s="113"/>
      <c r="F112" s="113"/>
      <c r="G112" s="113"/>
      <c r="H112" s="113"/>
      <c r="I112" s="113"/>
      <c r="J112" s="114">
        <f>J494</f>
        <v>0</v>
      </c>
      <c r="L112" s="111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21" t="s">
        <v>117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6" t="s">
        <v>14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9" t="str">
        <f>E7</f>
        <v>ZŠ Březenecká 4679, Chomutov</v>
      </c>
      <c r="F122" s="240"/>
      <c r="G122" s="240"/>
      <c r="H122" s="240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20"/>
      <c r="C123" s="26" t="s">
        <v>104</v>
      </c>
      <c r="L123" s="20"/>
    </row>
    <row r="124" spans="1:31" s="2" customFormat="1" ht="16.5" customHeight="1">
      <c r="A124" s="29"/>
      <c r="B124" s="30"/>
      <c r="C124" s="29"/>
      <c r="D124" s="29"/>
      <c r="E124" s="239" t="s">
        <v>369</v>
      </c>
      <c r="F124" s="238"/>
      <c r="G124" s="238"/>
      <c r="H124" s="238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6" t="s">
        <v>105</v>
      </c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206" t="str">
        <f>E11</f>
        <v>2 (11) - Stavební práce_11</v>
      </c>
      <c r="F126" s="238"/>
      <c r="G126" s="238"/>
      <c r="H126" s="238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6" t="s">
        <v>18</v>
      </c>
      <c r="D128" s="29"/>
      <c r="E128" s="29"/>
      <c r="F128" s="24" t="str">
        <f>F14</f>
        <v xml:space="preserve"> </v>
      </c>
      <c r="G128" s="29"/>
      <c r="H128" s="29"/>
      <c r="I128" s="26" t="s">
        <v>20</v>
      </c>
      <c r="J128" s="52" t="str">
        <f>IF(J14="","",J14)</f>
        <v>18. 10. 2024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25.7" customHeight="1">
      <c r="A130" s="29"/>
      <c r="B130" s="30"/>
      <c r="C130" s="26" t="s">
        <v>22</v>
      </c>
      <c r="D130" s="29"/>
      <c r="E130" s="29"/>
      <c r="F130" s="24" t="str">
        <f>E17</f>
        <v xml:space="preserve">Statutární město Chomutov </v>
      </c>
      <c r="G130" s="29"/>
      <c r="H130" s="29"/>
      <c r="I130" s="26" t="s">
        <v>28</v>
      </c>
      <c r="J130" s="27" t="str">
        <f>E23</f>
        <v>Digitronic CZ s.r.o. Hradec Králové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6" t="s">
        <v>27</v>
      </c>
      <c r="D131" s="29"/>
      <c r="E131" s="29"/>
      <c r="F131" s="24" t="str">
        <f>IF(E20="","",E20)</f>
        <v xml:space="preserve"> </v>
      </c>
      <c r="G131" s="29"/>
      <c r="H131" s="29"/>
      <c r="I131" s="26" t="s">
        <v>32</v>
      </c>
      <c r="J131" s="27" t="str">
        <f>E26</f>
        <v xml:space="preserve"> 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19"/>
      <c r="B133" s="120"/>
      <c r="C133" s="121" t="s">
        <v>118</v>
      </c>
      <c r="D133" s="122" t="s">
        <v>60</v>
      </c>
      <c r="E133" s="122" t="s">
        <v>56</v>
      </c>
      <c r="F133" s="122" t="s">
        <v>57</v>
      </c>
      <c r="G133" s="122" t="s">
        <v>119</v>
      </c>
      <c r="H133" s="122" t="s">
        <v>120</v>
      </c>
      <c r="I133" s="122" t="s">
        <v>121</v>
      </c>
      <c r="J133" s="122" t="s">
        <v>108</v>
      </c>
      <c r="K133" s="123" t="s">
        <v>122</v>
      </c>
      <c r="L133" s="124"/>
      <c r="M133" s="59" t="s">
        <v>1</v>
      </c>
      <c r="N133" s="60" t="s">
        <v>39</v>
      </c>
      <c r="O133" s="60" t="s">
        <v>123</v>
      </c>
      <c r="P133" s="60" t="s">
        <v>124</v>
      </c>
      <c r="Q133" s="60" t="s">
        <v>125</v>
      </c>
      <c r="R133" s="60" t="s">
        <v>126</v>
      </c>
      <c r="S133" s="60" t="s">
        <v>127</v>
      </c>
      <c r="T133" s="61" t="s">
        <v>128</v>
      </c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</row>
    <row r="134" spans="1:65" s="2" customFormat="1" ht="22.9" customHeight="1">
      <c r="A134" s="29"/>
      <c r="B134" s="30"/>
      <c r="C134" s="66" t="s">
        <v>129</v>
      </c>
      <c r="D134" s="29"/>
      <c r="E134" s="29"/>
      <c r="F134" s="29"/>
      <c r="G134" s="29"/>
      <c r="H134" s="29"/>
      <c r="I134" s="29"/>
      <c r="J134" s="125">
        <f>BK134</f>
        <v>0</v>
      </c>
      <c r="K134" s="29"/>
      <c r="L134" s="30"/>
      <c r="M134" s="62"/>
      <c r="N134" s="53"/>
      <c r="O134" s="63"/>
      <c r="P134" s="126">
        <f>P135+P454+P494</f>
        <v>3064.5542110000001</v>
      </c>
      <c r="Q134" s="63"/>
      <c r="R134" s="126">
        <f>R135+R454+R494</f>
        <v>2094.6307154700003</v>
      </c>
      <c r="S134" s="63"/>
      <c r="T134" s="127">
        <f>T135+T454+T494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7" t="s">
        <v>74</v>
      </c>
      <c r="AU134" s="17" t="s">
        <v>110</v>
      </c>
      <c r="BK134" s="128">
        <f>BK135+BK454+BK494</f>
        <v>0</v>
      </c>
    </row>
    <row r="135" spans="1:65" s="12" customFormat="1" ht="25.9" customHeight="1">
      <c r="B135" s="129"/>
      <c r="D135" s="130" t="s">
        <v>74</v>
      </c>
      <c r="E135" s="131" t="s">
        <v>130</v>
      </c>
      <c r="F135" s="131" t="s">
        <v>131</v>
      </c>
      <c r="J135" s="132">
        <f>BK135</f>
        <v>0</v>
      </c>
      <c r="L135" s="129"/>
      <c r="M135" s="133"/>
      <c r="N135" s="134"/>
      <c r="O135" s="134"/>
      <c r="P135" s="135">
        <f>P136+P258+P268+P272+P371+P386+P388+P451</f>
        <v>2661.2405490000001</v>
      </c>
      <c r="Q135" s="134"/>
      <c r="R135" s="135">
        <f>R136+R258+R268+R272+R371+R386+R388+R451</f>
        <v>2094.2808268300005</v>
      </c>
      <c r="S135" s="134"/>
      <c r="T135" s="136">
        <f>T136+T258+T268+T272+T371+T386+T388+T451</f>
        <v>0</v>
      </c>
      <c r="AR135" s="130" t="s">
        <v>80</v>
      </c>
      <c r="AT135" s="137" t="s">
        <v>74</v>
      </c>
      <c r="AU135" s="137" t="s">
        <v>75</v>
      </c>
      <c r="AY135" s="130" t="s">
        <v>132</v>
      </c>
      <c r="BK135" s="138">
        <f>BK136+BK258+BK268+BK272+BK371+BK386+BK388+BK451</f>
        <v>0</v>
      </c>
    </row>
    <row r="136" spans="1:65" s="12" customFormat="1" ht="22.9" customHeight="1">
      <c r="B136" s="129"/>
      <c r="D136" s="130" t="s">
        <v>74</v>
      </c>
      <c r="E136" s="139" t="s">
        <v>80</v>
      </c>
      <c r="F136" s="139" t="s">
        <v>306</v>
      </c>
      <c r="J136" s="140">
        <f>BK136</f>
        <v>0</v>
      </c>
      <c r="L136" s="129"/>
      <c r="M136" s="133"/>
      <c r="N136" s="134"/>
      <c r="O136" s="134"/>
      <c r="P136" s="135">
        <f>SUM(P137:P257)</f>
        <v>852.98065700000006</v>
      </c>
      <c r="Q136" s="134"/>
      <c r="R136" s="135">
        <f>SUM(R137:R257)</f>
        <v>0</v>
      </c>
      <c r="S136" s="134"/>
      <c r="T136" s="136">
        <f>SUM(T137:T257)</f>
        <v>0</v>
      </c>
      <c r="AR136" s="130" t="s">
        <v>80</v>
      </c>
      <c r="AT136" s="137" t="s">
        <v>74</v>
      </c>
      <c r="AU136" s="137" t="s">
        <v>80</v>
      </c>
      <c r="AY136" s="130" t="s">
        <v>132</v>
      </c>
      <c r="BK136" s="138">
        <f>SUM(BK137:BK257)</f>
        <v>0</v>
      </c>
    </row>
    <row r="137" spans="1:65" s="2" customFormat="1" ht="24.2" customHeight="1">
      <c r="A137" s="29"/>
      <c r="B137" s="141"/>
      <c r="C137" s="142" t="s">
        <v>80</v>
      </c>
      <c r="D137" s="142" t="s">
        <v>135</v>
      </c>
      <c r="E137" s="143" t="s">
        <v>434</v>
      </c>
      <c r="F137" s="144" t="s">
        <v>435</v>
      </c>
      <c r="G137" s="145" t="s">
        <v>141</v>
      </c>
      <c r="H137" s="146">
        <v>4282</v>
      </c>
      <c r="I137" s="197">
        <v>0</v>
      </c>
      <c r="J137" s="147">
        <f>ROUND(I137*H137,2)</f>
        <v>0</v>
      </c>
      <c r="K137" s="144" t="s">
        <v>137</v>
      </c>
      <c r="L137" s="30"/>
      <c r="M137" s="148" t="s">
        <v>1</v>
      </c>
      <c r="N137" s="149" t="s">
        <v>40</v>
      </c>
      <c r="O137" s="150">
        <v>1.4999999999999999E-2</v>
      </c>
      <c r="P137" s="150">
        <f>O137*H137</f>
        <v>64.23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138</v>
      </c>
      <c r="AT137" s="152" t="s">
        <v>135</v>
      </c>
      <c r="AU137" s="152" t="s">
        <v>81</v>
      </c>
      <c r="AY137" s="17" t="s">
        <v>132</v>
      </c>
      <c r="BE137" s="153">
        <f>IF(N137="základní",J137,0)</f>
        <v>0</v>
      </c>
      <c r="BF137" s="153">
        <f>IF(N137="snížená",J137,0)</f>
        <v>0</v>
      </c>
      <c r="BG137" s="153">
        <f>IF(N137="zákl. přenesená",J137,0)</f>
        <v>0</v>
      </c>
      <c r="BH137" s="153">
        <f>IF(N137="sníž. přenesená",J137,0)</f>
        <v>0</v>
      </c>
      <c r="BI137" s="153">
        <f>IF(N137="nulová",J137,0)</f>
        <v>0</v>
      </c>
      <c r="BJ137" s="17" t="s">
        <v>80</v>
      </c>
      <c r="BK137" s="153">
        <f>ROUND(I137*H137,2)</f>
        <v>0</v>
      </c>
      <c r="BL137" s="17" t="s">
        <v>138</v>
      </c>
      <c r="BM137" s="152" t="s">
        <v>81</v>
      </c>
    </row>
    <row r="138" spans="1:65" s="13" customFormat="1">
      <c r="B138" s="154"/>
      <c r="D138" s="155" t="s">
        <v>139</v>
      </c>
      <c r="E138" s="156" t="s">
        <v>1</v>
      </c>
      <c r="F138" s="157" t="s">
        <v>436</v>
      </c>
      <c r="H138" s="156" t="s">
        <v>1</v>
      </c>
      <c r="L138" s="154"/>
      <c r="M138" s="158"/>
      <c r="N138" s="159"/>
      <c r="O138" s="159"/>
      <c r="P138" s="159"/>
      <c r="Q138" s="159"/>
      <c r="R138" s="159"/>
      <c r="S138" s="159"/>
      <c r="T138" s="160"/>
      <c r="AT138" s="156" t="s">
        <v>139</v>
      </c>
      <c r="AU138" s="156" t="s">
        <v>81</v>
      </c>
      <c r="AV138" s="13" t="s">
        <v>80</v>
      </c>
      <c r="AW138" s="13" t="s">
        <v>31</v>
      </c>
      <c r="AX138" s="13" t="s">
        <v>75</v>
      </c>
      <c r="AY138" s="156" t="s">
        <v>132</v>
      </c>
    </row>
    <row r="139" spans="1:65" s="14" customFormat="1">
      <c r="B139" s="161"/>
      <c r="D139" s="155" t="s">
        <v>139</v>
      </c>
      <c r="E139" s="162" t="s">
        <v>1</v>
      </c>
      <c r="F139" s="163" t="s">
        <v>437</v>
      </c>
      <c r="H139" s="164">
        <v>4282</v>
      </c>
      <c r="L139" s="161"/>
      <c r="M139" s="165"/>
      <c r="N139" s="166"/>
      <c r="O139" s="166"/>
      <c r="P139" s="166"/>
      <c r="Q139" s="166"/>
      <c r="R139" s="166"/>
      <c r="S139" s="166"/>
      <c r="T139" s="167"/>
      <c r="AT139" s="162" t="s">
        <v>139</v>
      </c>
      <c r="AU139" s="162" t="s">
        <v>81</v>
      </c>
      <c r="AV139" s="14" t="s">
        <v>81</v>
      </c>
      <c r="AW139" s="14" t="s">
        <v>31</v>
      </c>
      <c r="AX139" s="14" t="s">
        <v>75</v>
      </c>
      <c r="AY139" s="162" t="s">
        <v>132</v>
      </c>
    </row>
    <row r="140" spans="1:65" s="15" customFormat="1">
      <c r="B140" s="168"/>
      <c r="D140" s="155" t="s">
        <v>139</v>
      </c>
      <c r="E140" s="169" t="s">
        <v>1</v>
      </c>
      <c r="F140" s="170" t="s">
        <v>140</v>
      </c>
      <c r="H140" s="171">
        <v>4282</v>
      </c>
      <c r="L140" s="168"/>
      <c r="M140" s="172"/>
      <c r="N140" s="173"/>
      <c r="O140" s="173"/>
      <c r="P140" s="173"/>
      <c r="Q140" s="173"/>
      <c r="R140" s="173"/>
      <c r="S140" s="173"/>
      <c r="T140" s="174"/>
      <c r="AT140" s="169" t="s">
        <v>139</v>
      </c>
      <c r="AU140" s="169" t="s">
        <v>81</v>
      </c>
      <c r="AV140" s="15" t="s">
        <v>138</v>
      </c>
      <c r="AW140" s="15" t="s">
        <v>31</v>
      </c>
      <c r="AX140" s="15" t="s">
        <v>80</v>
      </c>
      <c r="AY140" s="169" t="s">
        <v>132</v>
      </c>
    </row>
    <row r="141" spans="1:65" s="2" customFormat="1" ht="49.15" customHeight="1">
      <c r="A141" s="29"/>
      <c r="B141" s="141"/>
      <c r="C141" s="142" t="s">
        <v>81</v>
      </c>
      <c r="D141" s="142" t="s">
        <v>135</v>
      </c>
      <c r="E141" s="143" t="s">
        <v>438</v>
      </c>
      <c r="F141" s="144" t="s">
        <v>439</v>
      </c>
      <c r="G141" s="145" t="s">
        <v>166</v>
      </c>
      <c r="H141" s="146">
        <v>334.47199999999998</v>
      </c>
      <c r="I141" s="197">
        <v>0</v>
      </c>
      <c r="J141" s="147">
        <f>ROUND(I141*H141,2)</f>
        <v>0</v>
      </c>
      <c r="K141" s="144" t="s">
        <v>137</v>
      </c>
      <c r="L141" s="30"/>
      <c r="M141" s="148" t="s">
        <v>1</v>
      </c>
      <c r="N141" s="149" t="s">
        <v>40</v>
      </c>
      <c r="O141" s="150">
        <v>0.214</v>
      </c>
      <c r="P141" s="150">
        <f>O141*H141</f>
        <v>71.577007999999992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2" t="s">
        <v>138</v>
      </c>
      <c r="AT141" s="152" t="s">
        <v>135</v>
      </c>
      <c r="AU141" s="152" t="s">
        <v>81</v>
      </c>
      <c r="AY141" s="17" t="s">
        <v>132</v>
      </c>
      <c r="BE141" s="153">
        <f>IF(N141="základní",J141,0)</f>
        <v>0</v>
      </c>
      <c r="BF141" s="153">
        <f>IF(N141="snížená",J141,0)</f>
        <v>0</v>
      </c>
      <c r="BG141" s="153">
        <f>IF(N141="zákl. přenesená",J141,0)</f>
        <v>0</v>
      </c>
      <c r="BH141" s="153">
        <f>IF(N141="sníž. přenesená",J141,0)</f>
        <v>0</v>
      </c>
      <c r="BI141" s="153">
        <f>IF(N141="nulová",J141,0)</f>
        <v>0</v>
      </c>
      <c r="BJ141" s="17" t="s">
        <v>80</v>
      </c>
      <c r="BK141" s="153">
        <f>ROUND(I141*H141,2)</f>
        <v>0</v>
      </c>
      <c r="BL141" s="17" t="s">
        <v>138</v>
      </c>
      <c r="BM141" s="152" t="s">
        <v>138</v>
      </c>
    </row>
    <row r="142" spans="1:65" s="13" customFormat="1">
      <c r="B142" s="154"/>
      <c r="D142" s="155" t="s">
        <v>139</v>
      </c>
      <c r="E142" s="156" t="s">
        <v>1</v>
      </c>
      <c r="F142" s="157" t="s">
        <v>440</v>
      </c>
      <c r="H142" s="156" t="s">
        <v>1</v>
      </c>
      <c r="L142" s="154"/>
      <c r="M142" s="158"/>
      <c r="N142" s="159"/>
      <c r="O142" s="159"/>
      <c r="P142" s="159"/>
      <c r="Q142" s="159"/>
      <c r="R142" s="159"/>
      <c r="S142" s="159"/>
      <c r="T142" s="160"/>
      <c r="AT142" s="156" t="s">
        <v>139</v>
      </c>
      <c r="AU142" s="156" t="s">
        <v>81</v>
      </c>
      <c r="AV142" s="13" t="s">
        <v>80</v>
      </c>
      <c r="AW142" s="13" t="s">
        <v>31</v>
      </c>
      <c r="AX142" s="13" t="s">
        <v>75</v>
      </c>
      <c r="AY142" s="156" t="s">
        <v>132</v>
      </c>
    </row>
    <row r="143" spans="1:65" s="13" customFormat="1">
      <c r="B143" s="154"/>
      <c r="D143" s="155" t="s">
        <v>139</v>
      </c>
      <c r="E143" s="156" t="s">
        <v>1</v>
      </c>
      <c r="F143" s="157" t="s">
        <v>441</v>
      </c>
      <c r="H143" s="156" t="s">
        <v>1</v>
      </c>
      <c r="L143" s="154"/>
      <c r="M143" s="158"/>
      <c r="N143" s="159"/>
      <c r="O143" s="159"/>
      <c r="P143" s="159"/>
      <c r="Q143" s="159"/>
      <c r="R143" s="159"/>
      <c r="S143" s="159"/>
      <c r="T143" s="160"/>
      <c r="AT143" s="156" t="s">
        <v>139</v>
      </c>
      <c r="AU143" s="156" t="s">
        <v>81</v>
      </c>
      <c r="AV143" s="13" t="s">
        <v>80</v>
      </c>
      <c r="AW143" s="13" t="s">
        <v>31</v>
      </c>
      <c r="AX143" s="13" t="s">
        <v>75</v>
      </c>
      <c r="AY143" s="156" t="s">
        <v>132</v>
      </c>
    </row>
    <row r="144" spans="1:65" s="14" customFormat="1">
      <c r="B144" s="161"/>
      <c r="D144" s="155" t="s">
        <v>139</v>
      </c>
      <c r="E144" s="162" t="s">
        <v>1</v>
      </c>
      <c r="F144" s="163" t="s">
        <v>442</v>
      </c>
      <c r="H144" s="164">
        <v>148.10400000000001</v>
      </c>
      <c r="L144" s="161"/>
      <c r="M144" s="165"/>
      <c r="N144" s="166"/>
      <c r="O144" s="166"/>
      <c r="P144" s="166"/>
      <c r="Q144" s="166"/>
      <c r="R144" s="166"/>
      <c r="S144" s="166"/>
      <c r="T144" s="167"/>
      <c r="AT144" s="162" t="s">
        <v>139</v>
      </c>
      <c r="AU144" s="162" t="s">
        <v>81</v>
      </c>
      <c r="AV144" s="14" t="s">
        <v>81</v>
      </c>
      <c r="AW144" s="14" t="s">
        <v>31</v>
      </c>
      <c r="AX144" s="14" t="s">
        <v>75</v>
      </c>
      <c r="AY144" s="162" t="s">
        <v>132</v>
      </c>
    </row>
    <row r="145" spans="1:65" s="13" customFormat="1">
      <c r="B145" s="154"/>
      <c r="D145" s="155" t="s">
        <v>139</v>
      </c>
      <c r="E145" s="156" t="s">
        <v>1</v>
      </c>
      <c r="F145" s="157" t="s">
        <v>443</v>
      </c>
      <c r="H145" s="156" t="s">
        <v>1</v>
      </c>
      <c r="L145" s="154"/>
      <c r="M145" s="158"/>
      <c r="N145" s="159"/>
      <c r="O145" s="159"/>
      <c r="P145" s="159"/>
      <c r="Q145" s="159"/>
      <c r="R145" s="159"/>
      <c r="S145" s="159"/>
      <c r="T145" s="160"/>
      <c r="AT145" s="156" t="s">
        <v>139</v>
      </c>
      <c r="AU145" s="156" t="s">
        <v>81</v>
      </c>
      <c r="AV145" s="13" t="s">
        <v>80</v>
      </c>
      <c r="AW145" s="13" t="s">
        <v>31</v>
      </c>
      <c r="AX145" s="13" t="s">
        <v>75</v>
      </c>
      <c r="AY145" s="156" t="s">
        <v>132</v>
      </c>
    </row>
    <row r="146" spans="1:65" s="14" customFormat="1">
      <c r="B146" s="161"/>
      <c r="D146" s="155" t="s">
        <v>139</v>
      </c>
      <c r="E146" s="162" t="s">
        <v>1</v>
      </c>
      <c r="F146" s="163" t="s">
        <v>444</v>
      </c>
      <c r="H146" s="164">
        <v>6.5960000000000001</v>
      </c>
      <c r="L146" s="161"/>
      <c r="M146" s="165"/>
      <c r="N146" s="166"/>
      <c r="O146" s="166"/>
      <c r="P146" s="166"/>
      <c r="Q146" s="166"/>
      <c r="R146" s="166"/>
      <c r="S146" s="166"/>
      <c r="T146" s="167"/>
      <c r="AT146" s="162" t="s">
        <v>139</v>
      </c>
      <c r="AU146" s="162" t="s">
        <v>81</v>
      </c>
      <c r="AV146" s="14" t="s">
        <v>81</v>
      </c>
      <c r="AW146" s="14" t="s">
        <v>31</v>
      </c>
      <c r="AX146" s="14" t="s">
        <v>75</v>
      </c>
      <c r="AY146" s="162" t="s">
        <v>132</v>
      </c>
    </row>
    <row r="147" spans="1:65" s="13" customFormat="1">
      <c r="B147" s="154"/>
      <c r="D147" s="155" t="s">
        <v>139</v>
      </c>
      <c r="E147" s="156" t="s">
        <v>1</v>
      </c>
      <c r="F147" s="157" t="s">
        <v>445</v>
      </c>
      <c r="H147" s="156" t="s">
        <v>1</v>
      </c>
      <c r="L147" s="154"/>
      <c r="M147" s="158"/>
      <c r="N147" s="159"/>
      <c r="O147" s="159"/>
      <c r="P147" s="159"/>
      <c r="Q147" s="159"/>
      <c r="R147" s="159"/>
      <c r="S147" s="159"/>
      <c r="T147" s="160"/>
      <c r="AT147" s="156" t="s">
        <v>139</v>
      </c>
      <c r="AU147" s="156" t="s">
        <v>81</v>
      </c>
      <c r="AV147" s="13" t="s">
        <v>80</v>
      </c>
      <c r="AW147" s="13" t="s">
        <v>31</v>
      </c>
      <c r="AX147" s="13" t="s">
        <v>75</v>
      </c>
      <c r="AY147" s="156" t="s">
        <v>132</v>
      </c>
    </row>
    <row r="148" spans="1:65" s="14" customFormat="1">
      <c r="B148" s="161"/>
      <c r="D148" s="155" t="s">
        <v>139</v>
      </c>
      <c r="E148" s="162" t="s">
        <v>1</v>
      </c>
      <c r="F148" s="163" t="s">
        <v>446</v>
      </c>
      <c r="H148" s="164">
        <v>11.2</v>
      </c>
      <c r="L148" s="161"/>
      <c r="M148" s="165"/>
      <c r="N148" s="166"/>
      <c r="O148" s="166"/>
      <c r="P148" s="166"/>
      <c r="Q148" s="166"/>
      <c r="R148" s="166"/>
      <c r="S148" s="166"/>
      <c r="T148" s="167"/>
      <c r="AT148" s="162" t="s">
        <v>139</v>
      </c>
      <c r="AU148" s="162" t="s">
        <v>81</v>
      </c>
      <c r="AV148" s="14" t="s">
        <v>81</v>
      </c>
      <c r="AW148" s="14" t="s">
        <v>31</v>
      </c>
      <c r="AX148" s="14" t="s">
        <v>75</v>
      </c>
      <c r="AY148" s="162" t="s">
        <v>132</v>
      </c>
    </row>
    <row r="149" spans="1:65" s="13" customFormat="1">
      <c r="B149" s="154"/>
      <c r="D149" s="155" t="s">
        <v>139</v>
      </c>
      <c r="E149" s="156" t="s">
        <v>1</v>
      </c>
      <c r="F149" s="157" t="s">
        <v>447</v>
      </c>
      <c r="H149" s="156" t="s">
        <v>1</v>
      </c>
      <c r="L149" s="154"/>
      <c r="M149" s="158"/>
      <c r="N149" s="159"/>
      <c r="O149" s="159"/>
      <c r="P149" s="159"/>
      <c r="Q149" s="159"/>
      <c r="R149" s="159"/>
      <c r="S149" s="159"/>
      <c r="T149" s="160"/>
      <c r="AT149" s="156" t="s">
        <v>139</v>
      </c>
      <c r="AU149" s="156" t="s">
        <v>81</v>
      </c>
      <c r="AV149" s="13" t="s">
        <v>80</v>
      </c>
      <c r="AW149" s="13" t="s">
        <v>31</v>
      </c>
      <c r="AX149" s="13" t="s">
        <v>75</v>
      </c>
      <c r="AY149" s="156" t="s">
        <v>132</v>
      </c>
    </row>
    <row r="150" spans="1:65" s="14" customFormat="1">
      <c r="B150" s="161"/>
      <c r="D150" s="155" t="s">
        <v>139</v>
      </c>
      <c r="E150" s="162" t="s">
        <v>1</v>
      </c>
      <c r="F150" s="163" t="s">
        <v>448</v>
      </c>
      <c r="H150" s="164">
        <v>16.02</v>
      </c>
      <c r="L150" s="161"/>
      <c r="M150" s="165"/>
      <c r="N150" s="166"/>
      <c r="O150" s="166"/>
      <c r="P150" s="166"/>
      <c r="Q150" s="166"/>
      <c r="R150" s="166"/>
      <c r="S150" s="166"/>
      <c r="T150" s="167"/>
      <c r="AT150" s="162" t="s">
        <v>139</v>
      </c>
      <c r="AU150" s="162" t="s">
        <v>81</v>
      </c>
      <c r="AV150" s="14" t="s">
        <v>81</v>
      </c>
      <c r="AW150" s="14" t="s">
        <v>31</v>
      </c>
      <c r="AX150" s="14" t="s">
        <v>75</v>
      </c>
      <c r="AY150" s="162" t="s">
        <v>132</v>
      </c>
    </row>
    <row r="151" spans="1:65" s="13" customFormat="1">
      <c r="B151" s="154"/>
      <c r="D151" s="155" t="s">
        <v>139</v>
      </c>
      <c r="E151" s="156" t="s">
        <v>1</v>
      </c>
      <c r="F151" s="157" t="s">
        <v>449</v>
      </c>
      <c r="H151" s="156" t="s">
        <v>1</v>
      </c>
      <c r="L151" s="154"/>
      <c r="M151" s="158"/>
      <c r="N151" s="159"/>
      <c r="O151" s="159"/>
      <c r="P151" s="159"/>
      <c r="Q151" s="159"/>
      <c r="R151" s="159"/>
      <c r="S151" s="159"/>
      <c r="T151" s="160"/>
      <c r="AT151" s="156" t="s">
        <v>139</v>
      </c>
      <c r="AU151" s="156" t="s">
        <v>81</v>
      </c>
      <c r="AV151" s="13" t="s">
        <v>80</v>
      </c>
      <c r="AW151" s="13" t="s">
        <v>31</v>
      </c>
      <c r="AX151" s="13" t="s">
        <v>75</v>
      </c>
      <c r="AY151" s="156" t="s">
        <v>132</v>
      </c>
    </row>
    <row r="152" spans="1:65" s="14" customFormat="1">
      <c r="B152" s="161"/>
      <c r="D152" s="155" t="s">
        <v>139</v>
      </c>
      <c r="E152" s="162" t="s">
        <v>1</v>
      </c>
      <c r="F152" s="163" t="s">
        <v>450</v>
      </c>
      <c r="H152" s="164">
        <v>91.424999999999997</v>
      </c>
      <c r="L152" s="161"/>
      <c r="M152" s="165"/>
      <c r="N152" s="166"/>
      <c r="O152" s="166"/>
      <c r="P152" s="166"/>
      <c r="Q152" s="166"/>
      <c r="R152" s="166"/>
      <c r="S152" s="166"/>
      <c r="T152" s="167"/>
      <c r="AT152" s="162" t="s">
        <v>139</v>
      </c>
      <c r="AU152" s="162" t="s">
        <v>81</v>
      </c>
      <c r="AV152" s="14" t="s">
        <v>81</v>
      </c>
      <c r="AW152" s="14" t="s">
        <v>31</v>
      </c>
      <c r="AX152" s="14" t="s">
        <v>75</v>
      </c>
      <c r="AY152" s="162" t="s">
        <v>132</v>
      </c>
    </row>
    <row r="153" spans="1:65" s="13" customFormat="1">
      <c r="B153" s="154"/>
      <c r="D153" s="155" t="s">
        <v>139</v>
      </c>
      <c r="E153" s="156" t="s">
        <v>1</v>
      </c>
      <c r="F153" s="157" t="s">
        <v>451</v>
      </c>
      <c r="H153" s="156" t="s">
        <v>1</v>
      </c>
      <c r="L153" s="154"/>
      <c r="M153" s="158"/>
      <c r="N153" s="159"/>
      <c r="O153" s="159"/>
      <c r="P153" s="159"/>
      <c r="Q153" s="159"/>
      <c r="R153" s="159"/>
      <c r="S153" s="159"/>
      <c r="T153" s="160"/>
      <c r="AT153" s="156" t="s">
        <v>139</v>
      </c>
      <c r="AU153" s="156" t="s">
        <v>81</v>
      </c>
      <c r="AV153" s="13" t="s">
        <v>80</v>
      </c>
      <c r="AW153" s="13" t="s">
        <v>31</v>
      </c>
      <c r="AX153" s="13" t="s">
        <v>75</v>
      </c>
      <c r="AY153" s="156" t="s">
        <v>132</v>
      </c>
    </row>
    <row r="154" spans="1:65" s="14" customFormat="1">
      <c r="B154" s="161"/>
      <c r="D154" s="155" t="s">
        <v>139</v>
      </c>
      <c r="E154" s="162" t="s">
        <v>1</v>
      </c>
      <c r="F154" s="163" t="s">
        <v>452</v>
      </c>
      <c r="H154" s="164">
        <v>61.127000000000002</v>
      </c>
      <c r="L154" s="161"/>
      <c r="M154" s="165"/>
      <c r="N154" s="166"/>
      <c r="O154" s="166"/>
      <c r="P154" s="166"/>
      <c r="Q154" s="166"/>
      <c r="R154" s="166"/>
      <c r="S154" s="166"/>
      <c r="T154" s="167"/>
      <c r="AT154" s="162" t="s">
        <v>139</v>
      </c>
      <c r="AU154" s="162" t="s">
        <v>81</v>
      </c>
      <c r="AV154" s="14" t="s">
        <v>81</v>
      </c>
      <c r="AW154" s="14" t="s">
        <v>31</v>
      </c>
      <c r="AX154" s="14" t="s">
        <v>75</v>
      </c>
      <c r="AY154" s="162" t="s">
        <v>132</v>
      </c>
    </row>
    <row r="155" spans="1:65" s="15" customFormat="1">
      <c r="B155" s="168"/>
      <c r="D155" s="155" t="s">
        <v>139</v>
      </c>
      <c r="E155" s="169" t="s">
        <v>1</v>
      </c>
      <c r="F155" s="170" t="s">
        <v>140</v>
      </c>
      <c r="H155" s="171">
        <v>334.47200000000004</v>
      </c>
      <c r="L155" s="168"/>
      <c r="M155" s="172"/>
      <c r="N155" s="173"/>
      <c r="O155" s="173"/>
      <c r="P155" s="173"/>
      <c r="Q155" s="173"/>
      <c r="R155" s="173"/>
      <c r="S155" s="173"/>
      <c r="T155" s="174"/>
      <c r="AT155" s="169" t="s">
        <v>139</v>
      </c>
      <c r="AU155" s="169" t="s">
        <v>81</v>
      </c>
      <c r="AV155" s="15" t="s">
        <v>138</v>
      </c>
      <c r="AW155" s="15" t="s">
        <v>31</v>
      </c>
      <c r="AX155" s="15" t="s">
        <v>80</v>
      </c>
      <c r="AY155" s="169" t="s">
        <v>132</v>
      </c>
    </row>
    <row r="156" spans="1:65" s="2" customFormat="1" ht="44.25" customHeight="1">
      <c r="A156" s="29"/>
      <c r="B156" s="141"/>
      <c r="C156" s="142" t="s">
        <v>85</v>
      </c>
      <c r="D156" s="142" t="s">
        <v>135</v>
      </c>
      <c r="E156" s="143" t="s">
        <v>307</v>
      </c>
      <c r="F156" s="144" t="s">
        <v>308</v>
      </c>
      <c r="G156" s="145" t="s">
        <v>166</v>
      </c>
      <c r="H156" s="146">
        <v>8.6359999999999992</v>
      </c>
      <c r="I156" s="197">
        <v>0</v>
      </c>
      <c r="J156" s="147">
        <f>ROUND(I156*H156,2)</f>
        <v>0</v>
      </c>
      <c r="K156" s="144" t="s">
        <v>137</v>
      </c>
      <c r="L156" s="30"/>
      <c r="M156" s="148" t="s">
        <v>1</v>
      </c>
      <c r="N156" s="149" t="s">
        <v>40</v>
      </c>
      <c r="O156" s="150">
        <v>1.72</v>
      </c>
      <c r="P156" s="150">
        <f>O156*H156</f>
        <v>14.853919999999999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2" t="s">
        <v>138</v>
      </c>
      <c r="AT156" s="152" t="s">
        <v>135</v>
      </c>
      <c r="AU156" s="152" t="s">
        <v>81</v>
      </c>
      <c r="AY156" s="17" t="s">
        <v>132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17" t="s">
        <v>80</v>
      </c>
      <c r="BK156" s="153">
        <f>ROUND(I156*H156,2)</f>
        <v>0</v>
      </c>
      <c r="BL156" s="17" t="s">
        <v>138</v>
      </c>
      <c r="BM156" s="152" t="s">
        <v>101</v>
      </c>
    </row>
    <row r="157" spans="1:65" s="13" customFormat="1">
      <c r="B157" s="154"/>
      <c r="D157" s="155" t="s">
        <v>139</v>
      </c>
      <c r="E157" s="156" t="s">
        <v>1</v>
      </c>
      <c r="F157" s="157" t="s">
        <v>453</v>
      </c>
      <c r="H157" s="156" t="s">
        <v>1</v>
      </c>
      <c r="L157" s="154"/>
      <c r="M157" s="158"/>
      <c r="N157" s="159"/>
      <c r="O157" s="159"/>
      <c r="P157" s="159"/>
      <c r="Q157" s="159"/>
      <c r="R157" s="159"/>
      <c r="S157" s="159"/>
      <c r="T157" s="160"/>
      <c r="AT157" s="156" t="s">
        <v>139</v>
      </c>
      <c r="AU157" s="156" t="s">
        <v>81</v>
      </c>
      <c r="AV157" s="13" t="s">
        <v>80</v>
      </c>
      <c r="AW157" s="13" t="s">
        <v>31</v>
      </c>
      <c r="AX157" s="13" t="s">
        <v>75</v>
      </c>
      <c r="AY157" s="156" t="s">
        <v>132</v>
      </c>
    </row>
    <row r="158" spans="1:65" s="13" customFormat="1">
      <c r="B158" s="154"/>
      <c r="D158" s="155" t="s">
        <v>139</v>
      </c>
      <c r="E158" s="156" t="s">
        <v>1</v>
      </c>
      <c r="F158" s="157" t="s">
        <v>454</v>
      </c>
      <c r="H158" s="156" t="s">
        <v>1</v>
      </c>
      <c r="L158" s="154"/>
      <c r="M158" s="158"/>
      <c r="N158" s="159"/>
      <c r="O158" s="159"/>
      <c r="P158" s="159"/>
      <c r="Q158" s="159"/>
      <c r="R158" s="159"/>
      <c r="S158" s="159"/>
      <c r="T158" s="160"/>
      <c r="AT158" s="156" t="s">
        <v>139</v>
      </c>
      <c r="AU158" s="156" t="s">
        <v>81</v>
      </c>
      <c r="AV158" s="13" t="s">
        <v>80</v>
      </c>
      <c r="AW158" s="13" t="s">
        <v>31</v>
      </c>
      <c r="AX158" s="13" t="s">
        <v>75</v>
      </c>
      <c r="AY158" s="156" t="s">
        <v>132</v>
      </c>
    </row>
    <row r="159" spans="1:65" s="14" customFormat="1">
      <c r="B159" s="161"/>
      <c r="D159" s="155" t="s">
        <v>139</v>
      </c>
      <c r="E159" s="162" t="s">
        <v>1</v>
      </c>
      <c r="F159" s="163" t="s">
        <v>455</v>
      </c>
      <c r="H159" s="164">
        <v>4.8600000000000003</v>
      </c>
      <c r="L159" s="161"/>
      <c r="M159" s="165"/>
      <c r="N159" s="166"/>
      <c r="O159" s="166"/>
      <c r="P159" s="166"/>
      <c r="Q159" s="166"/>
      <c r="R159" s="166"/>
      <c r="S159" s="166"/>
      <c r="T159" s="167"/>
      <c r="AT159" s="162" t="s">
        <v>139</v>
      </c>
      <c r="AU159" s="162" t="s">
        <v>81</v>
      </c>
      <c r="AV159" s="14" t="s">
        <v>81</v>
      </c>
      <c r="AW159" s="14" t="s">
        <v>31</v>
      </c>
      <c r="AX159" s="14" t="s">
        <v>75</v>
      </c>
      <c r="AY159" s="162" t="s">
        <v>132</v>
      </c>
    </row>
    <row r="160" spans="1:65" s="13" customFormat="1">
      <c r="B160" s="154"/>
      <c r="D160" s="155" t="s">
        <v>139</v>
      </c>
      <c r="E160" s="156" t="s">
        <v>1</v>
      </c>
      <c r="F160" s="157" t="s">
        <v>456</v>
      </c>
      <c r="H160" s="156" t="s">
        <v>1</v>
      </c>
      <c r="L160" s="154"/>
      <c r="M160" s="158"/>
      <c r="N160" s="159"/>
      <c r="O160" s="159"/>
      <c r="P160" s="159"/>
      <c r="Q160" s="159"/>
      <c r="R160" s="159"/>
      <c r="S160" s="159"/>
      <c r="T160" s="160"/>
      <c r="AT160" s="156" t="s">
        <v>139</v>
      </c>
      <c r="AU160" s="156" t="s">
        <v>81</v>
      </c>
      <c r="AV160" s="13" t="s">
        <v>80</v>
      </c>
      <c r="AW160" s="13" t="s">
        <v>31</v>
      </c>
      <c r="AX160" s="13" t="s">
        <v>75</v>
      </c>
      <c r="AY160" s="156" t="s">
        <v>132</v>
      </c>
    </row>
    <row r="161" spans="1:65" s="14" customFormat="1">
      <c r="B161" s="161"/>
      <c r="D161" s="155" t="s">
        <v>139</v>
      </c>
      <c r="E161" s="162" t="s">
        <v>1</v>
      </c>
      <c r="F161" s="163" t="s">
        <v>457</v>
      </c>
      <c r="H161" s="164">
        <v>0.25600000000000001</v>
      </c>
      <c r="L161" s="161"/>
      <c r="M161" s="165"/>
      <c r="N161" s="166"/>
      <c r="O161" s="166"/>
      <c r="P161" s="166"/>
      <c r="Q161" s="166"/>
      <c r="R161" s="166"/>
      <c r="S161" s="166"/>
      <c r="T161" s="167"/>
      <c r="AT161" s="162" t="s">
        <v>139</v>
      </c>
      <c r="AU161" s="162" t="s">
        <v>81</v>
      </c>
      <c r="AV161" s="14" t="s">
        <v>81</v>
      </c>
      <c r="AW161" s="14" t="s">
        <v>31</v>
      </c>
      <c r="AX161" s="14" t="s">
        <v>75</v>
      </c>
      <c r="AY161" s="162" t="s">
        <v>132</v>
      </c>
    </row>
    <row r="162" spans="1:65" s="13" customFormat="1">
      <c r="B162" s="154"/>
      <c r="D162" s="155" t="s">
        <v>139</v>
      </c>
      <c r="E162" s="156" t="s">
        <v>1</v>
      </c>
      <c r="F162" s="157" t="s">
        <v>458</v>
      </c>
      <c r="H162" s="156" t="s">
        <v>1</v>
      </c>
      <c r="L162" s="154"/>
      <c r="M162" s="158"/>
      <c r="N162" s="159"/>
      <c r="O162" s="159"/>
      <c r="P162" s="159"/>
      <c r="Q162" s="159"/>
      <c r="R162" s="159"/>
      <c r="S162" s="159"/>
      <c r="T162" s="160"/>
      <c r="AT162" s="156" t="s">
        <v>139</v>
      </c>
      <c r="AU162" s="156" t="s">
        <v>81</v>
      </c>
      <c r="AV162" s="13" t="s">
        <v>80</v>
      </c>
      <c r="AW162" s="13" t="s">
        <v>31</v>
      </c>
      <c r="AX162" s="13" t="s">
        <v>75</v>
      </c>
      <c r="AY162" s="156" t="s">
        <v>132</v>
      </c>
    </row>
    <row r="163" spans="1:65" s="14" customFormat="1">
      <c r="B163" s="161"/>
      <c r="D163" s="155" t="s">
        <v>139</v>
      </c>
      <c r="E163" s="162" t="s">
        <v>1</v>
      </c>
      <c r="F163" s="163" t="s">
        <v>459</v>
      </c>
      <c r="H163" s="164">
        <v>3.52</v>
      </c>
      <c r="L163" s="161"/>
      <c r="M163" s="165"/>
      <c r="N163" s="166"/>
      <c r="O163" s="166"/>
      <c r="P163" s="166"/>
      <c r="Q163" s="166"/>
      <c r="R163" s="166"/>
      <c r="S163" s="166"/>
      <c r="T163" s="167"/>
      <c r="AT163" s="162" t="s">
        <v>139</v>
      </c>
      <c r="AU163" s="162" t="s">
        <v>81</v>
      </c>
      <c r="AV163" s="14" t="s">
        <v>81</v>
      </c>
      <c r="AW163" s="14" t="s">
        <v>31</v>
      </c>
      <c r="AX163" s="14" t="s">
        <v>75</v>
      </c>
      <c r="AY163" s="162" t="s">
        <v>132</v>
      </c>
    </row>
    <row r="164" spans="1:65" s="15" customFormat="1">
      <c r="B164" s="168"/>
      <c r="D164" s="155" t="s">
        <v>139</v>
      </c>
      <c r="E164" s="169" t="s">
        <v>1</v>
      </c>
      <c r="F164" s="170" t="s">
        <v>140</v>
      </c>
      <c r="H164" s="171">
        <v>8.636000000000001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139</v>
      </c>
      <c r="AU164" s="169" t="s">
        <v>81</v>
      </c>
      <c r="AV164" s="15" t="s">
        <v>138</v>
      </c>
      <c r="AW164" s="15" t="s">
        <v>31</v>
      </c>
      <c r="AX164" s="15" t="s">
        <v>80</v>
      </c>
      <c r="AY164" s="169" t="s">
        <v>132</v>
      </c>
    </row>
    <row r="165" spans="1:65" s="2" customFormat="1" ht="62.65" customHeight="1">
      <c r="A165" s="29"/>
      <c r="B165" s="141"/>
      <c r="C165" s="142" t="s">
        <v>138</v>
      </c>
      <c r="D165" s="142" t="s">
        <v>135</v>
      </c>
      <c r="E165" s="143" t="s">
        <v>460</v>
      </c>
      <c r="F165" s="144" t="s">
        <v>461</v>
      </c>
      <c r="G165" s="145" t="s">
        <v>166</v>
      </c>
      <c r="H165" s="146">
        <v>489.76</v>
      </c>
      <c r="I165" s="197">
        <v>0</v>
      </c>
      <c r="J165" s="147">
        <f>ROUND(I165*H165,2)</f>
        <v>0</v>
      </c>
      <c r="K165" s="144" t="s">
        <v>137</v>
      </c>
      <c r="L165" s="30"/>
      <c r="M165" s="148" t="s">
        <v>1</v>
      </c>
      <c r="N165" s="149" t="s">
        <v>40</v>
      </c>
      <c r="O165" s="150">
        <v>4.5999999999999999E-2</v>
      </c>
      <c r="P165" s="150">
        <f>O165*H165</f>
        <v>22.528959999999998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138</v>
      </c>
      <c r="AT165" s="152" t="s">
        <v>135</v>
      </c>
      <c r="AU165" s="152" t="s">
        <v>81</v>
      </c>
      <c r="AY165" s="17" t="s">
        <v>132</v>
      </c>
      <c r="BE165" s="153">
        <f>IF(N165="základní",J165,0)</f>
        <v>0</v>
      </c>
      <c r="BF165" s="153">
        <f>IF(N165="snížená",J165,0)</f>
        <v>0</v>
      </c>
      <c r="BG165" s="153">
        <f>IF(N165="zákl. přenesená",J165,0)</f>
        <v>0</v>
      </c>
      <c r="BH165" s="153">
        <f>IF(N165="sníž. přenesená",J165,0)</f>
        <v>0</v>
      </c>
      <c r="BI165" s="153">
        <f>IF(N165="nulová",J165,0)</f>
        <v>0</v>
      </c>
      <c r="BJ165" s="17" t="s">
        <v>80</v>
      </c>
      <c r="BK165" s="153">
        <f>ROUND(I165*H165,2)</f>
        <v>0</v>
      </c>
      <c r="BL165" s="17" t="s">
        <v>138</v>
      </c>
      <c r="BM165" s="152" t="s">
        <v>145</v>
      </c>
    </row>
    <row r="166" spans="1:65" s="13" customFormat="1" ht="22.5">
      <c r="B166" s="154"/>
      <c r="D166" s="155" t="s">
        <v>139</v>
      </c>
      <c r="E166" s="156" t="s">
        <v>1</v>
      </c>
      <c r="F166" s="157" t="s">
        <v>462</v>
      </c>
      <c r="H166" s="156" t="s">
        <v>1</v>
      </c>
      <c r="L166" s="154"/>
      <c r="M166" s="158"/>
      <c r="N166" s="159"/>
      <c r="O166" s="159"/>
      <c r="P166" s="159"/>
      <c r="Q166" s="159"/>
      <c r="R166" s="159"/>
      <c r="S166" s="159"/>
      <c r="T166" s="160"/>
      <c r="AT166" s="156" t="s">
        <v>139</v>
      </c>
      <c r="AU166" s="156" t="s">
        <v>81</v>
      </c>
      <c r="AV166" s="13" t="s">
        <v>80</v>
      </c>
      <c r="AW166" s="13" t="s">
        <v>31</v>
      </c>
      <c r="AX166" s="13" t="s">
        <v>75</v>
      </c>
      <c r="AY166" s="156" t="s">
        <v>132</v>
      </c>
    </row>
    <row r="167" spans="1:65" s="13" customFormat="1">
      <c r="B167" s="154"/>
      <c r="D167" s="155" t="s">
        <v>139</v>
      </c>
      <c r="E167" s="156" t="s">
        <v>1</v>
      </c>
      <c r="F167" s="157" t="s">
        <v>463</v>
      </c>
      <c r="H167" s="156" t="s">
        <v>1</v>
      </c>
      <c r="L167" s="154"/>
      <c r="M167" s="158"/>
      <c r="N167" s="159"/>
      <c r="O167" s="159"/>
      <c r="P167" s="159"/>
      <c r="Q167" s="159"/>
      <c r="R167" s="159"/>
      <c r="S167" s="159"/>
      <c r="T167" s="160"/>
      <c r="AT167" s="156" t="s">
        <v>139</v>
      </c>
      <c r="AU167" s="156" t="s">
        <v>81</v>
      </c>
      <c r="AV167" s="13" t="s">
        <v>80</v>
      </c>
      <c r="AW167" s="13" t="s">
        <v>31</v>
      </c>
      <c r="AX167" s="13" t="s">
        <v>75</v>
      </c>
      <c r="AY167" s="156" t="s">
        <v>132</v>
      </c>
    </row>
    <row r="168" spans="1:65" s="14" customFormat="1">
      <c r="B168" s="161"/>
      <c r="D168" s="155" t="s">
        <v>139</v>
      </c>
      <c r="E168" s="162" t="s">
        <v>1</v>
      </c>
      <c r="F168" s="163" t="s">
        <v>464</v>
      </c>
      <c r="H168" s="164">
        <v>63.76</v>
      </c>
      <c r="L168" s="161"/>
      <c r="M168" s="165"/>
      <c r="N168" s="166"/>
      <c r="O168" s="166"/>
      <c r="P168" s="166"/>
      <c r="Q168" s="166"/>
      <c r="R168" s="166"/>
      <c r="S168" s="166"/>
      <c r="T168" s="167"/>
      <c r="AT168" s="162" t="s">
        <v>139</v>
      </c>
      <c r="AU168" s="162" t="s">
        <v>81</v>
      </c>
      <c r="AV168" s="14" t="s">
        <v>81</v>
      </c>
      <c r="AW168" s="14" t="s">
        <v>31</v>
      </c>
      <c r="AX168" s="14" t="s">
        <v>75</v>
      </c>
      <c r="AY168" s="162" t="s">
        <v>132</v>
      </c>
    </row>
    <row r="169" spans="1:65" s="14" customFormat="1">
      <c r="B169" s="161"/>
      <c r="D169" s="155" t="s">
        <v>139</v>
      </c>
      <c r="E169" s="162" t="s">
        <v>1</v>
      </c>
      <c r="F169" s="163" t="s">
        <v>465</v>
      </c>
      <c r="H169" s="164">
        <v>178.64</v>
      </c>
      <c r="L169" s="161"/>
      <c r="M169" s="165"/>
      <c r="N169" s="166"/>
      <c r="O169" s="166"/>
      <c r="P169" s="166"/>
      <c r="Q169" s="166"/>
      <c r="R169" s="166"/>
      <c r="S169" s="166"/>
      <c r="T169" s="167"/>
      <c r="AT169" s="162" t="s">
        <v>139</v>
      </c>
      <c r="AU169" s="162" t="s">
        <v>81</v>
      </c>
      <c r="AV169" s="14" t="s">
        <v>81</v>
      </c>
      <c r="AW169" s="14" t="s">
        <v>31</v>
      </c>
      <c r="AX169" s="14" t="s">
        <v>75</v>
      </c>
      <c r="AY169" s="162" t="s">
        <v>132</v>
      </c>
    </row>
    <row r="170" spans="1:65" s="14" customFormat="1">
      <c r="B170" s="161"/>
      <c r="D170" s="155" t="s">
        <v>139</v>
      </c>
      <c r="E170" s="162" t="s">
        <v>1</v>
      </c>
      <c r="F170" s="163" t="s">
        <v>466</v>
      </c>
      <c r="H170" s="164">
        <v>247.36</v>
      </c>
      <c r="L170" s="161"/>
      <c r="M170" s="165"/>
      <c r="N170" s="166"/>
      <c r="O170" s="166"/>
      <c r="P170" s="166"/>
      <c r="Q170" s="166"/>
      <c r="R170" s="166"/>
      <c r="S170" s="166"/>
      <c r="T170" s="167"/>
      <c r="AT170" s="162" t="s">
        <v>139</v>
      </c>
      <c r="AU170" s="162" t="s">
        <v>81</v>
      </c>
      <c r="AV170" s="14" t="s">
        <v>81</v>
      </c>
      <c r="AW170" s="14" t="s">
        <v>31</v>
      </c>
      <c r="AX170" s="14" t="s">
        <v>75</v>
      </c>
      <c r="AY170" s="162" t="s">
        <v>132</v>
      </c>
    </row>
    <row r="171" spans="1:65" s="15" customFormat="1">
      <c r="B171" s="168"/>
      <c r="D171" s="155" t="s">
        <v>139</v>
      </c>
      <c r="E171" s="169" t="s">
        <v>1</v>
      </c>
      <c r="F171" s="170" t="s">
        <v>140</v>
      </c>
      <c r="H171" s="171">
        <v>489.76</v>
      </c>
      <c r="L171" s="168"/>
      <c r="M171" s="172"/>
      <c r="N171" s="173"/>
      <c r="O171" s="173"/>
      <c r="P171" s="173"/>
      <c r="Q171" s="173"/>
      <c r="R171" s="173"/>
      <c r="S171" s="173"/>
      <c r="T171" s="174"/>
      <c r="AT171" s="169" t="s">
        <v>139</v>
      </c>
      <c r="AU171" s="169" t="s">
        <v>81</v>
      </c>
      <c r="AV171" s="15" t="s">
        <v>138</v>
      </c>
      <c r="AW171" s="15" t="s">
        <v>31</v>
      </c>
      <c r="AX171" s="15" t="s">
        <v>80</v>
      </c>
      <c r="AY171" s="169" t="s">
        <v>132</v>
      </c>
    </row>
    <row r="172" spans="1:65" s="2" customFormat="1" ht="62.65" customHeight="1">
      <c r="A172" s="29"/>
      <c r="B172" s="141"/>
      <c r="C172" s="142" t="s">
        <v>84</v>
      </c>
      <c r="D172" s="142" t="s">
        <v>135</v>
      </c>
      <c r="E172" s="143" t="s">
        <v>309</v>
      </c>
      <c r="F172" s="144" t="s">
        <v>310</v>
      </c>
      <c r="G172" s="145" t="s">
        <v>166</v>
      </c>
      <c r="H172" s="146">
        <v>804.62800000000004</v>
      </c>
      <c r="I172" s="197">
        <v>0</v>
      </c>
      <c r="J172" s="147">
        <f>ROUND(I172*H172,2)</f>
        <v>0</v>
      </c>
      <c r="K172" s="144" t="s">
        <v>137</v>
      </c>
      <c r="L172" s="30"/>
      <c r="M172" s="148" t="s">
        <v>1</v>
      </c>
      <c r="N172" s="149" t="s">
        <v>40</v>
      </c>
      <c r="O172" s="150">
        <v>8.6999999999999994E-2</v>
      </c>
      <c r="P172" s="150">
        <f>O172*H172</f>
        <v>70.002635999999995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138</v>
      </c>
      <c r="AT172" s="152" t="s">
        <v>135</v>
      </c>
      <c r="AU172" s="152" t="s">
        <v>81</v>
      </c>
      <c r="AY172" s="17" t="s">
        <v>132</v>
      </c>
      <c r="BE172" s="153">
        <f>IF(N172="základní",J172,0)</f>
        <v>0</v>
      </c>
      <c r="BF172" s="153">
        <f>IF(N172="snížená",J172,0)</f>
        <v>0</v>
      </c>
      <c r="BG172" s="153">
        <f>IF(N172="zákl. přenesená",J172,0)</f>
        <v>0</v>
      </c>
      <c r="BH172" s="153">
        <f>IF(N172="sníž. přenesená",J172,0)</f>
        <v>0</v>
      </c>
      <c r="BI172" s="153">
        <f>IF(N172="nulová",J172,0)</f>
        <v>0</v>
      </c>
      <c r="BJ172" s="17" t="s">
        <v>80</v>
      </c>
      <c r="BK172" s="153">
        <f>ROUND(I172*H172,2)</f>
        <v>0</v>
      </c>
      <c r="BL172" s="17" t="s">
        <v>138</v>
      </c>
      <c r="BM172" s="152" t="s">
        <v>146</v>
      </c>
    </row>
    <row r="173" spans="1:65" s="13" customFormat="1">
      <c r="B173" s="154"/>
      <c r="D173" s="155" t="s">
        <v>139</v>
      </c>
      <c r="E173" s="156" t="s">
        <v>1</v>
      </c>
      <c r="F173" s="157" t="s">
        <v>312</v>
      </c>
      <c r="H173" s="156" t="s">
        <v>1</v>
      </c>
      <c r="L173" s="154"/>
      <c r="M173" s="158"/>
      <c r="N173" s="159"/>
      <c r="O173" s="159"/>
      <c r="P173" s="159"/>
      <c r="Q173" s="159"/>
      <c r="R173" s="159"/>
      <c r="S173" s="159"/>
      <c r="T173" s="160"/>
      <c r="AT173" s="156" t="s">
        <v>139</v>
      </c>
      <c r="AU173" s="156" t="s">
        <v>81</v>
      </c>
      <c r="AV173" s="13" t="s">
        <v>80</v>
      </c>
      <c r="AW173" s="13" t="s">
        <v>31</v>
      </c>
      <c r="AX173" s="13" t="s">
        <v>75</v>
      </c>
      <c r="AY173" s="156" t="s">
        <v>132</v>
      </c>
    </row>
    <row r="174" spans="1:65" s="14" customFormat="1">
      <c r="B174" s="161"/>
      <c r="D174" s="155" t="s">
        <v>139</v>
      </c>
      <c r="E174" s="162" t="s">
        <v>1</v>
      </c>
      <c r="F174" s="163" t="s">
        <v>467</v>
      </c>
      <c r="H174" s="164">
        <v>343.108</v>
      </c>
      <c r="L174" s="161"/>
      <c r="M174" s="165"/>
      <c r="N174" s="166"/>
      <c r="O174" s="166"/>
      <c r="P174" s="166"/>
      <c r="Q174" s="166"/>
      <c r="R174" s="166"/>
      <c r="S174" s="166"/>
      <c r="T174" s="167"/>
      <c r="AT174" s="162" t="s">
        <v>139</v>
      </c>
      <c r="AU174" s="162" t="s">
        <v>81</v>
      </c>
      <c r="AV174" s="14" t="s">
        <v>81</v>
      </c>
      <c r="AW174" s="14" t="s">
        <v>31</v>
      </c>
      <c r="AX174" s="14" t="s">
        <v>75</v>
      </c>
      <c r="AY174" s="162" t="s">
        <v>132</v>
      </c>
    </row>
    <row r="175" spans="1:65" s="13" customFormat="1">
      <c r="B175" s="154"/>
      <c r="D175" s="155" t="s">
        <v>139</v>
      </c>
      <c r="E175" s="156" t="s">
        <v>1</v>
      </c>
      <c r="F175" s="157" t="s">
        <v>311</v>
      </c>
      <c r="H175" s="156" t="s">
        <v>1</v>
      </c>
      <c r="L175" s="154"/>
      <c r="M175" s="158"/>
      <c r="N175" s="159"/>
      <c r="O175" s="159"/>
      <c r="P175" s="159"/>
      <c r="Q175" s="159"/>
      <c r="R175" s="159"/>
      <c r="S175" s="159"/>
      <c r="T175" s="160"/>
      <c r="AT175" s="156" t="s">
        <v>139</v>
      </c>
      <c r="AU175" s="156" t="s">
        <v>81</v>
      </c>
      <c r="AV175" s="13" t="s">
        <v>80</v>
      </c>
      <c r="AW175" s="13" t="s">
        <v>31</v>
      </c>
      <c r="AX175" s="13" t="s">
        <v>75</v>
      </c>
      <c r="AY175" s="156" t="s">
        <v>132</v>
      </c>
    </row>
    <row r="176" spans="1:65" s="14" customFormat="1">
      <c r="B176" s="161"/>
      <c r="D176" s="155" t="s">
        <v>139</v>
      </c>
      <c r="E176" s="162" t="s">
        <v>1</v>
      </c>
      <c r="F176" s="163" t="s">
        <v>468</v>
      </c>
      <c r="H176" s="164">
        <v>856.4</v>
      </c>
      <c r="L176" s="161"/>
      <c r="M176" s="165"/>
      <c r="N176" s="166"/>
      <c r="O176" s="166"/>
      <c r="P176" s="166"/>
      <c r="Q176" s="166"/>
      <c r="R176" s="166"/>
      <c r="S176" s="166"/>
      <c r="T176" s="167"/>
      <c r="AT176" s="162" t="s">
        <v>139</v>
      </c>
      <c r="AU176" s="162" t="s">
        <v>81</v>
      </c>
      <c r="AV176" s="14" t="s">
        <v>81</v>
      </c>
      <c r="AW176" s="14" t="s">
        <v>31</v>
      </c>
      <c r="AX176" s="14" t="s">
        <v>75</v>
      </c>
      <c r="AY176" s="162" t="s">
        <v>132</v>
      </c>
    </row>
    <row r="177" spans="1:65" s="13" customFormat="1" ht="22.5">
      <c r="B177" s="154"/>
      <c r="D177" s="155" t="s">
        <v>139</v>
      </c>
      <c r="E177" s="156" t="s">
        <v>1</v>
      </c>
      <c r="F177" s="157" t="s">
        <v>469</v>
      </c>
      <c r="H177" s="156" t="s">
        <v>1</v>
      </c>
      <c r="L177" s="154"/>
      <c r="M177" s="158"/>
      <c r="N177" s="159"/>
      <c r="O177" s="159"/>
      <c r="P177" s="159"/>
      <c r="Q177" s="159"/>
      <c r="R177" s="159"/>
      <c r="S177" s="159"/>
      <c r="T177" s="160"/>
      <c r="AT177" s="156" t="s">
        <v>139</v>
      </c>
      <c r="AU177" s="156" t="s">
        <v>81</v>
      </c>
      <c r="AV177" s="13" t="s">
        <v>80</v>
      </c>
      <c r="AW177" s="13" t="s">
        <v>31</v>
      </c>
      <c r="AX177" s="13" t="s">
        <v>75</v>
      </c>
      <c r="AY177" s="156" t="s">
        <v>132</v>
      </c>
    </row>
    <row r="178" spans="1:65" s="14" customFormat="1">
      <c r="B178" s="161"/>
      <c r="D178" s="155" t="s">
        <v>139</v>
      </c>
      <c r="E178" s="162" t="s">
        <v>1</v>
      </c>
      <c r="F178" s="163" t="s">
        <v>470</v>
      </c>
      <c r="H178" s="164">
        <v>-150</v>
      </c>
      <c r="L178" s="161"/>
      <c r="M178" s="165"/>
      <c r="N178" s="166"/>
      <c r="O178" s="166"/>
      <c r="P178" s="166"/>
      <c r="Q178" s="166"/>
      <c r="R178" s="166"/>
      <c r="S178" s="166"/>
      <c r="T178" s="167"/>
      <c r="AT178" s="162" t="s">
        <v>139</v>
      </c>
      <c r="AU178" s="162" t="s">
        <v>81</v>
      </c>
      <c r="AV178" s="14" t="s">
        <v>81</v>
      </c>
      <c r="AW178" s="14" t="s">
        <v>31</v>
      </c>
      <c r="AX178" s="14" t="s">
        <v>75</v>
      </c>
      <c r="AY178" s="162" t="s">
        <v>132</v>
      </c>
    </row>
    <row r="179" spans="1:65" s="13" customFormat="1">
      <c r="B179" s="154"/>
      <c r="D179" s="155" t="s">
        <v>139</v>
      </c>
      <c r="E179" s="156" t="s">
        <v>1</v>
      </c>
      <c r="F179" s="157" t="s">
        <v>471</v>
      </c>
      <c r="H179" s="156" t="s">
        <v>1</v>
      </c>
      <c r="L179" s="154"/>
      <c r="M179" s="158"/>
      <c r="N179" s="159"/>
      <c r="O179" s="159"/>
      <c r="P179" s="159"/>
      <c r="Q179" s="159"/>
      <c r="R179" s="159"/>
      <c r="S179" s="159"/>
      <c r="T179" s="160"/>
      <c r="AT179" s="156" t="s">
        <v>139</v>
      </c>
      <c r="AU179" s="156" t="s">
        <v>81</v>
      </c>
      <c r="AV179" s="13" t="s">
        <v>80</v>
      </c>
      <c r="AW179" s="13" t="s">
        <v>31</v>
      </c>
      <c r="AX179" s="13" t="s">
        <v>75</v>
      </c>
      <c r="AY179" s="156" t="s">
        <v>132</v>
      </c>
    </row>
    <row r="180" spans="1:65" s="14" customFormat="1">
      <c r="B180" s="161"/>
      <c r="D180" s="155" t="s">
        <v>139</v>
      </c>
      <c r="E180" s="162" t="s">
        <v>1</v>
      </c>
      <c r="F180" s="163" t="s">
        <v>472</v>
      </c>
      <c r="H180" s="164">
        <v>-31.88</v>
      </c>
      <c r="L180" s="161"/>
      <c r="M180" s="165"/>
      <c r="N180" s="166"/>
      <c r="O180" s="166"/>
      <c r="P180" s="166"/>
      <c r="Q180" s="166"/>
      <c r="R180" s="166"/>
      <c r="S180" s="166"/>
      <c r="T180" s="167"/>
      <c r="AT180" s="162" t="s">
        <v>139</v>
      </c>
      <c r="AU180" s="162" t="s">
        <v>81</v>
      </c>
      <c r="AV180" s="14" t="s">
        <v>81</v>
      </c>
      <c r="AW180" s="14" t="s">
        <v>31</v>
      </c>
      <c r="AX180" s="14" t="s">
        <v>75</v>
      </c>
      <c r="AY180" s="162" t="s">
        <v>132</v>
      </c>
    </row>
    <row r="181" spans="1:65" s="14" customFormat="1">
      <c r="B181" s="161"/>
      <c r="D181" s="155" t="s">
        <v>139</v>
      </c>
      <c r="E181" s="162" t="s">
        <v>1</v>
      </c>
      <c r="F181" s="163" t="s">
        <v>473</v>
      </c>
      <c r="H181" s="164">
        <v>-89.32</v>
      </c>
      <c r="L181" s="161"/>
      <c r="M181" s="165"/>
      <c r="N181" s="166"/>
      <c r="O181" s="166"/>
      <c r="P181" s="166"/>
      <c r="Q181" s="166"/>
      <c r="R181" s="166"/>
      <c r="S181" s="166"/>
      <c r="T181" s="167"/>
      <c r="AT181" s="162" t="s">
        <v>139</v>
      </c>
      <c r="AU181" s="162" t="s">
        <v>81</v>
      </c>
      <c r="AV181" s="14" t="s">
        <v>81</v>
      </c>
      <c r="AW181" s="14" t="s">
        <v>31</v>
      </c>
      <c r="AX181" s="14" t="s">
        <v>75</v>
      </c>
      <c r="AY181" s="162" t="s">
        <v>132</v>
      </c>
    </row>
    <row r="182" spans="1:65" s="14" customFormat="1">
      <c r="B182" s="161"/>
      <c r="D182" s="155" t="s">
        <v>139</v>
      </c>
      <c r="E182" s="162" t="s">
        <v>1</v>
      </c>
      <c r="F182" s="163" t="s">
        <v>474</v>
      </c>
      <c r="H182" s="164">
        <v>-123.68</v>
      </c>
      <c r="L182" s="161"/>
      <c r="M182" s="165"/>
      <c r="N182" s="166"/>
      <c r="O182" s="166"/>
      <c r="P182" s="166"/>
      <c r="Q182" s="166"/>
      <c r="R182" s="166"/>
      <c r="S182" s="166"/>
      <c r="T182" s="167"/>
      <c r="AT182" s="162" t="s">
        <v>139</v>
      </c>
      <c r="AU182" s="162" t="s">
        <v>81</v>
      </c>
      <c r="AV182" s="14" t="s">
        <v>81</v>
      </c>
      <c r="AW182" s="14" t="s">
        <v>31</v>
      </c>
      <c r="AX182" s="14" t="s">
        <v>75</v>
      </c>
      <c r="AY182" s="162" t="s">
        <v>132</v>
      </c>
    </row>
    <row r="183" spans="1:65" s="15" customFormat="1">
      <c r="B183" s="168"/>
      <c r="D183" s="155" t="s">
        <v>139</v>
      </c>
      <c r="E183" s="169" t="s">
        <v>1</v>
      </c>
      <c r="F183" s="170" t="s">
        <v>140</v>
      </c>
      <c r="H183" s="171">
        <v>804.62799999999993</v>
      </c>
      <c r="L183" s="168"/>
      <c r="M183" s="172"/>
      <c r="N183" s="173"/>
      <c r="O183" s="173"/>
      <c r="P183" s="173"/>
      <c r="Q183" s="173"/>
      <c r="R183" s="173"/>
      <c r="S183" s="173"/>
      <c r="T183" s="174"/>
      <c r="AT183" s="169" t="s">
        <v>139</v>
      </c>
      <c r="AU183" s="169" t="s">
        <v>81</v>
      </c>
      <c r="AV183" s="15" t="s">
        <v>138</v>
      </c>
      <c r="AW183" s="15" t="s">
        <v>31</v>
      </c>
      <c r="AX183" s="15" t="s">
        <v>80</v>
      </c>
      <c r="AY183" s="169" t="s">
        <v>132</v>
      </c>
    </row>
    <row r="184" spans="1:65" s="2" customFormat="1" ht="66.75" customHeight="1">
      <c r="A184" s="29"/>
      <c r="B184" s="141"/>
      <c r="C184" s="142" t="s">
        <v>101</v>
      </c>
      <c r="D184" s="142" t="s">
        <v>135</v>
      </c>
      <c r="E184" s="143" t="s">
        <v>313</v>
      </c>
      <c r="F184" s="144" t="s">
        <v>314</v>
      </c>
      <c r="G184" s="145" t="s">
        <v>166</v>
      </c>
      <c r="H184" s="146">
        <v>16092.56</v>
      </c>
      <c r="I184" s="197">
        <v>0</v>
      </c>
      <c r="J184" s="147">
        <f>ROUND(I184*H184,2)</f>
        <v>0</v>
      </c>
      <c r="K184" s="144" t="s">
        <v>137</v>
      </c>
      <c r="L184" s="30"/>
      <c r="M184" s="148" t="s">
        <v>1</v>
      </c>
      <c r="N184" s="149" t="s">
        <v>40</v>
      </c>
      <c r="O184" s="150">
        <v>5.0000000000000001E-3</v>
      </c>
      <c r="P184" s="150">
        <f>O184*H184</f>
        <v>80.462800000000001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138</v>
      </c>
      <c r="AT184" s="152" t="s">
        <v>135</v>
      </c>
      <c r="AU184" s="152" t="s">
        <v>81</v>
      </c>
      <c r="AY184" s="17" t="s">
        <v>132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17" t="s">
        <v>80</v>
      </c>
      <c r="BK184" s="153">
        <f>ROUND(I184*H184,2)</f>
        <v>0</v>
      </c>
      <c r="BL184" s="17" t="s">
        <v>138</v>
      </c>
      <c r="BM184" s="152" t="s">
        <v>8</v>
      </c>
    </row>
    <row r="185" spans="1:65" s="14" customFormat="1">
      <c r="B185" s="161"/>
      <c r="D185" s="155" t="s">
        <v>139</v>
      </c>
      <c r="E185" s="162" t="s">
        <v>1</v>
      </c>
      <c r="F185" s="163" t="s">
        <v>475</v>
      </c>
      <c r="H185" s="164">
        <v>16092.56</v>
      </c>
      <c r="L185" s="161"/>
      <c r="M185" s="165"/>
      <c r="N185" s="166"/>
      <c r="O185" s="166"/>
      <c r="P185" s="166"/>
      <c r="Q185" s="166"/>
      <c r="R185" s="166"/>
      <c r="S185" s="166"/>
      <c r="T185" s="167"/>
      <c r="AT185" s="162" t="s">
        <v>139</v>
      </c>
      <c r="AU185" s="162" t="s">
        <v>81</v>
      </c>
      <c r="AV185" s="14" t="s">
        <v>81</v>
      </c>
      <c r="AW185" s="14" t="s">
        <v>31</v>
      </c>
      <c r="AX185" s="14" t="s">
        <v>75</v>
      </c>
      <c r="AY185" s="162" t="s">
        <v>132</v>
      </c>
    </row>
    <row r="186" spans="1:65" s="15" customFormat="1">
      <c r="B186" s="168"/>
      <c r="D186" s="155" t="s">
        <v>139</v>
      </c>
      <c r="E186" s="169" t="s">
        <v>1</v>
      </c>
      <c r="F186" s="170" t="s">
        <v>140</v>
      </c>
      <c r="H186" s="171">
        <v>16092.56</v>
      </c>
      <c r="L186" s="168"/>
      <c r="M186" s="172"/>
      <c r="N186" s="173"/>
      <c r="O186" s="173"/>
      <c r="P186" s="173"/>
      <c r="Q186" s="173"/>
      <c r="R186" s="173"/>
      <c r="S186" s="173"/>
      <c r="T186" s="174"/>
      <c r="AT186" s="169" t="s">
        <v>139</v>
      </c>
      <c r="AU186" s="169" t="s">
        <v>81</v>
      </c>
      <c r="AV186" s="15" t="s">
        <v>138</v>
      </c>
      <c r="AW186" s="15" t="s">
        <v>31</v>
      </c>
      <c r="AX186" s="15" t="s">
        <v>80</v>
      </c>
      <c r="AY186" s="169" t="s">
        <v>132</v>
      </c>
    </row>
    <row r="187" spans="1:65" s="2" customFormat="1" ht="44.25" customHeight="1">
      <c r="A187" s="29"/>
      <c r="B187" s="141"/>
      <c r="C187" s="142" t="s">
        <v>149</v>
      </c>
      <c r="D187" s="142" t="s">
        <v>135</v>
      </c>
      <c r="E187" s="143" t="s">
        <v>315</v>
      </c>
      <c r="F187" s="144" t="s">
        <v>316</v>
      </c>
      <c r="G187" s="145" t="s">
        <v>166</v>
      </c>
      <c r="H187" s="146">
        <v>244.88</v>
      </c>
      <c r="I187" s="197">
        <v>0</v>
      </c>
      <c r="J187" s="147">
        <f>ROUND(I187*H187,2)</f>
        <v>0</v>
      </c>
      <c r="K187" s="144" t="s">
        <v>137</v>
      </c>
      <c r="L187" s="30"/>
      <c r="M187" s="148" t="s">
        <v>1</v>
      </c>
      <c r="N187" s="149" t="s">
        <v>40</v>
      </c>
      <c r="O187" s="150">
        <v>0.19700000000000001</v>
      </c>
      <c r="P187" s="150">
        <f>O187*H187</f>
        <v>48.24136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138</v>
      </c>
      <c r="AT187" s="152" t="s">
        <v>135</v>
      </c>
      <c r="AU187" s="152" t="s">
        <v>81</v>
      </c>
      <c r="AY187" s="17" t="s">
        <v>132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17" t="s">
        <v>80</v>
      </c>
      <c r="BK187" s="153">
        <f>ROUND(I187*H187,2)</f>
        <v>0</v>
      </c>
      <c r="BL187" s="17" t="s">
        <v>138</v>
      </c>
      <c r="BM187" s="152" t="s">
        <v>152</v>
      </c>
    </row>
    <row r="188" spans="1:65" s="13" customFormat="1">
      <c r="B188" s="154"/>
      <c r="D188" s="155" t="s">
        <v>139</v>
      </c>
      <c r="E188" s="156" t="s">
        <v>1</v>
      </c>
      <c r="F188" s="157" t="s">
        <v>471</v>
      </c>
      <c r="H188" s="156" t="s">
        <v>1</v>
      </c>
      <c r="L188" s="154"/>
      <c r="M188" s="158"/>
      <c r="N188" s="159"/>
      <c r="O188" s="159"/>
      <c r="P188" s="159"/>
      <c r="Q188" s="159"/>
      <c r="R188" s="159"/>
      <c r="S188" s="159"/>
      <c r="T188" s="160"/>
      <c r="AT188" s="156" t="s">
        <v>139</v>
      </c>
      <c r="AU188" s="156" t="s">
        <v>81</v>
      </c>
      <c r="AV188" s="13" t="s">
        <v>80</v>
      </c>
      <c r="AW188" s="13" t="s">
        <v>31</v>
      </c>
      <c r="AX188" s="13" t="s">
        <v>75</v>
      </c>
      <c r="AY188" s="156" t="s">
        <v>132</v>
      </c>
    </row>
    <row r="189" spans="1:65" s="13" customFormat="1">
      <c r="B189" s="154"/>
      <c r="D189" s="155" t="s">
        <v>139</v>
      </c>
      <c r="E189" s="156" t="s">
        <v>1</v>
      </c>
      <c r="F189" s="157" t="s">
        <v>463</v>
      </c>
      <c r="H189" s="156" t="s">
        <v>1</v>
      </c>
      <c r="L189" s="154"/>
      <c r="M189" s="158"/>
      <c r="N189" s="159"/>
      <c r="O189" s="159"/>
      <c r="P189" s="159"/>
      <c r="Q189" s="159"/>
      <c r="R189" s="159"/>
      <c r="S189" s="159"/>
      <c r="T189" s="160"/>
      <c r="AT189" s="156" t="s">
        <v>139</v>
      </c>
      <c r="AU189" s="156" t="s">
        <v>81</v>
      </c>
      <c r="AV189" s="13" t="s">
        <v>80</v>
      </c>
      <c r="AW189" s="13" t="s">
        <v>31</v>
      </c>
      <c r="AX189" s="13" t="s">
        <v>75</v>
      </c>
      <c r="AY189" s="156" t="s">
        <v>132</v>
      </c>
    </row>
    <row r="190" spans="1:65" s="14" customFormat="1">
      <c r="B190" s="161"/>
      <c r="D190" s="155" t="s">
        <v>139</v>
      </c>
      <c r="E190" s="162" t="s">
        <v>1</v>
      </c>
      <c r="F190" s="163" t="s">
        <v>476</v>
      </c>
      <c r="H190" s="164">
        <v>31.88</v>
      </c>
      <c r="L190" s="161"/>
      <c r="M190" s="165"/>
      <c r="N190" s="166"/>
      <c r="O190" s="166"/>
      <c r="P190" s="166"/>
      <c r="Q190" s="166"/>
      <c r="R190" s="166"/>
      <c r="S190" s="166"/>
      <c r="T190" s="167"/>
      <c r="AT190" s="162" t="s">
        <v>139</v>
      </c>
      <c r="AU190" s="162" t="s">
        <v>81</v>
      </c>
      <c r="AV190" s="14" t="s">
        <v>81</v>
      </c>
      <c r="AW190" s="14" t="s">
        <v>31</v>
      </c>
      <c r="AX190" s="14" t="s">
        <v>75</v>
      </c>
      <c r="AY190" s="162" t="s">
        <v>132</v>
      </c>
    </row>
    <row r="191" spans="1:65" s="14" customFormat="1">
      <c r="B191" s="161"/>
      <c r="D191" s="155" t="s">
        <v>139</v>
      </c>
      <c r="E191" s="162" t="s">
        <v>1</v>
      </c>
      <c r="F191" s="163" t="s">
        <v>477</v>
      </c>
      <c r="H191" s="164">
        <v>89.32</v>
      </c>
      <c r="L191" s="161"/>
      <c r="M191" s="165"/>
      <c r="N191" s="166"/>
      <c r="O191" s="166"/>
      <c r="P191" s="166"/>
      <c r="Q191" s="166"/>
      <c r="R191" s="166"/>
      <c r="S191" s="166"/>
      <c r="T191" s="167"/>
      <c r="AT191" s="162" t="s">
        <v>139</v>
      </c>
      <c r="AU191" s="162" t="s">
        <v>81</v>
      </c>
      <c r="AV191" s="14" t="s">
        <v>81</v>
      </c>
      <c r="AW191" s="14" t="s">
        <v>31</v>
      </c>
      <c r="AX191" s="14" t="s">
        <v>75</v>
      </c>
      <c r="AY191" s="162" t="s">
        <v>132</v>
      </c>
    </row>
    <row r="192" spans="1:65" s="14" customFormat="1">
      <c r="B192" s="161"/>
      <c r="D192" s="155" t="s">
        <v>139</v>
      </c>
      <c r="E192" s="162" t="s">
        <v>1</v>
      </c>
      <c r="F192" s="163" t="s">
        <v>478</v>
      </c>
      <c r="H192" s="164">
        <v>123.68</v>
      </c>
      <c r="L192" s="161"/>
      <c r="M192" s="165"/>
      <c r="N192" s="166"/>
      <c r="O192" s="166"/>
      <c r="P192" s="166"/>
      <c r="Q192" s="166"/>
      <c r="R192" s="166"/>
      <c r="S192" s="166"/>
      <c r="T192" s="167"/>
      <c r="AT192" s="162" t="s">
        <v>139</v>
      </c>
      <c r="AU192" s="162" t="s">
        <v>81</v>
      </c>
      <c r="AV192" s="14" t="s">
        <v>81</v>
      </c>
      <c r="AW192" s="14" t="s">
        <v>31</v>
      </c>
      <c r="AX192" s="14" t="s">
        <v>75</v>
      </c>
      <c r="AY192" s="162" t="s">
        <v>132</v>
      </c>
    </row>
    <row r="193" spans="1:65" s="15" customFormat="1">
      <c r="B193" s="168"/>
      <c r="D193" s="155" t="s">
        <v>139</v>
      </c>
      <c r="E193" s="169" t="s">
        <v>1</v>
      </c>
      <c r="F193" s="170" t="s">
        <v>140</v>
      </c>
      <c r="H193" s="171">
        <v>244.88</v>
      </c>
      <c r="L193" s="168"/>
      <c r="M193" s="172"/>
      <c r="N193" s="173"/>
      <c r="O193" s="173"/>
      <c r="P193" s="173"/>
      <c r="Q193" s="173"/>
      <c r="R193" s="173"/>
      <c r="S193" s="173"/>
      <c r="T193" s="174"/>
      <c r="AT193" s="169" t="s">
        <v>139</v>
      </c>
      <c r="AU193" s="169" t="s">
        <v>81</v>
      </c>
      <c r="AV193" s="15" t="s">
        <v>138</v>
      </c>
      <c r="AW193" s="15" t="s">
        <v>31</v>
      </c>
      <c r="AX193" s="15" t="s">
        <v>80</v>
      </c>
      <c r="AY193" s="169" t="s">
        <v>132</v>
      </c>
    </row>
    <row r="194" spans="1:65" s="2" customFormat="1" ht="44.25" customHeight="1">
      <c r="A194" s="29"/>
      <c r="B194" s="141"/>
      <c r="C194" s="142" t="s">
        <v>145</v>
      </c>
      <c r="D194" s="142" t="s">
        <v>135</v>
      </c>
      <c r="E194" s="143" t="s">
        <v>317</v>
      </c>
      <c r="F194" s="144" t="s">
        <v>318</v>
      </c>
      <c r="G194" s="145" t="s">
        <v>144</v>
      </c>
      <c r="H194" s="146">
        <v>2078.0259999999998</v>
      </c>
      <c r="I194" s="197">
        <v>0</v>
      </c>
      <c r="J194" s="147">
        <f>ROUND(I194*H194,2)</f>
        <v>0</v>
      </c>
      <c r="K194" s="144" t="s">
        <v>137</v>
      </c>
      <c r="L194" s="30"/>
      <c r="M194" s="148" t="s">
        <v>1</v>
      </c>
      <c r="N194" s="149" t="s">
        <v>40</v>
      </c>
      <c r="O194" s="150">
        <v>0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2" t="s">
        <v>138</v>
      </c>
      <c r="AT194" s="152" t="s">
        <v>135</v>
      </c>
      <c r="AU194" s="152" t="s">
        <v>81</v>
      </c>
      <c r="AY194" s="17" t="s">
        <v>132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17" t="s">
        <v>80</v>
      </c>
      <c r="BK194" s="153">
        <f>ROUND(I194*H194,2)</f>
        <v>0</v>
      </c>
      <c r="BL194" s="17" t="s">
        <v>138</v>
      </c>
      <c r="BM194" s="152" t="s">
        <v>151</v>
      </c>
    </row>
    <row r="195" spans="1:65" s="14" customFormat="1">
      <c r="B195" s="161"/>
      <c r="D195" s="155" t="s">
        <v>139</v>
      </c>
      <c r="E195" s="162" t="s">
        <v>1</v>
      </c>
      <c r="F195" s="163" t="s">
        <v>479</v>
      </c>
      <c r="H195" s="164">
        <v>2078.0259999999998</v>
      </c>
      <c r="L195" s="161"/>
      <c r="M195" s="165"/>
      <c r="N195" s="166"/>
      <c r="O195" s="166"/>
      <c r="P195" s="166"/>
      <c r="Q195" s="166"/>
      <c r="R195" s="166"/>
      <c r="S195" s="166"/>
      <c r="T195" s="167"/>
      <c r="AT195" s="162" t="s">
        <v>139</v>
      </c>
      <c r="AU195" s="162" t="s">
        <v>81</v>
      </c>
      <c r="AV195" s="14" t="s">
        <v>81</v>
      </c>
      <c r="AW195" s="14" t="s">
        <v>31</v>
      </c>
      <c r="AX195" s="14" t="s">
        <v>75</v>
      </c>
      <c r="AY195" s="162" t="s">
        <v>132</v>
      </c>
    </row>
    <row r="196" spans="1:65" s="15" customFormat="1">
      <c r="B196" s="168"/>
      <c r="D196" s="155" t="s">
        <v>139</v>
      </c>
      <c r="E196" s="169" t="s">
        <v>1</v>
      </c>
      <c r="F196" s="170" t="s">
        <v>140</v>
      </c>
      <c r="H196" s="171">
        <v>2078.0259999999998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139</v>
      </c>
      <c r="AU196" s="169" t="s">
        <v>81</v>
      </c>
      <c r="AV196" s="15" t="s">
        <v>138</v>
      </c>
      <c r="AW196" s="15" t="s">
        <v>31</v>
      </c>
      <c r="AX196" s="15" t="s">
        <v>80</v>
      </c>
      <c r="AY196" s="169" t="s">
        <v>132</v>
      </c>
    </row>
    <row r="197" spans="1:65" s="2" customFormat="1" ht="37.9" customHeight="1">
      <c r="A197" s="29"/>
      <c r="B197" s="141"/>
      <c r="C197" s="142" t="s">
        <v>133</v>
      </c>
      <c r="D197" s="142" t="s">
        <v>135</v>
      </c>
      <c r="E197" s="143" t="s">
        <v>319</v>
      </c>
      <c r="F197" s="144" t="s">
        <v>320</v>
      </c>
      <c r="G197" s="145" t="s">
        <v>166</v>
      </c>
      <c r="H197" s="146">
        <v>1049.508</v>
      </c>
      <c r="I197" s="197">
        <v>0</v>
      </c>
      <c r="J197" s="147">
        <f>ROUND(I197*H197,2)</f>
        <v>0</v>
      </c>
      <c r="K197" s="144" t="s">
        <v>137</v>
      </c>
      <c r="L197" s="30"/>
      <c r="M197" s="148" t="s">
        <v>1</v>
      </c>
      <c r="N197" s="149" t="s">
        <v>40</v>
      </c>
      <c r="O197" s="150">
        <v>8.9999999999999993E-3</v>
      </c>
      <c r="P197" s="150">
        <f>O197*H197</f>
        <v>9.4455720000000003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138</v>
      </c>
      <c r="AT197" s="152" t="s">
        <v>135</v>
      </c>
      <c r="AU197" s="152" t="s">
        <v>81</v>
      </c>
      <c r="AY197" s="17" t="s">
        <v>132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17" t="s">
        <v>80</v>
      </c>
      <c r="BK197" s="153">
        <f>ROUND(I197*H197,2)</f>
        <v>0</v>
      </c>
      <c r="BL197" s="17" t="s">
        <v>138</v>
      </c>
      <c r="BM197" s="152" t="s">
        <v>153</v>
      </c>
    </row>
    <row r="198" spans="1:65" s="13" customFormat="1">
      <c r="B198" s="154"/>
      <c r="D198" s="155" t="s">
        <v>139</v>
      </c>
      <c r="E198" s="156" t="s">
        <v>1</v>
      </c>
      <c r="F198" s="157" t="s">
        <v>471</v>
      </c>
      <c r="H198" s="156" t="s">
        <v>1</v>
      </c>
      <c r="L198" s="154"/>
      <c r="M198" s="158"/>
      <c r="N198" s="159"/>
      <c r="O198" s="159"/>
      <c r="P198" s="159"/>
      <c r="Q198" s="159"/>
      <c r="R198" s="159"/>
      <c r="S198" s="159"/>
      <c r="T198" s="160"/>
      <c r="AT198" s="156" t="s">
        <v>139</v>
      </c>
      <c r="AU198" s="156" t="s">
        <v>81</v>
      </c>
      <c r="AV198" s="13" t="s">
        <v>80</v>
      </c>
      <c r="AW198" s="13" t="s">
        <v>31</v>
      </c>
      <c r="AX198" s="13" t="s">
        <v>75</v>
      </c>
      <c r="AY198" s="156" t="s">
        <v>132</v>
      </c>
    </row>
    <row r="199" spans="1:65" s="13" customFormat="1">
      <c r="B199" s="154"/>
      <c r="D199" s="155" t="s">
        <v>139</v>
      </c>
      <c r="E199" s="156" t="s">
        <v>1</v>
      </c>
      <c r="F199" s="157" t="s">
        <v>463</v>
      </c>
      <c r="H199" s="156" t="s">
        <v>1</v>
      </c>
      <c r="L199" s="154"/>
      <c r="M199" s="158"/>
      <c r="N199" s="159"/>
      <c r="O199" s="159"/>
      <c r="P199" s="159"/>
      <c r="Q199" s="159"/>
      <c r="R199" s="159"/>
      <c r="S199" s="159"/>
      <c r="T199" s="160"/>
      <c r="AT199" s="156" t="s">
        <v>139</v>
      </c>
      <c r="AU199" s="156" t="s">
        <v>81</v>
      </c>
      <c r="AV199" s="13" t="s">
        <v>80</v>
      </c>
      <c r="AW199" s="13" t="s">
        <v>31</v>
      </c>
      <c r="AX199" s="13" t="s">
        <v>75</v>
      </c>
      <c r="AY199" s="156" t="s">
        <v>132</v>
      </c>
    </row>
    <row r="200" spans="1:65" s="14" customFormat="1">
      <c r="B200" s="161"/>
      <c r="D200" s="155" t="s">
        <v>139</v>
      </c>
      <c r="E200" s="162" t="s">
        <v>1</v>
      </c>
      <c r="F200" s="163" t="s">
        <v>476</v>
      </c>
      <c r="H200" s="164">
        <v>31.88</v>
      </c>
      <c r="L200" s="161"/>
      <c r="M200" s="165"/>
      <c r="N200" s="166"/>
      <c r="O200" s="166"/>
      <c r="P200" s="166"/>
      <c r="Q200" s="166"/>
      <c r="R200" s="166"/>
      <c r="S200" s="166"/>
      <c r="T200" s="167"/>
      <c r="AT200" s="162" t="s">
        <v>139</v>
      </c>
      <c r="AU200" s="162" t="s">
        <v>81</v>
      </c>
      <c r="AV200" s="14" t="s">
        <v>81</v>
      </c>
      <c r="AW200" s="14" t="s">
        <v>31</v>
      </c>
      <c r="AX200" s="14" t="s">
        <v>75</v>
      </c>
      <c r="AY200" s="162" t="s">
        <v>132</v>
      </c>
    </row>
    <row r="201" spans="1:65" s="14" customFormat="1">
      <c r="B201" s="161"/>
      <c r="D201" s="155" t="s">
        <v>139</v>
      </c>
      <c r="E201" s="162" t="s">
        <v>1</v>
      </c>
      <c r="F201" s="163" t="s">
        <v>477</v>
      </c>
      <c r="H201" s="164">
        <v>89.32</v>
      </c>
      <c r="L201" s="161"/>
      <c r="M201" s="165"/>
      <c r="N201" s="166"/>
      <c r="O201" s="166"/>
      <c r="P201" s="166"/>
      <c r="Q201" s="166"/>
      <c r="R201" s="166"/>
      <c r="S201" s="166"/>
      <c r="T201" s="167"/>
      <c r="AT201" s="162" t="s">
        <v>139</v>
      </c>
      <c r="AU201" s="162" t="s">
        <v>81</v>
      </c>
      <c r="AV201" s="14" t="s">
        <v>81</v>
      </c>
      <c r="AW201" s="14" t="s">
        <v>31</v>
      </c>
      <c r="AX201" s="14" t="s">
        <v>75</v>
      </c>
      <c r="AY201" s="162" t="s">
        <v>132</v>
      </c>
    </row>
    <row r="202" spans="1:65" s="14" customFormat="1">
      <c r="B202" s="161"/>
      <c r="D202" s="155" t="s">
        <v>139</v>
      </c>
      <c r="E202" s="162" t="s">
        <v>1</v>
      </c>
      <c r="F202" s="163" t="s">
        <v>478</v>
      </c>
      <c r="H202" s="164">
        <v>123.68</v>
      </c>
      <c r="L202" s="161"/>
      <c r="M202" s="165"/>
      <c r="N202" s="166"/>
      <c r="O202" s="166"/>
      <c r="P202" s="166"/>
      <c r="Q202" s="166"/>
      <c r="R202" s="166"/>
      <c r="S202" s="166"/>
      <c r="T202" s="167"/>
      <c r="AT202" s="162" t="s">
        <v>139</v>
      </c>
      <c r="AU202" s="162" t="s">
        <v>81</v>
      </c>
      <c r="AV202" s="14" t="s">
        <v>81</v>
      </c>
      <c r="AW202" s="14" t="s">
        <v>31</v>
      </c>
      <c r="AX202" s="14" t="s">
        <v>75</v>
      </c>
      <c r="AY202" s="162" t="s">
        <v>132</v>
      </c>
    </row>
    <row r="203" spans="1:65" s="13" customFormat="1">
      <c r="B203" s="154"/>
      <c r="D203" s="155" t="s">
        <v>139</v>
      </c>
      <c r="E203" s="156" t="s">
        <v>1</v>
      </c>
      <c r="F203" s="157" t="s">
        <v>480</v>
      </c>
      <c r="H203" s="156" t="s">
        <v>1</v>
      </c>
      <c r="L203" s="154"/>
      <c r="M203" s="158"/>
      <c r="N203" s="159"/>
      <c r="O203" s="159"/>
      <c r="P203" s="159"/>
      <c r="Q203" s="159"/>
      <c r="R203" s="159"/>
      <c r="S203" s="159"/>
      <c r="T203" s="160"/>
      <c r="AT203" s="156" t="s">
        <v>139</v>
      </c>
      <c r="AU203" s="156" t="s">
        <v>81</v>
      </c>
      <c r="AV203" s="13" t="s">
        <v>80</v>
      </c>
      <c r="AW203" s="13" t="s">
        <v>31</v>
      </c>
      <c r="AX203" s="13" t="s">
        <v>75</v>
      </c>
      <c r="AY203" s="156" t="s">
        <v>132</v>
      </c>
    </row>
    <row r="204" spans="1:65" s="14" customFormat="1">
      <c r="B204" s="161"/>
      <c r="D204" s="155" t="s">
        <v>139</v>
      </c>
      <c r="E204" s="162" t="s">
        <v>1</v>
      </c>
      <c r="F204" s="163" t="s">
        <v>481</v>
      </c>
      <c r="H204" s="164">
        <v>804.62800000000004</v>
      </c>
      <c r="L204" s="161"/>
      <c r="M204" s="165"/>
      <c r="N204" s="166"/>
      <c r="O204" s="166"/>
      <c r="P204" s="166"/>
      <c r="Q204" s="166"/>
      <c r="R204" s="166"/>
      <c r="S204" s="166"/>
      <c r="T204" s="167"/>
      <c r="AT204" s="162" t="s">
        <v>139</v>
      </c>
      <c r="AU204" s="162" t="s">
        <v>81</v>
      </c>
      <c r="AV204" s="14" t="s">
        <v>81</v>
      </c>
      <c r="AW204" s="14" t="s">
        <v>31</v>
      </c>
      <c r="AX204" s="14" t="s">
        <v>75</v>
      </c>
      <c r="AY204" s="162" t="s">
        <v>132</v>
      </c>
    </row>
    <row r="205" spans="1:65" s="15" customFormat="1">
      <c r="B205" s="168"/>
      <c r="D205" s="155" t="s">
        <v>139</v>
      </c>
      <c r="E205" s="169" t="s">
        <v>1</v>
      </c>
      <c r="F205" s="170" t="s">
        <v>140</v>
      </c>
      <c r="H205" s="171">
        <v>1049.508</v>
      </c>
      <c r="L205" s="168"/>
      <c r="M205" s="172"/>
      <c r="N205" s="173"/>
      <c r="O205" s="173"/>
      <c r="P205" s="173"/>
      <c r="Q205" s="173"/>
      <c r="R205" s="173"/>
      <c r="S205" s="173"/>
      <c r="T205" s="174"/>
      <c r="AT205" s="169" t="s">
        <v>139</v>
      </c>
      <c r="AU205" s="169" t="s">
        <v>81</v>
      </c>
      <c r="AV205" s="15" t="s">
        <v>138</v>
      </c>
      <c r="AW205" s="15" t="s">
        <v>31</v>
      </c>
      <c r="AX205" s="15" t="s">
        <v>80</v>
      </c>
      <c r="AY205" s="169" t="s">
        <v>132</v>
      </c>
    </row>
    <row r="206" spans="1:65" s="2" customFormat="1" ht="44.25" customHeight="1">
      <c r="A206" s="29"/>
      <c r="B206" s="141"/>
      <c r="C206" s="142" t="s">
        <v>146</v>
      </c>
      <c r="D206" s="142" t="s">
        <v>135</v>
      </c>
      <c r="E206" s="143" t="s">
        <v>482</v>
      </c>
      <c r="F206" s="144" t="s">
        <v>483</v>
      </c>
      <c r="G206" s="145" t="s">
        <v>166</v>
      </c>
      <c r="H206" s="146">
        <v>150</v>
      </c>
      <c r="I206" s="197">
        <v>0</v>
      </c>
      <c r="J206" s="147">
        <f>ROUND(I206*H206,2)</f>
        <v>0</v>
      </c>
      <c r="K206" s="144" t="s">
        <v>137</v>
      </c>
      <c r="L206" s="30"/>
      <c r="M206" s="148" t="s">
        <v>1</v>
      </c>
      <c r="N206" s="149" t="s">
        <v>40</v>
      </c>
      <c r="O206" s="150">
        <v>0.32800000000000001</v>
      </c>
      <c r="P206" s="150">
        <f>O206*H206</f>
        <v>49.2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2" t="s">
        <v>138</v>
      </c>
      <c r="AT206" s="152" t="s">
        <v>135</v>
      </c>
      <c r="AU206" s="152" t="s">
        <v>81</v>
      </c>
      <c r="AY206" s="17" t="s">
        <v>132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17" t="s">
        <v>80</v>
      </c>
      <c r="BK206" s="153">
        <f>ROUND(I206*H206,2)</f>
        <v>0</v>
      </c>
      <c r="BL206" s="17" t="s">
        <v>138</v>
      </c>
      <c r="BM206" s="152" t="s">
        <v>154</v>
      </c>
    </row>
    <row r="207" spans="1:65" s="13" customFormat="1" ht="22.5">
      <c r="B207" s="154"/>
      <c r="D207" s="155" t="s">
        <v>139</v>
      </c>
      <c r="E207" s="156" t="s">
        <v>1</v>
      </c>
      <c r="F207" s="157" t="s">
        <v>469</v>
      </c>
      <c r="H207" s="156" t="s">
        <v>1</v>
      </c>
      <c r="L207" s="154"/>
      <c r="M207" s="158"/>
      <c r="N207" s="159"/>
      <c r="O207" s="159"/>
      <c r="P207" s="159"/>
      <c r="Q207" s="159"/>
      <c r="R207" s="159"/>
      <c r="S207" s="159"/>
      <c r="T207" s="160"/>
      <c r="AT207" s="156" t="s">
        <v>139</v>
      </c>
      <c r="AU207" s="156" t="s">
        <v>81</v>
      </c>
      <c r="AV207" s="13" t="s">
        <v>80</v>
      </c>
      <c r="AW207" s="13" t="s">
        <v>31</v>
      </c>
      <c r="AX207" s="13" t="s">
        <v>75</v>
      </c>
      <c r="AY207" s="156" t="s">
        <v>132</v>
      </c>
    </row>
    <row r="208" spans="1:65" s="14" customFormat="1">
      <c r="B208" s="161"/>
      <c r="D208" s="155" t="s">
        <v>139</v>
      </c>
      <c r="E208" s="162" t="s">
        <v>1</v>
      </c>
      <c r="F208" s="163" t="s">
        <v>484</v>
      </c>
      <c r="H208" s="164">
        <v>150</v>
      </c>
      <c r="L208" s="161"/>
      <c r="M208" s="165"/>
      <c r="N208" s="166"/>
      <c r="O208" s="166"/>
      <c r="P208" s="166"/>
      <c r="Q208" s="166"/>
      <c r="R208" s="166"/>
      <c r="S208" s="166"/>
      <c r="T208" s="167"/>
      <c r="AT208" s="162" t="s">
        <v>139</v>
      </c>
      <c r="AU208" s="162" t="s">
        <v>81</v>
      </c>
      <c r="AV208" s="14" t="s">
        <v>81</v>
      </c>
      <c r="AW208" s="14" t="s">
        <v>31</v>
      </c>
      <c r="AX208" s="14" t="s">
        <v>75</v>
      </c>
      <c r="AY208" s="162" t="s">
        <v>132</v>
      </c>
    </row>
    <row r="209" spans="1:65" s="15" customFormat="1">
      <c r="B209" s="168"/>
      <c r="D209" s="155" t="s">
        <v>139</v>
      </c>
      <c r="E209" s="169" t="s">
        <v>1</v>
      </c>
      <c r="F209" s="170" t="s">
        <v>140</v>
      </c>
      <c r="H209" s="171">
        <v>150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139</v>
      </c>
      <c r="AU209" s="169" t="s">
        <v>81</v>
      </c>
      <c r="AV209" s="15" t="s">
        <v>138</v>
      </c>
      <c r="AW209" s="15" t="s">
        <v>31</v>
      </c>
      <c r="AX209" s="15" t="s">
        <v>80</v>
      </c>
      <c r="AY209" s="169" t="s">
        <v>132</v>
      </c>
    </row>
    <row r="210" spans="1:65" s="2" customFormat="1" ht="55.5" customHeight="1">
      <c r="A210" s="29"/>
      <c r="B210" s="141"/>
      <c r="C210" s="142" t="s">
        <v>157</v>
      </c>
      <c r="D210" s="142" t="s">
        <v>135</v>
      </c>
      <c r="E210" s="143" t="s">
        <v>485</v>
      </c>
      <c r="F210" s="144" t="s">
        <v>486</v>
      </c>
      <c r="G210" s="145" t="s">
        <v>141</v>
      </c>
      <c r="H210" s="146">
        <v>1224.4000000000001</v>
      </c>
      <c r="I210" s="197">
        <v>0</v>
      </c>
      <c r="J210" s="147">
        <f>ROUND(I210*H210,2)</f>
        <v>0</v>
      </c>
      <c r="K210" s="144" t="s">
        <v>137</v>
      </c>
      <c r="L210" s="30"/>
      <c r="M210" s="148" t="s">
        <v>1</v>
      </c>
      <c r="N210" s="149" t="s">
        <v>40</v>
      </c>
      <c r="O210" s="150">
        <v>5.2999999999999999E-2</v>
      </c>
      <c r="P210" s="150">
        <f>O210*H210</f>
        <v>64.893200000000007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2" t="s">
        <v>138</v>
      </c>
      <c r="AT210" s="152" t="s">
        <v>135</v>
      </c>
      <c r="AU210" s="152" t="s">
        <v>81</v>
      </c>
      <c r="AY210" s="17" t="s">
        <v>132</v>
      </c>
      <c r="BE210" s="153">
        <f>IF(N210="základní",J210,0)</f>
        <v>0</v>
      </c>
      <c r="BF210" s="153">
        <f>IF(N210="snížená",J210,0)</f>
        <v>0</v>
      </c>
      <c r="BG210" s="153">
        <f>IF(N210="zákl. přenesená",J210,0)</f>
        <v>0</v>
      </c>
      <c r="BH210" s="153">
        <f>IF(N210="sníž. přenesená",J210,0)</f>
        <v>0</v>
      </c>
      <c r="BI210" s="153">
        <f>IF(N210="nulová",J210,0)</f>
        <v>0</v>
      </c>
      <c r="BJ210" s="17" t="s">
        <v>80</v>
      </c>
      <c r="BK210" s="153">
        <f>ROUND(I210*H210,2)</f>
        <v>0</v>
      </c>
      <c r="BL210" s="17" t="s">
        <v>138</v>
      </c>
      <c r="BM210" s="152" t="s">
        <v>158</v>
      </c>
    </row>
    <row r="211" spans="1:65" s="2" customFormat="1" ht="37.9" customHeight="1">
      <c r="A211" s="29"/>
      <c r="B211" s="141"/>
      <c r="C211" s="142" t="s">
        <v>8</v>
      </c>
      <c r="D211" s="142" t="s">
        <v>135</v>
      </c>
      <c r="E211" s="143" t="s">
        <v>487</v>
      </c>
      <c r="F211" s="144" t="s">
        <v>488</v>
      </c>
      <c r="G211" s="145" t="s">
        <v>141</v>
      </c>
      <c r="H211" s="146">
        <v>606</v>
      </c>
      <c r="I211" s="197">
        <v>0</v>
      </c>
      <c r="J211" s="147">
        <f>ROUND(I211*H211,2)</f>
        <v>0</v>
      </c>
      <c r="K211" s="144" t="s">
        <v>137</v>
      </c>
      <c r="L211" s="30"/>
      <c r="M211" s="148" t="s">
        <v>1</v>
      </c>
      <c r="N211" s="149" t="s">
        <v>40</v>
      </c>
      <c r="O211" s="150">
        <v>4.3999999999999997E-2</v>
      </c>
      <c r="P211" s="150">
        <f>O211*H211</f>
        <v>26.663999999999998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2" t="s">
        <v>138</v>
      </c>
      <c r="AT211" s="152" t="s">
        <v>135</v>
      </c>
      <c r="AU211" s="152" t="s">
        <v>81</v>
      </c>
      <c r="AY211" s="17" t="s">
        <v>132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17" t="s">
        <v>80</v>
      </c>
      <c r="BK211" s="153">
        <f>ROUND(I211*H211,2)</f>
        <v>0</v>
      </c>
      <c r="BL211" s="17" t="s">
        <v>138</v>
      </c>
      <c r="BM211" s="152" t="s">
        <v>159</v>
      </c>
    </row>
    <row r="212" spans="1:65" s="13" customFormat="1">
      <c r="B212" s="154"/>
      <c r="D212" s="155" t="s">
        <v>139</v>
      </c>
      <c r="E212" s="156" t="s">
        <v>1</v>
      </c>
      <c r="F212" s="157" t="s">
        <v>463</v>
      </c>
      <c r="H212" s="156" t="s">
        <v>1</v>
      </c>
      <c r="L212" s="154"/>
      <c r="M212" s="158"/>
      <c r="N212" s="159"/>
      <c r="O212" s="159"/>
      <c r="P212" s="159"/>
      <c r="Q212" s="159"/>
      <c r="R212" s="159"/>
      <c r="S212" s="159"/>
      <c r="T212" s="160"/>
      <c r="AT212" s="156" t="s">
        <v>139</v>
      </c>
      <c r="AU212" s="156" t="s">
        <v>81</v>
      </c>
      <c r="AV212" s="13" t="s">
        <v>80</v>
      </c>
      <c r="AW212" s="13" t="s">
        <v>31</v>
      </c>
      <c r="AX212" s="13" t="s">
        <v>75</v>
      </c>
      <c r="AY212" s="156" t="s">
        <v>132</v>
      </c>
    </row>
    <row r="213" spans="1:65" s="14" customFormat="1">
      <c r="B213" s="161"/>
      <c r="D213" s="155" t="s">
        <v>139</v>
      </c>
      <c r="E213" s="162" t="s">
        <v>1</v>
      </c>
      <c r="F213" s="163" t="s">
        <v>489</v>
      </c>
      <c r="H213" s="164">
        <v>159.4</v>
      </c>
      <c r="L213" s="161"/>
      <c r="M213" s="165"/>
      <c r="N213" s="166"/>
      <c r="O213" s="166"/>
      <c r="P213" s="166"/>
      <c r="Q213" s="166"/>
      <c r="R213" s="166"/>
      <c r="S213" s="166"/>
      <c r="T213" s="167"/>
      <c r="AT213" s="162" t="s">
        <v>139</v>
      </c>
      <c r="AU213" s="162" t="s">
        <v>81</v>
      </c>
      <c r="AV213" s="14" t="s">
        <v>81</v>
      </c>
      <c r="AW213" s="14" t="s">
        <v>31</v>
      </c>
      <c r="AX213" s="14" t="s">
        <v>75</v>
      </c>
      <c r="AY213" s="162" t="s">
        <v>132</v>
      </c>
    </row>
    <row r="214" spans="1:65" s="14" customFormat="1">
      <c r="B214" s="161"/>
      <c r="D214" s="155" t="s">
        <v>139</v>
      </c>
      <c r="E214" s="162" t="s">
        <v>1</v>
      </c>
      <c r="F214" s="163" t="s">
        <v>490</v>
      </c>
      <c r="H214" s="164">
        <v>446.6</v>
      </c>
      <c r="L214" s="161"/>
      <c r="M214" s="165"/>
      <c r="N214" s="166"/>
      <c r="O214" s="166"/>
      <c r="P214" s="166"/>
      <c r="Q214" s="166"/>
      <c r="R214" s="166"/>
      <c r="S214" s="166"/>
      <c r="T214" s="167"/>
      <c r="AT214" s="162" t="s">
        <v>139</v>
      </c>
      <c r="AU214" s="162" t="s">
        <v>81</v>
      </c>
      <c r="AV214" s="14" t="s">
        <v>81</v>
      </c>
      <c r="AW214" s="14" t="s">
        <v>31</v>
      </c>
      <c r="AX214" s="14" t="s">
        <v>75</v>
      </c>
      <c r="AY214" s="162" t="s">
        <v>132</v>
      </c>
    </row>
    <row r="215" spans="1:65" s="15" customFormat="1">
      <c r="B215" s="168"/>
      <c r="D215" s="155" t="s">
        <v>139</v>
      </c>
      <c r="E215" s="169" t="s">
        <v>1</v>
      </c>
      <c r="F215" s="170" t="s">
        <v>140</v>
      </c>
      <c r="H215" s="171">
        <v>606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139</v>
      </c>
      <c r="AU215" s="169" t="s">
        <v>81</v>
      </c>
      <c r="AV215" s="15" t="s">
        <v>138</v>
      </c>
      <c r="AW215" s="15" t="s">
        <v>31</v>
      </c>
      <c r="AX215" s="15" t="s">
        <v>80</v>
      </c>
      <c r="AY215" s="169" t="s">
        <v>132</v>
      </c>
    </row>
    <row r="216" spans="1:65" s="2" customFormat="1" ht="37.9" customHeight="1">
      <c r="A216" s="29"/>
      <c r="B216" s="141"/>
      <c r="C216" s="142" t="s">
        <v>160</v>
      </c>
      <c r="D216" s="142" t="s">
        <v>135</v>
      </c>
      <c r="E216" s="143" t="s">
        <v>491</v>
      </c>
      <c r="F216" s="144" t="s">
        <v>492</v>
      </c>
      <c r="G216" s="145" t="s">
        <v>141</v>
      </c>
      <c r="H216" s="146">
        <v>618.4</v>
      </c>
      <c r="I216" s="197">
        <v>0</v>
      </c>
      <c r="J216" s="147">
        <f>ROUND(I216*H216,2)</f>
        <v>0</v>
      </c>
      <c r="K216" s="144" t="s">
        <v>137</v>
      </c>
      <c r="L216" s="30"/>
      <c r="M216" s="148" t="s">
        <v>1</v>
      </c>
      <c r="N216" s="149" t="s">
        <v>40</v>
      </c>
      <c r="O216" s="150">
        <v>1.2E-2</v>
      </c>
      <c r="P216" s="150">
        <f>O216*H216</f>
        <v>7.4207999999999998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2" t="s">
        <v>138</v>
      </c>
      <c r="AT216" s="152" t="s">
        <v>135</v>
      </c>
      <c r="AU216" s="152" t="s">
        <v>81</v>
      </c>
      <c r="AY216" s="17" t="s">
        <v>132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17" t="s">
        <v>80</v>
      </c>
      <c r="BK216" s="153">
        <f>ROUND(I216*H216,2)</f>
        <v>0</v>
      </c>
      <c r="BL216" s="17" t="s">
        <v>138</v>
      </c>
      <c r="BM216" s="152" t="s">
        <v>162</v>
      </c>
    </row>
    <row r="217" spans="1:65" s="13" customFormat="1">
      <c r="B217" s="154"/>
      <c r="D217" s="155" t="s">
        <v>139</v>
      </c>
      <c r="E217" s="156" t="s">
        <v>1</v>
      </c>
      <c r="F217" s="157" t="s">
        <v>463</v>
      </c>
      <c r="H217" s="156" t="s">
        <v>1</v>
      </c>
      <c r="L217" s="154"/>
      <c r="M217" s="158"/>
      <c r="N217" s="159"/>
      <c r="O217" s="159"/>
      <c r="P217" s="159"/>
      <c r="Q217" s="159"/>
      <c r="R217" s="159"/>
      <c r="S217" s="159"/>
      <c r="T217" s="160"/>
      <c r="AT217" s="156" t="s">
        <v>139</v>
      </c>
      <c r="AU217" s="156" t="s">
        <v>81</v>
      </c>
      <c r="AV217" s="13" t="s">
        <v>80</v>
      </c>
      <c r="AW217" s="13" t="s">
        <v>31</v>
      </c>
      <c r="AX217" s="13" t="s">
        <v>75</v>
      </c>
      <c r="AY217" s="156" t="s">
        <v>132</v>
      </c>
    </row>
    <row r="218" spans="1:65" s="14" customFormat="1">
      <c r="B218" s="161"/>
      <c r="D218" s="155" t="s">
        <v>139</v>
      </c>
      <c r="E218" s="162" t="s">
        <v>1</v>
      </c>
      <c r="F218" s="163" t="s">
        <v>493</v>
      </c>
      <c r="H218" s="164">
        <v>618.4</v>
      </c>
      <c r="L218" s="161"/>
      <c r="M218" s="165"/>
      <c r="N218" s="166"/>
      <c r="O218" s="166"/>
      <c r="P218" s="166"/>
      <c r="Q218" s="166"/>
      <c r="R218" s="166"/>
      <c r="S218" s="166"/>
      <c r="T218" s="167"/>
      <c r="AT218" s="162" t="s">
        <v>139</v>
      </c>
      <c r="AU218" s="162" t="s">
        <v>81</v>
      </c>
      <c r="AV218" s="14" t="s">
        <v>81</v>
      </c>
      <c r="AW218" s="14" t="s">
        <v>31</v>
      </c>
      <c r="AX218" s="14" t="s">
        <v>75</v>
      </c>
      <c r="AY218" s="162" t="s">
        <v>132</v>
      </c>
    </row>
    <row r="219" spans="1:65" s="15" customFormat="1">
      <c r="B219" s="168"/>
      <c r="D219" s="155" t="s">
        <v>139</v>
      </c>
      <c r="E219" s="169" t="s">
        <v>1</v>
      </c>
      <c r="F219" s="170" t="s">
        <v>140</v>
      </c>
      <c r="H219" s="171">
        <v>618.4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139</v>
      </c>
      <c r="AU219" s="169" t="s">
        <v>81</v>
      </c>
      <c r="AV219" s="15" t="s">
        <v>138</v>
      </c>
      <c r="AW219" s="15" t="s">
        <v>31</v>
      </c>
      <c r="AX219" s="15" t="s">
        <v>80</v>
      </c>
      <c r="AY219" s="169" t="s">
        <v>132</v>
      </c>
    </row>
    <row r="220" spans="1:65" s="2" customFormat="1" ht="37.9" customHeight="1">
      <c r="A220" s="29"/>
      <c r="B220" s="141"/>
      <c r="C220" s="142" t="s">
        <v>152</v>
      </c>
      <c r="D220" s="142" t="s">
        <v>135</v>
      </c>
      <c r="E220" s="143" t="s">
        <v>494</v>
      </c>
      <c r="F220" s="144" t="s">
        <v>495</v>
      </c>
      <c r="G220" s="145" t="s">
        <v>141</v>
      </c>
      <c r="H220" s="146">
        <v>1224.4000000000001</v>
      </c>
      <c r="I220" s="197">
        <v>0</v>
      </c>
      <c r="J220" s="147">
        <f>ROUND(I220*H220,2)</f>
        <v>0</v>
      </c>
      <c r="K220" s="144" t="s">
        <v>137</v>
      </c>
      <c r="L220" s="30"/>
      <c r="M220" s="148" t="s">
        <v>1</v>
      </c>
      <c r="N220" s="149" t="s">
        <v>40</v>
      </c>
      <c r="O220" s="150">
        <v>5.8000000000000003E-2</v>
      </c>
      <c r="P220" s="150">
        <f>O220*H220</f>
        <v>71.015200000000007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2" t="s">
        <v>138</v>
      </c>
      <c r="AT220" s="152" t="s">
        <v>135</v>
      </c>
      <c r="AU220" s="152" t="s">
        <v>81</v>
      </c>
      <c r="AY220" s="17" t="s">
        <v>132</v>
      </c>
      <c r="BE220" s="153">
        <f>IF(N220="základní",J220,0)</f>
        <v>0</v>
      </c>
      <c r="BF220" s="153">
        <f>IF(N220="snížená",J220,0)</f>
        <v>0</v>
      </c>
      <c r="BG220" s="153">
        <f>IF(N220="zákl. přenesená",J220,0)</f>
        <v>0</v>
      </c>
      <c r="BH220" s="153">
        <f>IF(N220="sníž. přenesená",J220,0)</f>
        <v>0</v>
      </c>
      <c r="BI220" s="153">
        <f>IF(N220="nulová",J220,0)</f>
        <v>0</v>
      </c>
      <c r="BJ220" s="17" t="s">
        <v>80</v>
      </c>
      <c r="BK220" s="153">
        <f>ROUND(I220*H220,2)</f>
        <v>0</v>
      </c>
      <c r="BL220" s="17" t="s">
        <v>138</v>
      </c>
      <c r="BM220" s="152" t="s">
        <v>171</v>
      </c>
    </row>
    <row r="221" spans="1:65" s="13" customFormat="1">
      <c r="B221" s="154"/>
      <c r="D221" s="155" t="s">
        <v>139</v>
      </c>
      <c r="E221" s="156" t="s">
        <v>1</v>
      </c>
      <c r="F221" s="157" t="s">
        <v>463</v>
      </c>
      <c r="H221" s="156" t="s">
        <v>1</v>
      </c>
      <c r="L221" s="154"/>
      <c r="M221" s="158"/>
      <c r="N221" s="159"/>
      <c r="O221" s="159"/>
      <c r="P221" s="159"/>
      <c r="Q221" s="159"/>
      <c r="R221" s="159"/>
      <c r="S221" s="159"/>
      <c r="T221" s="160"/>
      <c r="AT221" s="156" t="s">
        <v>139</v>
      </c>
      <c r="AU221" s="156" t="s">
        <v>81</v>
      </c>
      <c r="AV221" s="13" t="s">
        <v>80</v>
      </c>
      <c r="AW221" s="13" t="s">
        <v>31</v>
      </c>
      <c r="AX221" s="13" t="s">
        <v>75</v>
      </c>
      <c r="AY221" s="156" t="s">
        <v>132</v>
      </c>
    </row>
    <row r="222" spans="1:65" s="14" customFormat="1">
      <c r="B222" s="161"/>
      <c r="D222" s="155" t="s">
        <v>139</v>
      </c>
      <c r="E222" s="162" t="s">
        <v>1</v>
      </c>
      <c r="F222" s="163" t="s">
        <v>489</v>
      </c>
      <c r="H222" s="164">
        <v>159.4</v>
      </c>
      <c r="L222" s="161"/>
      <c r="M222" s="165"/>
      <c r="N222" s="166"/>
      <c r="O222" s="166"/>
      <c r="P222" s="166"/>
      <c r="Q222" s="166"/>
      <c r="R222" s="166"/>
      <c r="S222" s="166"/>
      <c r="T222" s="167"/>
      <c r="AT222" s="162" t="s">
        <v>139</v>
      </c>
      <c r="AU222" s="162" t="s">
        <v>81</v>
      </c>
      <c r="AV222" s="14" t="s">
        <v>81</v>
      </c>
      <c r="AW222" s="14" t="s">
        <v>31</v>
      </c>
      <c r="AX222" s="14" t="s">
        <v>75</v>
      </c>
      <c r="AY222" s="162" t="s">
        <v>132</v>
      </c>
    </row>
    <row r="223" spans="1:65" s="14" customFormat="1">
      <c r="B223" s="161"/>
      <c r="D223" s="155" t="s">
        <v>139</v>
      </c>
      <c r="E223" s="162" t="s">
        <v>1</v>
      </c>
      <c r="F223" s="163" t="s">
        <v>490</v>
      </c>
      <c r="H223" s="164">
        <v>446.6</v>
      </c>
      <c r="L223" s="161"/>
      <c r="M223" s="165"/>
      <c r="N223" s="166"/>
      <c r="O223" s="166"/>
      <c r="P223" s="166"/>
      <c r="Q223" s="166"/>
      <c r="R223" s="166"/>
      <c r="S223" s="166"/>
      <c r="T223" s="167"/>
      <c r="AT223" s="162" t="s">
        <v>139</v>
      </c>
      <c r="AU223" s="162" t="s">
        <v>81</v>
      </c>
      <c r="AV223" s="14" t="s">
        <v>81</v>
      </c>
      <c r="AW223" s="14" t="s">
        <v>31</v>
      </c>
      <c r="AX223" s="14" t="s">
        <v>75</v>
      </c>
      <c r="AY223" s="162" t="s">
        <v>132</v>
      </c>
    </row>
    <row r="224" spans="1:65" s="14" customFormat="1">
      <c r="B224" s="161"/>
      <c r="D224" s="155" t="s">
        <v>139</v>
      </c>
      <c r="E224" s="162" t="s">
        <v>1</v>
      </c>
      <c r="F224" s="163" t="s">
        <v>493</v>
      </c>
      <c r="H224" s="164">
        <v>618.4</v>
      </c>
      <c r="L224" s="161"/>
      <c r="M224" s="165"/>
      <c r="N224" s="166"/>
      <c r="O224" s="166"/>
      <c r="P224" s="166"/>
      <c r="Q224" s="166"/>
      <c r="R224" s="166"/>
      <c r="S224" s="166"/>
      <c r="T224" s="167"/>
      <c r="AT224" s="162" t="s">
        <v>139</v>
      </c>
      <c r="AU224" s="162" t="s">
        <v>81</v>
      </c>
      <c r="AV224" s="14" t="s">
        <v>81</v>
      </c>
      <c r="AW224" s="14" t="s">
        <v>31</v>
      </c>
      <c r="AX224" s="14" t="s">
        <v>75</v>
      </c>
      <c r="AY224" s="162" t="s">
        <v>132</v>
      </c>
    </row>
    <row r="225" spans="1:65" s="15" customFormat="1">
      <c r="B225" s="168"/>
      <c r="D225" s="155" t="s">
        <v>139</v>
      </c>
      <c r="E225" s="169" t="s">
        <v>1</v>
      </c>
      <c r="F225" s="170" t="s">
        <v>140</v>
      </c>
      <c r="H225" s="171">
        <v>1224.4000000000001</v>
      </c>
      <c r="L225" s="168"/>
      <c r="M225" s="172"/>
      <c r="N225" s="173"/>
      <c r="O225" s="173"/>
      <c r="P225" s="173"/>
      <c r="Q225" s="173"/>
      <c r="R225" s="173"/>
      <c r="S225" s="173"/>
      <c r="T225" s="174"/>
      <c r="AT225" s="169" t="s">
        <v>139</v>
      </c>
      <c r="AU225" s="169" t="s">
        <v>81</v>
      </c>
      <c r="AV225" s="15" t="s">
        <v>138</v>
      </c>
      <c r="AW225" s="15" t="s">
        <v>31</v>
      </c>
      <c r="AX225" s="15" t="s">
        <v>80</v>
      </c>
      <c r="AY225" s="169" t="s">
        <v>132</v>
      </c>
    </row>
    <row r="226" spans="1:65" s="2" customFormat="1" ht="16.5" customHeight="1">
      <c r="A226" s="29"/>
      <c r="B226" s="141"/>
      <c r="C226" s="178" t="s">
        <v>172</v>
      </c>
      <c r="D226" s="178" t="s">
        <v>169</v>
      </c>
      <c r="E226" s="179" t="s">
        <v>496</v>
      </c>
      <c r="F226" s="180" t="s">
        <v>497</v>
      </c>
      <c r="G226" s="181" t="s">
        <v>201</v>
      </c>
      <c r="H226" s="182">
        <v>24.488</v>
      </c>
      <c r="I226" s="198">
        <v>0</v>
      </c>
      <c r="J226" s="183">
        <f>ROUND(I226*H226,2)</f>
        <v>0</v>
      </c>
      <c r="K226" s="180" t="s">
        <v>137</v>
      </c>
      <c r="L226" s="184"/>
      <c r="M226" s="185" t="s">
        <v>1</v>
      </c>
      <c r="N226" s="186" t="s">
        <v>40</v>
      </c>
      <c r="O226" s="150">
        <v>0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2" t="s">
        <v>145</v>
      </c>
      <c r="AT226" s="152" t="s">
        <v>169</v>
      </c>
      <c r="AU226" s="152" t="s">
        <v>81</v>
      </c>
      <c r="AY226" s="17" t="s">
        <v>132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17" t="s">
        <v>80</v>
      </c>
      <c r="BK226" s="153">
        <f>ROUND(I226*H226,2)</f>
        <v>0</v>
      </c>
      <c r="BL226" s="17" t="s">
        <v>138</v>
      </c>
      <c r="BM226" s="152" t="s">
        <v>173</v>
      </c>
    </row>
    <row r="227" spans="1:65" s="14" customFormat="1">
      <c r="B227" s="161"/>
      <c r="D227" s="155" t="s">
        <v>139</v>
      </c>
      <c r="E227" s="162" t="s">
        <v>1</v>
      </c>
      <c r="F227" s="163" t="s">
        <v>498</v>
      </c>
      <c r="H227" s="164">
        <v>24.488</v>
      </c>
      <c r="L227" s="161"/>
      <c r="M227" s="165"/>
      <c r="N227" s="166"/>
      <c r="O227" s="166"/>
      <c r="P227" s="166"/>
      <c r="Q227" s="166"/>
      <c r="R227" s="166"/>
      <c r="S227" s="166"/>
      <c r="T227" s="167"/>
      <c r="AT227" s="162" t="s">
        <v>139</v>
      </c>
      <c r="AU227" s="162" t="s">
        <v>81</v>
      </c>
      <c r="AV227" s="14" t="s">
        <v>81</v>
      </c>
      <c r="AW227" s="14" t="s">
        <v>31</v>
      </c>
      <c r="AX227" s="14" t="s">
        <v>75</v>
      </c>
      <c r="AY227" s="162" t="s">
        <v>132</v>
      </c>
    </row>
    <row r="228" spans="1:65" s="15" customFormat="1">
      <c r="B228" s="168"/>
      <c r="D228" s="155" t="s">
        <v>139</v>
      </c>
      <c r="E228" s="169" t="s">
        <v>1</v>
      </c>
      <c r="F228" s="170" t="s">
        <v>140</v>
      </c>
      <c r="H228" s="171">
        <v>24.488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139</v>
      </c>
      <c r="AU228" s="169" t="s">
        <v>81</v>
      </c>
      <c r="AV228" s="15" t="s">
        <v>138</v>
      </c>
      <c r="AW228" s="15" t="s">
        <v>31</v>
      </c>
      <c r="AX228" s="15" t="s">
        <v>80</v>
      </c>
      <c r="AY228" s="169" t="s">
        <v>132</v>
      </c>
    </row>
    <row r="229" spans="1:65" s="2" customFormat="1" ht="33" customHeight="1">
      <c r="A229" s="29"/>
      <c r="B229" s="141"/>
      <c r="C229" s="142" t="s">
        <v>151</v>
      </c>
      <c r="D229" s="142" t="s">
        <v>135</v>
      </c>
      <c r="E229" s="143" t="s">
        <v>321</v>
      </c>
      <c r="F229" s="144" t="s">
        <v>322</v>
      </c>
      <c r="G229" s="145" t="s">
        <v>141</v>
      </c>
      <c r="H229" s="146">
        <v>4469.7309999999998</v>
      </c>
      <c r="I229" s="197">
        <v>0</v>
      </c>
      <c r="J229" s="147">
        <f>ROUND(I229*H229,2)</f>
        <v>0</v>
      </c>
      <c r="K229" s="144" t="s">
        <v>137</v>
      </c>
      <c r="L229" s="30"/>
      <c r="M229" s="148" t="s">
        <v>1</v>
      </c>
      <c r="N229" s="149" t="s">
        <v>40</v>
      </c>
      <c r="O229" s="150">
        <v>2.5000000000000001E-2</v>
      </c>
      <c r="P229" s="150">
        <f>O229*H229</f>
        <v>111.743275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2" t="s">
        <v>138</v>
      </c>
      <c r="AT229" s="152" t="s">
        <v>135</v>
      </c>
      <c r="AU229" s="152" t="s">
        <v>81</v>
      </c>
      <c r="AY229" s="17" t="s">
        <v>132</v>
      </c>
      <c r="BE229" s="153">
        <f>IF(N229="základní",J229,0)</f>
        <v>0</v>
      </c>
      <c r="BF229" s="153">
        <f>IF(N229="snížená",J229,0)</f>
        <v>0</v>
      </c>
      <c r="BG229" s="153">
        <f>IF(N229="zákl. přenesená",J229,0)</f>
        <v>0</v>
      </c>
      <c r="BH229" s="153">
        <f>IF(N229="sníž. přenesená",J229,0)</f>
        <v>0</v>
      </c>
      <c r="BI229" s="153">
        <f>IF(N229="nulová",J229,0)</f>
        <v>0</v>
      </c>
      <c r="BJ229" s="17" t="s">
        <v>80</v>
      </c>
      <c r="BK229" s="153">
        <f>ROUND(I229*H229,2)</f>
        <v>0</v>
      </c>
      <c r="BL229" s="17" t="s">
        <v>138</v>
      </c>
      <c r="BM229" s="152" t="s">
        <v>170</v>
      </c>
    </row>
    <row r="230" spans="1:65" s="13" customFormat="1">
      <c r="B230" s="154"/>
      <c r="D230" s="155" t="s">
        <v>139</v>
      </c>
      <c r="E230" s="156" t="s">
        <v>1</v>
      </c>
      <c r="F230" s="157" t="s">
        <v>499</v>
      </c>
      <c r="H230" s="156" t="s">
        <v>1</v>
      </c>
      <c r="L230" s="154"/>
      <c r="M230" s="158"/>
      <c r="N230" s="159"/>
      <c r="O230" s="159"/>
      <c r="P230" s="159"/>
      <c r="Q230" s="159"/>
      <c r="R230" s="159"/>
      <c r="S230" s="159"/>
      <c r="T230" s="160"/>
      <c r="AT230" s="156" t="s">
        <v>139</v>
      </c>
      <c r="AU230" s="156" t="s">
        <v>81</v>
      </c>
      <c r="AV230" s="13" t="s">
        <v>80</v>
      </c>
      <c r="AW230" s="13" t="s">
        <v>31</v>
      </c>
      <c r="AX230" s="13" t="s">
        <v>75</v>
      </c>
      <c r="AY230" s="156" t="s">
        <v>132</v>
      </c>
    </row>
    <row r="231" spans="1:65" s="14" customFormat="1">
      <c r="B231" s="161"/>
      <c r="D231" s="155" t="s">
        <v>139</v>
      </c>
      <c r="E231" s="162" t="s">
        <v>1</v>
      </c>
      <c r="F231" s="163" t="s">
        <v>500</v>
      </c>
      <c r="H231" s="164">
        <v>2494</v>
      </c>
      <c r="L231" s="161"/>
      <c r="M231" s="165"/>
      <c r="N231" s="166"/>
      <c r="O231" s="166"/>
      <c r="P231" s="166"/>
      <c r="Q231" s="166"/>
      <c r="R231" s="166"/>
      <c r="S231" s="166"/>
      <c r="T231" s="167"/>
      <c r="AT231" s="162" t="s">
        <v>139</v>
      </c>
      <c r="AU231" s="162" t="s">
        <v>81</v>
      </c>
      <c r="AV231" s="14" t="s">
        <v>81</v>
      </c>
      <c r="AW231" s="14" t="s">
        <v>31</v>
      </c>
      <c r="AX231" s="14" t="s">
        <v>75</v>
      </c>
      <c r="AY231" s="162" t="s">
        <v>132</v>
      </c>
    </row>
    <row r="232" spans="1:65" s="13" customFormat="1">
      <c r="B232" s="154"/>
      <c r="D232" s="155" t="s">
        <v>139</v>
      </c>
      <c r="E232" s="156" t="s">
        <v>1</v>
      </c>
      <c r="F232" s="157" t="s">
        <v>443</v>
      </c>
      <c r="H232" s="156" t="s">
        <v>1</v>
      </c>
      <c r="L232" s="154"/>
      <c r="M232" s="158"/>
      <c r="N232" s="159"/>
      <c r="O232" s="159"/>
      <c r="P232" s="159"/>
      <c r="Q232" s="159"/>
      <c r="R232" s="159"/>
      <c r="S232" s="159"/>
      <c r="T232" s="160"/>
      <c r="AT232" s="156" t="s">
        <v>139</v>
      </c>
      <c r="AU232" s="156" t="s">
        <v>81</v>
      </c>
      <c r="AV232" s="13" t="s">
        <v>80</v>
      </c>
      <c r="AW232" s="13" t="s">
        <v>31</v>
      </c>
      <c r="AX232" s="13" t="s">
        <v>75</v>
      </c>
      <c r="AY232" s="156" t="s">
        <v>132</v>
      </c>
    </row>
    <row r="233" spans="1:65" s="14" customFormat="1">
      <c r="B233" s="161"/>
      <c r="D233" s="155" t="s">
        <v>139</v>
      </c>
      <c r="E233" s="162" t="s">
        <v>1</v>
      </c>
      <c r="F233" s="163" t="s">
        <v>501</v>
      </c>
      <c r="H233" s="164">
        <v>43.110999999999997</v>
      </c>
      <c r="L233" s="161"/>
      <c r="M233" s="165"/>
      <c r="N233" s="166"/>
      <c r="O233" s="166"/>
      <c r="P233" s="166"/>
      <c r="Q233" s="166"/>
      <c r="R233" s="166"/>
      <c r="S233" s="166"/>
      <c r="T233" s="167"/>
      <c r="AT233" s="162" t="s">
        <v>139</v>
      </c>
      <c r="AU233" s="162" t="s">
        <v>81</v>
      </c>
      <c r="AV233" s="14" t="s">
        <v>81</v>
      </c>
      <c r="AW233" s="14" t="s">
        <v>31</v>
      </c>
      <c r="AX233" s="14" t="s">
        <v>75</v>
      </c>
      <c r="AY233" s="162" t="s">
        <v>132</v>
      </c>
    </row>
    <row r="234" spans="1:65" s="13" customFormat="1">
      <c r="B234" s="154"/>
      <c r="D234" s="155" t="s">
        <v>139</v>
      </c>
      <c r="E234" s="156" t="s">
        <v>1</v>
      </c>
      <c r="F234" s="157" t="s">
        <v>445</v>
      </c>
      <c r="H234" s="156" t="s">
        <v>1</v>
      </c>
      <c r="L234" s="154"/>
      <c r="M234" s="158"/>
      <c r="N234" s="159"/>
      <c r="O234" s="159"/>
      <c r="P234" s="159"/>
      <c r="Q234" s="159"/>
      <c r="R234" s="159"/>
      <c r="S234" s="159"/>
      <c r="T234" s="160"/>
      <c r="AT234" s="156" t="s">
        <v>139</v>
      </c>
      <c r="AU234" s="156" t="s">
        <v>81</v>
      </c>
      <c r="AV234" s="13" t="s">
        <v>80</v>
      </c>
      <c r="AW234" s="13" t="s">
        <v>31</v>
      </c>
      <c r="AX234" s="13" t="s">
        <v>75</v>
      </c>
      <c r="AY234" s="156" t="s">
        <v>132</v>
      </c>
    </row>
    <row r="235" spans="1:65" s="14" customFormat="1">
      <c r="B235" s="161"/>
      <c r="D235" s="155" t="s">
        <v>139</v>
      </c>
      <c r="E235" s="162" t="s">
        <v>1</v>
      </c>
      <c r="F235" s="163" t="s">
        <v>502</v>
      </c>
      <c r="H235" s="164">
        <v>32</v>
      </c>
      <c r="L235" s="161"/>
      <c r="M235" s="165"/>
      <c r="N235" s="166"/>
      <c r="O235" s="166"/>
      <c r="P235" s="166"/>
      <c r="Q235" s="166"/>
      <c r="R235" s="166"/>
      <c r="S235" s="166"/>
      <c r="T235" s="167"/>
      <c r="AT235" s="162" t="s">
        <v>139</v>
      </c>
      <c r="AU235" s="162" t="s">
        <v>81</v>
      </c>
      <c r="AV235" s="14" t="s">
        <v>81</v>
      </c>
      <c r="AW235" s="14" t="s">
        <v>31</v>
      </c>
      <c r="AX235" s="14" t="s">
        <v>75</v>
      </c>
      <c r="AY235" s="162" t="s">
        <v>132</v>
      </c>
    </row>
    <row r="236" spans="1:65" s="13" customFormat="1">
      <c r="B236" s="154"/>
      <c r="D236" s="155" t="s">
        <v>139</v>
      </c>
      <c r="E236" s="156" t="s">
        <v>1</v>
      </c>
      <c r="F236" s="157" t="s">
        <v>503</v>
      </c>
      <c r="H236" s="156" t="s">
        <v>1</v>
      </c>
      <c r="L236" s="154"/>
      <c r="M236" s="158"/>
      <c r="N236" s="159"/>
      <c r="O236" s="159"/>
      <c r="P236" s="159"/>
      <c r="Q236" s="159"/>
      <c r="R236" s="159"/>
      <c r="S236" s="159"/>
      <c r="T236" s="160"/>
      <c r="AT236" s="156" t="s">
        <v>139</v>
      </c>
      <c r="AU236" s="156" t="s">
        <v>81</v>
      </c>
      <c r="AV236" s="13" t="s">
        <v>80</v>
      </c>
      <c r="AW236" s="13" t="s">
        <v>31</v>
      </c>
      <c r="AX236" s="13" t="s">
        <v>75</v>
      </c>
      <c r="AY236" s="156" t="s">
        <v>132</v>
      </c>
    </row>
    <row r="237" spans="1:65" s="14" customFormat="1">
      <c r="B237" s="161"/>
      <c r="D237" s="155" t="s">
        <v>139</v>
      </c>
      <c r="E237" s="162" t="s">
        <v>1</v>
      </c>
      <c r="F237" s="163" t="s">
        <v>504</v>
      </c>
      <c r="H237" s="164">
        <v>66.75</v>
      </c>
      <c r="L237" s="161"/>
      <c r="M237" s="165"/>
      <c r="N237" s="166"/>
      <c r="O237" s="166"/>
      <c r="P237" s="166"/>
      <c r="Q237" s="166"/>
      <c r="R237" s="166"/>
      <c r="S237" s="166"/>
      <c r="T237" s="167"/>
      <c r="AT237" s="162" t="s">
        <v>139</v>
      </c>
      <c r="AU237" s="162" t="s">
        <v>81</v>
      </c>
      <c r="AV237" s="14" t="s">
        <v>81</v>
      </c>
      <c r="AW237" s="14" t="s">
        <v>31</v>
      </c>
      <c r="AX237" s="14" t="s">
        <v>75</v>
      </c>
      <c r="AY237" s="162" t="s">
        <v>132</v>
      </c>
    </row>
    <row r="238" spans="1:65" s="13" customFormat="1">
      <c r="B238" s="154"/>
      <c r="D238" s="155" t="s">
        <v>139</v>
      </c>
      <c r="E238" s="156" t="s">
        <v>1</v>
      </c>
      <c r="F238" s="157" t="s">
        <v>449</v>
      </c>
      <c r="H238" s="156" t="s">
        <v>1</v>
      </c>
      <c r="L238" s="154"/>
      <c r="M238" s="158"/>
      <c r="N238" s="159"/>
      <c r="O238" s="159"/>
      <c r="P238" s="159"/>
      <c r="Q238" s="159"/>
      <c r="R238" s="159"/>
      <c r="S238" s="159"/>
      <c r="T238" s="160"/>
      <c r="AT238" s="156" t="s">
        <v>139</v>
      </c>
      <c r="AU238" s="156" t="s">
        <v>81</v>
      </c>
      <c r="AV238" s="13" t="s">
        <v>80</v>
      </c>
      <c r="AW238" s="13" t="s">
        <v>31</v>
      </c>
      <c r="AX238" s="13" t="s">
        <v>75</v>
      </c>
      <c r="AY238" s="156" t="s">
        <v>132</v>
      </c>
    </row>
    <row r="239" spans="1:65" s="14" customFormat="1">
      <c r="B239" s="161"/>
      <c r="D239" s="155" t="s">
        <v>139</v>
      </c>
      <c r="E239" s="162" t="s">
        <v>1</v>
      </c>
      <c r="F239" s="163" t="s">
        <v>505</v>
      </c>
      <c r="H239" s="164">
        <v>1219</v>
      </c>
      <c r="L239" s="161"/>
      <c r="M239" s="165"/>
      <c r="N239" s="166"/>
      <c r="O239" s="166"/>
      <c r="P239" s="166"/>
      <c r="Q239" s="166"/>
      <c r="R239" s="166"/>
      <c r="S239" s="166"/>
      <c r="T239" s="167"/>
      <c r="AT239" s="162" t="s">
        <v>139</v>
      </c>
      <c r="AU239" s="162" t="s">
        <v>81</v>
      </c>
      <c r="AV239" s="14" t="s">
        <v>81</v>
      </c>
      <c r="AW239" s="14" t="s">
        <v>31</v>
      </c>
      <c r="AX239" s="14" t="s">
        <v>75</v>
      </c>
      <c r="AY239" s="162" t="s">
        <v>132</v>
      </c>
    </row>
    <row r="240" spans="1:65" s="13" customFormat="1">
      <c r="B240" s="154"/>
      <c r="D240" s="155" t="s">
        <v>139</v>
      </c>
      <c r="E240" s="156" t="s">
        <v>1</v>
      </c>
      <c r="F240" s="157" t="s">
        <v>451</v>
      </c>
      <c r="H240" s="156" t="s">
        <v>1</v>
      </c>
      <c r="L240" s="154"/>
      <c r="M240" s="158"/>
      <c r="N240" s="159"/>
      <c r="O240" s="159"/>
      <c r="P240" s="159"/>
      <c r="Q240" s="159"/>
      <c r="R240" s="159"/>
      <c r="S240" s="159"/>
      <c r="T240" s="160"/>
      <c r="AT240" s="156" t="s">
        <v>139</v>
      </c>
      <c r="AU240" s="156" t="s">
        <v>81</v>
      </c>
      <c r="AV240" s="13" t="s">
        <v>80</v>
      </c>
      <c r="AW240" s="13" t="s">
        <v>31</v>
      </c>
      <c r="AX240" s="13" t="s">
        <v>75</v>
      </c>
      <c r="AY240" s="156" t="s">
        <v>132</v>
      </c>
    </row>
    <row r="241" spans="1:65" s="14" customFormat="1">
      <c r="B241" s="161"/>
      <c r="D241" s="155" t="s">
        <v>139</v>
      </c>
      <c r="E241" s="162" t="s">
        <v>1</v>
      </c>
      <c r="F241" s="163" t="s">
        <v>506</v>
      </c>
      <c r="H241" s="164">
        <v>611.27</v>
      </c>
      <c r="L241" s="161"/>
      <c r="M241" s="165"/>
      <c r="N241" s="166"/>
      <c r="O241" s="166"/>
      <c r="P241" s="166"/>
      <c r="Q241" s="166"/>
      <c r="R241" s="166"/>
      <c r="S241" s="166"/>
      <c r="T241" s="167"/>
      <c r="AT241" s="162" t="s">
        <v>139</v>
      </c>
      <c r="AU241" s="162" t="s">
        <v>81</v>
      </c>
      <c r="AV241" s="14" t="s">
        <v>81</v>
      </c>
      <c r="AW241" s="14" t="s">
        <v>31</v>
      </c>
      <c r="AX241" s="14" t="s">
        <v>75</v>
      </c>
      <c r="AY241" s="162" t="s">
        <v>132</v>
      </c>
    </row>
    <row r="242" spans="1:65" s="13" customFormat="1">
      <c r="B242" s="154"/>
      <c r="D242" s="155" t="s">
        <v>139</v>
      </c>
      <c r="E242" s="156" t="s">
        <v>1</v>
      </c>
      <c r="F242" s="157" t="s">
        <v>507</v>
      </c>
      <c r="H242" s="156" t="s">
        <v>1</v>
      </c>
      <c r="L242" s="154"/>
      <c r="M242" s="158"/>
      <c r="N242" s="159"/>
      <c r="O242" s="159"/>
      <c r="P242" s="159"/>
      <c r="Q242" s="159"/>
      <c r="R242" s="159"/>
      <c r="S242" s="159"/>
      <c r="T242" s="160"/>
      <c r="AT242" s="156" t="s">
        <v>139</v>
      </c>
      <c r="AU242" s="156" t="s">
        <v>81</v>
      </c>
      <c r="AV242" s="13" t="s">
        <v>80</v>
      </c>
      <c r="AW242" s="13" t="s">
        <v>31</v>
      </c>
      <c r="AX242" s="13" t="s">
        <v>75</v>
      </c>
      <c r="AY242" s="156" t="s">
        <v>132</v>
      </c>
    </row>
    <row r="243" spans="1:65" s="14" customFormat="1">
      <c r="B243" s="161"/>
      <c r="D243" s="155" t="s">
        <v>139</v>
      </c>
      <c r="E243" s="162" t="s">
        <v>1</v>
      </c>
      <c r="F243" s="163" t="s">
        <v>508</v>
      </c>
      <c r="H243" s="164">
        <v>3.6</v>
      </c>
      <c r="L243" s="161"/>
      <c r="M243" s="165"/>
      <c r="N243" s="166"/>
      <c r="O243" s="166"/>
      <c r="P243" s="166"/>
      <c r="Q243" s="166"/>
      <c r="R243" s="166"/>
      <c r="S243" s="166"/>
      <c r="T243" s="167"/>
      <c r="AT243" s="162" t="s">
        <v>139</v>
      </c>
      <c r="AU243" s="162" t="s">
        <v>81</v>
      </c>
      <c r="AV243" s="14" t="s">
        <v>81</v>
      </c>
      <c r="AW243" s="14" t="s">
        <v>31</v>
      </c>
      <c r="AX243" s="14" t="s">
        <v>75</v>
      </c>
      <c r="AY243" s="162" t="s">
        <v>132</v>
      </c>
    </row>
    <row r="244" spans="1:65" s="15" customFormat="1">
      <c r="B244" s="168"/>
      <c r="D244" s="155" t="s">
        <v>139</v>
      </c>
      <c r="E244" s="169" t="s">
        <v>1</v>
      </c>
      <c r="F244" s="170" t="s">
        <v>140</v>
      </c>
      <c r="H244" s="171">
        <v>4469.7309999999998</v>
      </c>
      <c r="L244" s="168"/>
      <c r="M244" s="172"/>
      <c r="N244" s="173"/>
      <c r="O244" s="173"/>
      <c r="P244" s="173"/>
      <c r="Q244" s="173"/>
      <c r="R244" s="173"/>
      <c r="S244" s="173"/>
      <c r="T244" s="174"/>
      <c r="AT244" s="169" t="s">
        <v>139</v>
      </c>
      <c r="AU244" s="169" t="s">
        <v>81</v>
      </c>
      <c r="AV244" s="15" t="s">
        <v>138</v>
      </c>
      <c r="AW244" s="15" t="s">
        <v>31</v>
      </c>
      <c r="AX244" s="15" t="s">
        <v>80</v>
      </c>
      <c r="AY244" s="169" t="s">
        <v>132</v>
      </c>
    </row>
    <row r="245" spans="1:65" s="2" customFormat="1" ht="16.5" customHeight="1">
      <c r="A245" s="29"/>
      <c r="B245" s="141"/>
      <c r="C245" s="142" t="s">
        <v>174</v>
      </c>
      <c r="D245" s="142" t="s">
        <v>135</v>
      </c>
      <c r="E245" s="143" t="s">
        <v>509</v>
      </c>
      <c r="F245" s="144" t="s">
        <v>510</v>
      </c>
      <c r="G245" s="145" t="s">
        <v>136</v>
      </c>
      <c r="H245" s="146">
        <v>34</v>
      </c>
      <c r="I245" s="197">
        <v>0</v>
      </c>
      <c r="J245" s="147">
        <f>ROUND(I245*H245,2)</f>
        <v>0</v>
      </c>
      <c r="K245" s="144" t="s">
        <v>1</v>
      </c>
      <c r="L245" s="30"/>
      <c r="M245" s="148" t="s">
        <v>1</v>
      </c>
      <c r="N245" s="149" t="s">
        <v>40</v>
      </c>
      <c r="O245" s="150">
        <v>0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2" t="s">
        <v>138</v>
      </c>
      <c r="AT245" s="152" t="s">
        <v>135</v>
      </c>
      <c r="AU245" s="152" t="s">
        <v>81</v>
      </c>
      <c r="AY245" s="17" t="s">
        <v>132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17" t="s">
        <v>80</v>
      </c>
      <c r="BK245" s="153">
        <f>ROUND(I245*H245,2)</f>
        <v>0</v>
      </c>
      <c r="BL245" s="17" t="s">
        <v>138</v>
      </c>
      <c r="BM245" s="152" t="s">
        <v>175</v>
      </c>
    </row>
    <row r="246" spans="1:65" s="13" customFormat="1">
      <c r="B246" s="154"/>
      <c r="D246" s="155" t="s">
        <v>139</v>
      </c>
      <c r="E246" s="156" t="s">
        <v>1</v>
      </c>
      <c r="F246" s="157" t="s">
        <v>511</v>
      </c>
      <c r="H246" s="156" t="s">
        <v>1</v>
      </c>
      <c r="L246" s="154"/>
      <c r="M246" s="158"/>
      <c r="N246" s="159"/>
      <c r="O246" s="159"/>
      <c r="P246" s="159"/>
      <c r="Q246" s="159"/>
      <c r="R246" s="159"/>
      <c r="S246" s="159"/>
      <c r="T246" s="160"/>
      <c r="AT246" s="156" t="s">
        <v>139</v>
      </c>
      <c r="AU246" s="156" t="s">
        <v>81</v>
      </c>
      <c r="AV246" s="13" t="s">
        <v>80</v>
      </c>
      <c r="AW246" s="13" t="s">
        <v>31</v>
      </c>
      <c r="AX246" s="13" t="s">
        <v>75</v>
      </c>
      <c r="AY246" s="156" t="s">
        <v>132</v>
      </c>
    </row>
    <row r="247" spans="1:65" s="13" customFormat="1" ht="22.5">
      <c r="B247" s="154"/>
      <c r="D247" s="155" t="s">
        <v>139</v>
      </c>
      <c r="E247" s="156" t="s">
        <v>1</v>
      </c>
      <c r="F247" s="157" t="s">
        <v>512</v>
      </c>
      <c r="H247" s="156" t="s">
        <v>1</v>
      </c>
      <c r="L247" s="154"/>
      <c r="M247" s="158"/>
      <c r="N247" s="159"/>
      <c r="O247" s="159"/>
      <c r="P247" s="159"/>
      <c r="Q247" s="159"/>
      <c r="R247" s="159"/>
      <c r="S247" s="159"/>
      <c r="T247" s="160"/>
      <c r="AT247" s="156" t="s">
        <v>139</v>
      </c>
      <c r="AU247" s="156" t="s">
        <v>81</v>
      </c>
      <c r="AV247" s="13" t="s">
        <v>80</v>
      </c>
      <c r="AW247" s="13" t="s">
        <v>31</v>
      </c>
      <c r="AX247" s="13" t="s">
        <v>75</v>
      </c>
      <c r="AY247" s="156" t="s">
        <v>132</v>
      </c>
    </row>
    <row r="248" spans="1:65" s="14" customFormat="1">
      <c r="B248" s="161"/>
      <c r="D248" s="155" t="s">
        <v>139</v>
      </c>
      <c r="E248" s="162" t="s">
        <v>1</v>
      </c>
      <c r="F248" s="163" t="s">
        <v>513</v>
      </c>
      <c r="H248" s="164">
        <v>34</v>
      </c>
      <c r="L248" s="161"/>
      <c r="M248" s="165"/>
      <c r="N248" s="166"/>
      <c r="O248" s="166"/>
      <c r="P248" s="166"/>
      <c r="Q248" s="166"/>
      <c r="R248" s="166"/>
      <c r="S248" s="166"/>
      <c r="T248" s="167"/>
      <c r="AT248" s="162" t="s">
        <v>139</v>
      </c>
      <c r="AU248" s="162" t="s">
        <v>81</v>
      </c>
      <c r="AV248" s="14" t="s">
        <v>81</v>
      </c>
      <c r="AW248" s="14" t="s">
        <v>31</v>
      </c>
      <c r="AX248" s="14" t="s">
        <v>75</v>
      </c>
      <c r="AY248" s="162" t="s">
        <v>132</v>
      </c>
    </row>
    <row r="249" spans="1:65" s="15" customFormat="1">
      <c r="B249" s="168"/>
      <c r="D249" s="155" t="s">
        <v>139</v>
      </c>
      <c r="E249" s="169" t="s">
        <v>1</v>
      </c>
      <c r="F249" s="170" t="s">
        <v>140</v>
      </c>
      <c r="H249" s="171">
        <v>34</v>
      </c>
      <c r="L249" s="168"/>
      <c r="M249" s="172"/>
      <c r="N249" s="173"/>
      <c r="O249" s="173"/>
      <c r="P249" s="173"/>
      <c r="Q249" s="173"/>
      <c r="R249" s="173"/>
      <c r="S249" s="173"/>
      <c r="T249" s="174"/>
      <c r="AT249" s="169" t="s">
        <v>139</v>
      </c>
      <c r="AU249" s="169" t="s">
        <v>81</v>
      </c>
      <c r="AV249" s="15" t="s">
        <v>138</v>
      </c>
      <c r="AW249" s="15" t="s">
        <v>31</v>
      </c>
      <c r="AX249" s="15" t="s">
        <v>80</v>
      </c>
      <c r="AY249" s="169" t="s">
        <v>132</v>
      </c>
    </row>
    <row r="250" spans="1:65" s="2" customFormat="1" ht="21.75" customHeight="1">
      <c r="A250" s="29"/>
      <c r="B250" s="141"/>
      <c r="C250" s="142" t="s">
        <v>153</v>
      </c>
      <c r="D250" s="142" t="s">
        <v>135</v>
      </c>
      <c r="E250" s="143" t="s">
        <v>514</v>
      </c>
      <c r="F250" s="144" t="s">
        <v>515</v>
      </c>
      <c r="G250" s="145" t="s">
        <v>141</v>
      </c>
      <c r="H250" s="146">
        <v>1224.4000000000001</v>
      </c>
      <c r="I250" s="197">
        <v>0</v>
      </c>
      <c r="J250" s="147">
        <f>ROUND(I250*H250,2)</f>
        <v>0</v>
      </c>
      <c r="K250" s="144" t="s">
        <v>137</v>
      </c>
      <c r="L250" s="30"/>
      <c r="M250" s="148" t="s">
        <v>1</v>
      </c>
      <c r="N250" s="149" t="s">
        <v>40</v>
      </c>
      <c r="O250" s="150">
        <v>0.10199999999999999</v>
      </c>
      <c r="P250" s="150">
        <f>O250*H250</f>
        <v>124.8888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2" t="s">
        <v>138</v>
      </c>
      <c r="AT250" s="152" t="s">
        <v>135</v>
      </c>
      <c r="AU250" s="152" t="s">
        <v>81</v>
      </c>
      <c r="AY250" s="17" t="s">
        <v>132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17" t="s">
        <v>80</v>
      </c>
      <c r="BK250" s="153">
        <f>ROUND(I250*H250,2)</f>
        <v>0</v>
      </c>
      <c r="BL250" s="17" t="s">
        <v>138</v>
      </c>
      <c r="BM250" s="152" t="s">
        <v>176</v>
      </c>
    </row>
    <row r="251" spans="1:65" s="2" customFormat="1" ht="21.75" customHeight="1">
      <c r="A251" s="29"/>
      <c r="B251" s="141"/>
      <c r="C251" s="142" t="s">
        <v>177</v>
      </c>
      <c r="D251" s="142" t="s">
        <v>135</v>
      </c>
      <c r="E251" s="143" t="s">
        <v>516</v>
      </c>
      <c r="F251" s="144" t="s">
        <v>517</v>
      </c>
      <c r="G251" s="145" t="s">
        <v>166</v>
      </c>
      <c r="H251" s="146">
        <v>18.366</v>
      </c>
      <c r="I251" s="197">
        <v>0</v>
      </c>
      <c r="J251" s="147">
        <f>ROUND(I251*H251,2)</f>
        <v>0</v>
      </c>
      <c r="K251" s="144" t="s">
        <v>137</v>
      </c>
      <c r="L251" s="30"/>
      <c r="M251" s="148" t="s">
        <v>1</v>
      </c>
      <c r="N251" s="149" t="s">
        <v>40</v>
      </c>
      <c r="O251" s="150">
        <v>0.86099999999999999</v>
      </c>
      <c r="P251" s="150">
        <f>O251*H251</f>
        <v>15.813125999999999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2" t="s">
        <v>138</v>
      </c>
      <c r="AT251" s="152" t="s">
        <v>135</v>
      </c>
      <c r="AU251" s="152" t="s">
        <v>81</v>
      </c>
      <c r="AY251" s="17" t="s">
        <v>132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17" t="s">
        <v>80</v>
      </c>
      <c r="BK251" s="153">
        <f>ROUND(I251*H251,2)</f>
        <v>0</v>
      </c>
      <c r="BL251" s="17" t="s">
        <v>138</v>
      </c>
      <c r="BM251" s="152" t="s">
        <v>178</v>
      </c>
    </row>
    <row r="252" spans="1:65" s="13" customFormat="1">
      <c r="B252" s="154"/>
      <c r="D252" s="155" t="s">
        <v>139</v>
      </c>
      <c r="E252" s="156" t="s">
        <v>1</v>
      </c>
      <c r="F252" s="157" t="s">
        <v>518</v>
      </c>
      <c r="H252" s="156" t="s">
        <v>1</v>
      </c>
      <c r="L252" s="154"/>
      <c r="M252" s="158"/>
      <c r="N252" s="159"/>
      <c r="O252" s="159"/>
      <c r="P252" s="159"/>
      <c r="Q252" s="159"/>
      <c r="R252" s="159"/>
      <c r="S252" s="159"/>
      <c r="T252" s="160"/>
      <c r="AT252" s="156" t="s">
        <v>139</v>
      </c>
      <c r="AU252" s="156" t="s">
        <v>81</v>
      </c>
      <c r="AV252" s="13" t="s">
        <v>80</v>
      </c>
      <c r="AW252" s="13" t="s">
        <v>31</v>
      </c>
      <c r="AX252" s="13" t="s">
        <v>75</v>
      </c>
      <c r="AY252" s="156" t="s">
        <v>132</v>
      </c>
    </row>
    <row r="253" spans="1:65" s="13" customFormat="1">
      <c r="B253" s="154"/>
      <c r="D253" s="155" t="s">
        <v>139</v>
      </c>
      <c r="E253" s="156" t="s">
        <v>1</v>
      </c>
      <c r="F253" s="157" t="s">
        <v>463</v>
      </c>
      <c r="H253" s="156" t="s">
        <v>1</v>
      </c>
      <c r="L253" s="154"/>
      <c r="M253" s="158"/>
      <c r="N253" s="159"/>
      <c r="O253" s="159"/>
      <c r="P253" s="159"/>
      <c r="Q253" s="159"/>
      <c r="R253" s="159"/>
      <c r="S253" s="159"/>
      <c r="T253" s="160"/>
      <c r="AT253" s="156" t="s">
        <v>139</v>
      </c>
      <c r="AU253" s="156" t="s">
        <v>81</v>
      </c>
      <c r="AV253" s="13" t="s">
        <v>80</v>
      </c>
      <c r="AW253" s="13" t="s">
        <v>31</v>
      </c>
      <c r="AX253" s="13" t="s">
        <v>75</v>
      </c>
      <c r="AY253" s="156" t="s">
        <v>132</v>
      </c>
    </row>
    <row r="254" spans="1:65" s="14" customFormat="1">
      <c r="B254" s="161"/>
      <c r="D254" s="155" t="s">
        <v>139</v>
      </c>
      <c r="E254" s="162" t="s">
        <v>1</v>
      </c>
      <c r="F254" s="163" t="s">
        <v>519</v>
      </c>
      <c r="H254" s="164">
        <v>2.391</v>
      </c>
      <c r="L254" s="161"/>
      <c r="M254" s="165"/>
      <c r="N254" s="166"/>
      <c r="O254" s="166"/>
      <c r="P254" s="166"/>
      <c r="Q254" s="166"/>
      <c r="R254" s="166"/>
      <c r="S254" s="166"/>
      <c r="T254" s="167"/>
      <c r="AT254" s="162" t="s">
        <v>139</v>
      </c>
      <c r="AU254" s="162" t="s">
        <v>81</v>
      </c>
      <c r="AV254" s="14" t="s">
        <v>81</v>
      </c>
      <c r="AW254" s="14" t="s">
        <v>31</v>
      </c>
      <c r="AX254" s="14" t="s">
        <v>75</v>
      </c>
      <c r="AY254" s="162" t="s">
        <v>132</v>
      </c>
    </row>
    <row r="255" spans="1:65" s="14" customFormat="1">
      <c r="B255" s="161"/>
      <c r="D255" s="155" t="s">
        <v>139</v>
      </c>
      <c r="E255" s="162" t="s">
        <v>1</v>
      </c>
      <c r="F255" s="163" t="s">
        <v>520</v>
      </c>
      <c r="H255" s="164">
        <v>6.6989999999999998</v>
      </c>
      <c r="L255" s="161"/>
      <c r="M255" s="165"/>
      <c r="N255" s="166"/>
      <c r="O255" s="166"/>
      <c r="P255" s="166"/>
      <c r="Q255" s="166"/>
      <c r="R255" s="166"/>
      <c r="S255" s="166"/>
      <c r="T255" s="167"/>
      <c r="AT255" s="162" t="s">
        <v>139</v>
      </c>
      <c r="AU255" s="162" t="s">
        <v>81</v>
      </c>
      <c r="AV255" s="14" t="s">
        <v>81</v>
      </c>
      <c r="AW255" s="14" t="s">
        <v>31</v>
      </c>
      <c r="AX255" s="14" t="s">
        <v>75</v>
      </c>
      <c r="AY255" s="162" t="s">
        <v>132</v>
      </c>
    </row>
    <row r="256" spans="1:65" s="14" customFormat="1">
      <c r="B256" s="161"/>
      <c r="D256" s="155" t="s">
        <v>139</v>
      </c>
      <c r="E256" s="162" t="s">
        <v>1</v>
      </c>
      <c r="F256" s="163" t="s">
        <v>521</v>
      </c>
      <c r="H256" s="164">
        <v>9.2759999999999998</v>
      </c>
      <c r="L256" s="161"/>
      <c r="M256" s="165"/>
      <c r="N256" s="166"/>
      <c r="O256" s="166"/>
      <c r="P256" s="166"/>
      <c r="Q256" s="166"/>
      <c r="R256" s="166"/>
      <c r="S256" s="166"/>
      <c r="T256" s="167"/>
      <c r="AT256" s="162" t="s">
        <v>139</v>
      </c>
      <c r="AU256" s="162" t="s">
        <v>81</v>
      </c>
      <c r="AV256" s="14" t="s">
        <v>81</v>
      </c>
      <c r="AW256" s="14" t="s">
        <v>31</v>
      </c>
      <c r="AX256" s="14" t="s">
        <v>75</v>
      </c>
      <c r="AY256" s="162" t="s">
        <v>132</v>
      </c>
    </row>
    <row r="257" spans="1:65" s="15" customFormat="1">
      <c r="B257" s="168"/>
      <c r="D257" s="155" t="s">
        <v>139</v>
      </c>
      <c r="E257" s="169" t="s">
        <v>1</v>
      </c>
      <c r="F257" s="170" t="s">
        <v>140</v>
      </c>
      <c r="H257" s="171">
        <v>18.366</v>
      </c>
      <c r="L257" s="168"/>
      <c r="M257" s="172"/>
      <c r="N257" s="173"/>
      <c r="O257" s="173"/>
      <c r="P257" s="173"/>
      <c r="Q257" s="173"/>
      <c r="R257" s="173"/>
      <c r="S257" s="173"/>
      <c r="T257" s="174"/>
      <c r="AT257" s="169" t="s">
        <v>139</v>
      </c>
      <c r="AU257" s="169" t="s">
        <v>81</v>
      </c>
      <c r="AV257" s="15" t="s">
        <v>138</v>
      </c>
      <c r="AW257" s="15" t="s">
        <v>31</v>
      </c>
      <c r="AX257" s="15" t="s">
        <v>80</v>
      </c>
      <c r="AY257" s="169" t="s">
        <v>132</v>
      </c>
    </row>
    <row r="258" spans="1:65" s="12" customFormat="1" ht="22.9" customHeight="1">
      <c r="B258" s="129"/>
      <c r="D258" s="130" t="s">
        <v>74</v>
      </c>
      <c r="E258" s="139" t="s">
        <v>81</v>
      </c>
      <c r="F258" s="139" t="s">
        <v>323</v>
      </c>
      <c r="J258" s="140">
        <f>BK258</f>
        <v>0</v>
      </c>
      <c r="L258" s="129"/>
      <c r="M258" s="133"/>
      <c r="N258" s="134"/>
      <c r="O258" s="134"/>
      <c r="P258" s="135">
        <f>SUM(P259:P267)</f>
        <v>5.043423999999999</v>
      </c>
      <c r="Q258" s="134"/>
      <c r="R258" s="135">
        <f>SUM(R259:R267)</f>
        <v>21.606149319999997</v>
      </c>
      <c r="S258" s="134"/>
      <c r="T258" s="136">
        <f>SUM(T259:T267)</f>
        <v>0</v>
      </c>
      <c r="AR258" s="130" t="s">
        <v>80</v>
      </c>
      <c r="AT258" s="137" t="s">
        <v>74</v>
      </c>
      <c r="AU258" s="137" t="s">
        <v>80</v>
      </c>
      <c r="AY258" s="130" t="s">
        <v>132</v>
      </c>
      <c r="BK258" s="138">
        <f>SUM(BK259:BK267)</f>
        <v>0</v>
      </c>
    </row>
    <row r="259" spans="1:65" s="2" customFormat="1" ht="24.2" customHeight="1">
      <c r="A259" s="29"/>
      <c r="B259" s="141"/>
      <c r="C259" s="142" t="s">
        <v>154</v>
      </c>
      <c r="D259" s="142" t="s">
        <v>135</v>
      </c>
      <c r="E259" s="143" t="s">
        <v>324</v>
      </c>
      <c r="F259" s="144" t="s">
        <v>325</v>
      </c>
      <c r="G259" s="145" t="s">
        <v>166</v>
      </c>
      <c r="H259" s="146">
        <v>8.6359999999999992</v>
      </c>
      <c r="I259" s="197">
        <v>0</v>
      </c>
      <c r="J259" s="147">
        <f>ROUND(I259*H259,2)</f>
        <v>0</v>
      </c>
      <c r="K259" s="144" t="s">
        <v>137</v>
      </c>
      <c r="L259" s="30"/>
      <c r="M259" s="148" t="s">
        <v>1</v>
      </c>
      <c r="N259" s="149" t="s">
        <v>40</v>
      </c>
      <c r="O259" s="150">
        <v>0.58399999999999996</v>
      </c>
      <c r="P259" s="150">
        <f>O259*H259</f>
        <v>5.043423999999999</v>
      </c>
      <c r="Q259" s="150">
        <v>2.5018699999999998</v>
      </c>
      <c r="R259" s="150">
        <f>Q259*H259</f>
        <v>21.606149319999997</v>
      </c>
      <c r="S259" s="150">
        <v>0</v>
      </c>
      <c r="T259" s="151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2" t="s">
        <v>138</v>
      </c>
      <c r="AT259" s="152" t="s">
        <v>135</v>
      </c>
      <c r="AU259" s="152" t="s">
        <v>81</v>
      </c>
      <c r="AY259" s="17" t="s">
        <v>132</v>
      </c>
      <c r="BE259" s="153">
        <f>IF(N259="základní",J259,0)</f>
        <v>0</v>
      </c>
      <c r="BF259" s="153">
        <f>IF(N259="snížená",J259,0)</f>
        <v>0</v>
      </c>
      <c r="BG259" s="153">
        <f>IF(N259="zákl. přenesená",J259,0)</f>
        <v>0</v>
      </c>
      <c r="BH259" s="153">
        <f>IF(N259="sníž. přenesená",J259,0)</f>
        <v>0</v>
      </c>
      <c r="BI259" s="153">
        <f>IF(N259="nulová",J259,0)</f>
        <v>0</v>
      </c>
      <c r="BJ259" s="17" t="s">
        <v>80</v>
      </c>
      <c r="BK259" s="153">
        <f>ROUND(I259*H259,2)</f>
        <v>0</v>
      </c>
      <c r="BL259" s="17" t="s">
        <v>138</v>
      </c>
      <c r="BM259" s="152" t="s">
        <v>179</v>
      </c>
    </row>
    <row r="260" spans="1:65" s="13" customFormat="1">
      <c r="B260" s="154"/>
      <c r="D260" s="155" t="s">
        <v>139</v>
      </c>
      <c r="E260" s="156" t="s">
        <v>1</v>
      </c>
      <c r="F260" s="157" t="s">
        <v>453</v>
      </c>
      <c r="H260" s="156" t="s">
        <v>1</v>
      </c>
      <c r="L260" s="154"/>
      <c r="M260" s="158"/>
      <c r="N260" s="159"/>
      <c r="O260" s="159"/>
      <c r="P260" s="159"/>
      <c r="Q260" s="159"/>
      <c r="R260" s="159"/>
      <c r="S260" s="159"/>
      <c r="T260" s="160"/>
      <c r="AT260" s="156" t="s">
        <v>139</v>
      </c>
      <c r="AU260" s="156" t="s">
        <v>81</v>
      </c>
      <c r="AV260" s="13" t="s">
        <v>80</v>
      </c>
      <c r="AW260" s="13" t="s">
        <v>31</v>
      </c>
      <c r="AX260" s="13" t="s">
        <v>75</v>
      </c>
      <c r="AY260" s="156" t="s">
        <v>132</v>
      </c>
    </row>
    <row r="261" spans="1:65" s="13" customFormat="1">
      <c r="B261" s="154"/>
      <c r="D261" s="155" t="s">
        <v>139</v>
      </c>
      <c r="E261" s="156" t="s">
        <v>1</v>
      </c>
      <c r="F261" s="157" t="s">
        <v>454</v>
      </c>
      <c r="H261" s="156" t="s">
        <v>1</v>
      </c>
      <c r="L261" s="154"/>
      <c r="M261" s="158"/>
      <c r="N261" s="159"/>
      <c r="O261" s="159"/>
      <c r="P261" s="159"/>
      <c r="Q261" s="159"/>
      <c r="R261" s="159"/>
      <c r="S261" s="159"/>
      <c r="T261" s="160"/>
      <c r="AT261" s="156" t="s">
        <v>139</v>
      </c>
      <c r="AU261" s="156" t="s">
        <v>81</v>
      </c>
      <c r="AV261" s="13" t="s">
        <v>80</v>
      </c>
      <c r="AW261" s="13" t="s">
        <v>31</v>
      </c>
      <c r="AX261" s="13" t="s">
        <v>75</v>
      </c>
      <c r="AY261" s="156" t="s">
        <v>132</v>
      </c>
    </row>
    <row r="262" spans="1:65" s="14" customFormat="1">
      <c r="B262" s="161"/>
      <c r="D262" s="155" t="s">
        <v>139</v>
      </c>
      <c r="E262" s="162" t="s">
        <v>1</v>
      </c>
      <c r="F262" s="163" t="s">
        <v>455</v>
      </c>
      <c r="H262" s="164">
        <v>4.8600000000000003</v>
      </c>
      <c r="L262" s="161"/>
      <c r="M262" s="165"/>
      <c r="N262" s="166"/>
      <c r="O262" s="166"/>
      <c r="P262" s="166"/>
      <c r="Q262" s="166"/>
      <c r="R262" s="166"/>
      <c r="S262" s="166"/>
      <c r="T262" s="167"/>
      <c r="AT262" s="162" t="s">
        <v>139</v>
      </c>
      <c r="AU262" s="162" t="s">
        <v>81</v>
      </c>
      <c r="AV262" s="14" t="s">
        <v>81</v>
      </c>
      <c r="AW262" s="14" t="s">
        <v>31</v>
      </c>
      <c r="AX262" s="14" t="s">
        <v>75</v>
      </c>
      <c r="AY262" s="162" t="s">
        <v>132</v>
      </c>
    </row>
    <row r="263" spans="1:65" s="13" customFormat="1">
      <c r="B263" s="154"/>
      <c r="D263" s="155" t="s">
        <v>139</v>
      </c>
      <c r="E263" s="156" t="s">
        <v>1</v>
      </c>
      <c r="F263" s="157" t="s">
        <v>456</v>
      </c>
      <c r="H263" s="156" t="s">
        <v>1</v>
      </c>
      <c r="L263" s="154"/>
      <c r="M263" s="158"/>
      <c r="N263" s="159"/>
      <c r="O263" s="159"/>
      <c r="P263" s="159"/>
      <c r="Q263" s="159"/>
      <c r="R263" s="159"/>
      <c r="S263" s="159"/>
      <c r="T263" s="160"/>
      <c r="AT263" s="156" t="s">
        <v>139</v>
      </c>
      <c r="AU263" s="156" t="s">
        <v>81</v>
      </c>
      <c r="AV263" s="13" t="s">
        <v>80</v>
      </c>
      <c r="AW263" s="13" t="s">
        <v>31</v>
      </c>
      <c r="AX263" s="13" t="s">
        <v>75</v>
      </c>
      <c r="AY263" s="156" t="s">
        <v>132</v>
      </c>
    </row>
    <row r="264" spans="1:65" s="14" customFormat="1">
      <c r="B264" s="161"/>
      <c r="D264" s="155" t="s">
        <v>139</v>
      </c>
      <c r="E264" s="162" t="s">
        <v>1</v>
      </c>
      <c r="F264" s="163" t="s">
        <v>457</v>
      </c>
      <c r="H264" s="164">
        <v>0.25600000000000001</v>
      </c>
      <c r="L264" s="161"/>
      <c r="M264" s="165"/>
      <c r="N264" s="166"/>
      <c r="O264" s="166"/>
      <c r="P264" s="166"/>
      <c r="Q264" s="166"/>
      <c r="R264" s="166"/>
      <c r="S264" s="166"/>
      <c r="T264" s="167"/>
      <c r="AT264" s="162" t="s">
        <v>139</v>
      </c>
      <c r="AU264" s="162" t="s">
        <v>81</v>
      </c>
      <c r="AV264" s="14" t="s">
        <v>81</v>
      </c>
      <c r="AW264" s="14" t="s">
        <v>31</v>
      </c>
      <c r="AX264" s="14" t="s">
        <v>75</v>
      </c>
      <c r="AY264" s="162" t="s">
        <v>132</v>
      </c>
    </row>
    <row r="265" spans="1:65" s="13" customFormat="1">
      <c r="B265" s="154"/>
      <c r="D265" s="155" t="s">
        <v>139</v>
      </c>
      <c r="E265" s="156" t="s">
        <v>1</v>
      </c>
      <c r="F265" s="157" t="s">
        <v>458</v>
      </c>
      <c r="H265" s="156" t="s">
        <v>1</v>
      </c>
      <c r="L265" s="154"/>
      <c r="M265" s="158"/>
      <c r="N265" s="159"/>
      <c r="O265" s="159"/>
      <c r="P265" s="159"/>
      <c r="Q265" s="159"/>
      <c r="R265" s="159"/>
      <c r="S265" s="159"/>
      <c r="T265" s="160"/>
      <c r="AT265" s="156" t="s">
        <v>139</v>
      </c>
      <c r="AU265" s="156" t="s">
        <v>81</v>
      </c>
      <c r="AV265" s="13" t="s">
        <v>80</v>
      </c>
      <c r="AW265" s="13" t="s">
        <v>31</v>
      </c>
      <c r="AX265" s="13" t="s">
        <v>75</v>
      </c>
      <c r="AY265" s="156" t="s">
        <v>132</v>
      </c>
    </row>
    <row r="266" spans="1:65" s="14" customFormat="1">
      <c r="B266" s="161"/>
      <c r="D266" s="155" t="s">
        <v>139</v>
      </c>
      <c r="E266" s="162" t="s">
        <v>1</v>
      </c>
      <c r="F266" s="163" t="s">
        <v>459</v>
      </c>
      <c r="H266" s="164">
        <v>3.52</v>
      </c>
      <c r="L266" s="161"/>
      <c r="M266" s="165"/>
      <c r="N266" s="166"/>
      <c r="O266" s="166"/>
      <c r="P266" s="166"/>
      <c r="Q266" s="166"/>
      <c r="R266" s="166"/>
      <c r="S266" s="166"/>
      <c r="T266" s="167"/>
      <c r="AT266" s="162" t="s">
        <v>139</v>
      </c>
      <c r="AU266" s="162" t="s">
        <v>81</v>
      </c>
      <c r="AV266" s="14" t="s">
        <v>81</v>
      </c>
      <c r="AW266" s="14" t="s">
        <v>31</v>
      </c>
      <c r="AX266" s="14" t="s">
        <v>75</v>
      </c>
      <c r="AY266" s="162" t="s">
        <v>132</v>
      </c>
    </row>
    <row r="267" spans="1:65" s="15" customFormat="1">
      <c r="B267" s="168"/>
      <c r="D267" s="155" t="s">
        <v>139</v>
      </c>
      <c r="E267" s="169" t="s">
        <v>1</v>
      </c>
      <c r="F267" s="170" t="s">
        <v>140</v>
      </c>
      <c r="H267" s="171">
        <v>8.636000000000001</v>
      </c>
      <c r="L267" s="168"/>
      <c r="M267" s="172"/>
      <c r="N267" s="173"/>
      <c r="O267" s="173"/>
      <c r="P267" s="173"/>
      <c r="Q267" s="173"/>
      <c r="R267" s="173"/>
      <c r="S267" s="173"/>
      <c r="T267" s="174"/>
      <c r="AT267" s="169" t="s">
        <v>139</v>
      </c>
      <c r="AU267" s="169" t="s">
        <v>81</v>
      </c>
      <c r="AV267" s="15" t="s">
        <v>138</v>
      </c>
      <c r="AW267" s="15" t="s">
        <v>31</v>
      </c>
      <c r="AX267" s="15" t="s">
        <v>80</v>
      </c>
      <c r="AY267" s="169" t="s">
        <v>132</v>
      </c>
    </row>
    <row r="268" spans="1:65" s="12" customFormat="1" ht="22.9" customHeight="1">
      <c r="B268" s="129"/>
      <c r="D268" s="130" t="s">
        <v>74</v>
      </c>
      <c r="E268" s="139" t="s">
        <v>85</v>
      </c>
      <c r="F268" s="139" t="s">
        <v>522</v>
      </c>
      <c r="J268" s="140">
        <f>BK268</f>
        <v>0</v>
      </c>
      <c r="L268" s="129"/>
      <c r="M268" s="133"/>
      <c r="N268" s="134"/>
      <c r="O268" s="134"/>
      <c r="P268" s="135">
        <f>SUM(P269:P271)</f>
        <v>0</v>
      </c>
      <c r="Q268" s="134"/>
      <c r="R268" s="135">
        <f>SUM(R269:R271)</f>
        <v>0</v>
      </c>
      <c r="S268" s="134"/>
      <c r="T268" s="136">
        <f>SUM(T269:T271)</f>
        <v>0</v>
      </c>
      <c r="AR268" s="130" t="s">
        <v>80</v>
      </c>
      <c r="AT268" s="137" t="s">
        <v>74</v>
      </c>
      <c r="AU268" s="137" t="s">
        <v>80</v>
      </c>
      <c r="AY268" s="130" t="s">
        <v>132</v>
      </c>
      <c r="BK268" s="138">
        <f>SUM(BK269:BK271)</f>
        <v>0</v>
      </c>
    </row>
    <row r="269" spans="1:65" s="2" customFormat="1" ht="44.25" customHeight="1">
      <c r="A269" s="29"/>
      <c r="B269" s="141"/>
      <c r="C269" s="142" t="s">
        <v>7</v>
      </c>
      <c r="D269" s="142" t="s">
        <v>135</v>
      </c>
      <c r="E269" s="143" t="s">
        <v>523</v>
      </c>
      <c r="F269" s="144" t="s">
        <v>524</v>
      </c>
      <c r="G269" s="145" t="s">
        <v>136</v>
      </c>
      <c r="H269" s="146">
        <v>130.4</v>
      </c>
      <c r="I269" s="197">
        <v>0</v>
      </c>
      <c r="J269" s="147">
        <f>ROUND(I269*H269,2)</f>
        <v>0</v>
      </c>
      <c r="K269" s="144" t="s">
        <v>1</v>
      </c>
      <c r="L269" s="30"/>
      <c r="M269" s="148" t="s">
        <v>1</v>
      </c>
      <c r="N269" s="149" t="s">
        <v>40</v>
      </c>
      <c r="O269" s="150">
        <v>0</v>
      </c>
      <c r="P269" s="150">
        <f>O269*H269</f>
        <v>0</v>
      </c>
      <c r="Q269" s="150">
        <v>0</v>
      </c>
      <c r="R269" s="150">
        <f>Q269*H269</f>
        <v>0</v>
      </c>
      <c r="S269" s="150">
        <v>0</v>
      </c>
      <c r="T269" s="151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2" t="s">
        <v>138</v>
      </c>
      <c r="AT269" s="152" t="s">
        <v>135</v>
      </c>
      <c r="AU269" s="152" t="s">
        <v>81</v>
      </c>
      <c r="AY269" s="17" t="s">
        <v>132</v>
      </c>
      <c r="BE269" s="153">
        <f>IF(N269="základní",J269,0)</f>
        <v>0</v>
      </c>
      <c r="BF269" s="153">
        <f>IF(N269="snížená",J269,0)</f>
        <v>0</v>
      </c>
      <c r="BG269" s="153">
        <f>IF(N269="zákl. přenesená",J269,0)</f>
        <v>0</v>
      </c>
      <c r="BH269" s="153">
        <f>IF(N269="sníž. přenesená",J269,0)</f>
        <v>0</v>
      </c>
      <c r="BI269" s="153">
        <f>IF(N269="nulová",J269,0)</f>
        <v>0</v>
      </c>
      <c r="BJ269" s="17" t="s">
        <v>80</v>
      </c>
      <c r="BK269" s="153">
        <f>ROUND(I269*H269,2)</f>
        <v>0</v>
      </c>
      <c r="BL269" s="17" t="s">
        <v>138</v>
      </c>
      <c r="BM269" s="152" t="s">
        <v>180</v>
      </c>
    </row>
    <row r="270" spans="1:65" s="14" customFormat="1">
      <c r="B270" s="161"/>
      <c r="D270" s="155" t="s">
        <v>139</v>
      </c>
      <c r="E270" s="162" t="s">
        <v>1</v>
      </c>
      <c r="F270" s="163" t="s">
        <v>525</v>
      </c>
      <c r="H270" s="164">
        <v>130.4</v>
      </c>
      <c r="L270" s="161"/>
      <c r="M270" s="165"/>
      <c r="N270" s="166"/>
      <c r="O270" s="166"/>
      <c r="P270" s="166"/>
      <c r="Q270" s="166"/>
      <c r="R270" s="166"/>
      <c r="S270" s="166"/>
      <c r="T270" s="167"/>
      <c r="AT270" s="162" t="s">
        <v>139</v>
      </c>
      <c r="AU270" s="162" t="s">
        <v>81</v>
      </c>
      <c r="AV270" s="14" t="s">
        <v>81</v>
      </c>
      <c r="AW270" s="14" t="s">
        <v>31</v>
      </c>
      <c r="AX270" s="14" t="s">
        <v>75</v>
      </c>
      <c r="AY270" s="162" t="s">
        <v>132</v>
      </c>
    </row>
    <row r="271" spans="1:65" s="15" customFormat="1">
      <c r="B271" s="168"/>
      <c r="D271" s="155" t="s">
        <v>139</v>
      </c>
      <c r="E271" s="169" t="s">
        <v>1</v>
      </c>
      <c r="F271" s="170" t="s">
        <v>140</v>
      </c>
      <c r="H271" s="171">
        <v>130.4</v>
      </c>
      <c r="L271" s="168"/>
      <c r="M271" s="172"/>
      <c r="N271" s="173"/>
      <c r="O271" s="173"/>
      <c r="P271" s="173"/>
      <c r="Q271" s="173"/>
      <c r="R271" s="173"/>
      <c r="S271" s="173"/>
      <c r="T271" s="174"/>
      <c r="AT271" s="169" t="s">
        <v>139</v>
      </c>
      <c r="AU271" s="169" t="s">
        <v>81</v>
      </c>
      <c r="AV271" s="15" t="s">
        <v>138</v>
      </c>
      <c r="AW271" s="15" t="s">
        <v>31</v>
      </c>
      <c r="AX271" s="15" t="s">
        <v>80</v>
      </c>
      <c r="AY271" s="169" t="s">
        <v>132</v>
      </c>
    </row>
    <row r="272" spans="1:65" s="12" customFormat="1" ht="22.9" customHeight="1">
      <c r="B272" s="129"/>
      <c r="D272" s="130" t="s">
        <v>74</v>
      </c>
      <c r="E272" s="139" t="s">
        <v>84</v>
      </c>
      <c r="F272" s="139" t="s">
        <v>326</v>
      </c>
      <c r="J272" s="140">
        <f>BK272</f>
        <v>0</v>
      </c>
      <c r="L272" s="129"/>
      <c r="M272" s="133"/>
      <c r="N272" s="134"/>
      <c r="O272" s="134"/>
      <c r="P272" s="135">
        <f>SUM(P273:P370)</f>
        <v>1222.416917</v>
      </c>
      <c r="Q272" s="134"/>
      <c r="R272" s="135">
        <f>SUM(R273:R370)</f>
        <v>1826.3534466000001</v>
      </c>
      <c r="S272" s="134"/>
      <c r="T272" s="136">
        <f>SUM(T273:T370)</f>
        <v>0</v>
      </c>
      <c r="AR272" s="130" t="s">
        <v>80</v>
      </c>
      <c r="AT272" s="137" t="s">
        <v>74</v>
      </c>
      <c r="AU272" s="137" t="s">
        <v>80</v>
      </c>
      <c r="AY272" s="130" t="s">
        <v>132</v>
      </c>
      <c r="BK272" s="138">
        <f>SUM(BK273:BK370)</f>
        <v>0</v>
      </c>
    </row>
    <row r="273" spans="1:65" s="2" customFormat="1" ht="37.9" customHeight="1">
      <c r="A273" s="29"/>
      <c r="B273" s="141"/>
      <c r="C273" s="142" t="s">
        <v>158</v>
      </c>
      <c r="D273" s="142" t="s">
        <v>135</v>
      </c>
      <c r="E273" s="143" t="s">
        <v>526</v>
      </c>
      <c r="F273" s="144" t="s">
        <v>527</v>
      </c>
      <c r="G273" s="145" t="s">
        <v>141</v>
      </c>
      <c r="H273" s="146">
        <v>66.75</v>
      </c>
      <c r="I273" s="197">
        <v>0</v>
      </c>
      <c r="J273" s="147">
        <f>ROUND(I273*H273,2)</f>
        <v>0</v>
      </c>
      <c r="K273" s="144" t="s">
        <v>137</v>
      </c>
      <c r="L273" s="30"/>
      <c r="M273" s="148" t="s">
        <v>1</v>
      </c>
      <c r="N273" s="149" t="s">
        <v>40</v>
      </c>
      <c r="O273" s="150">
        <v>5.7000000000000002E-2</v>
      </c>
      <c r="P273" s="150">
        <f>O273*H273</f>
        <v>3.8047500000000003</v>
      </c>
      <c r="Q273" s="150">
        <v>9.1999999999999998E-2</v>
      </c>
      <c r="R273" s="150">
        <f>Q273*H273</f>
        <v>6.141</v>
      </c>
      <c r="S273" s="150">
        <v>0</v>
      </c>
      <c r="T273" s="151">
        <f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2" t="s">
        <v>138</v>
      </c>
      <c r="AT273" s="152" t="s">
        <v>135</v>
      </c>
      <c r="AU273" s="152" t="s">
        <v>81</v>
      </c>
      <c r="AY273" s="17" t="s">
        <v>132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17" t="s">
        <v>80</v>
      </c>
      <c r="BK273" s="153">
        <f>ROUND(I273*H273,2)</f>
        <v>0</v>
      </c>
      <c r="BL273" s="17" t="s">
        <v>138</v>
      </c>
      <c r="BM273" s="152" t="s">
        <v>181</v>
      </c>
    </row>
    <row r="274" spans="1:65" s="13" customFormat="1">
      <c r="B274" s="154"/>
      <c r="D274" s="155" t="s">
        <v>139</v>
      </c>
      <c r="E274" s="156" t="s">
        <v>1</v>
      </c>
      <c r="F274" s="157" t="s">
        <v>447</v>
      </c>
      <c r="H274" s="156" t="s">
        <v>1</v>
      </c>
      <c r="L274" s="154"/>
      <c r="M274" s="158"/>
      <c r="N274" s="159"/>
      <c r="O274" s="159"/>
      <c r="P274" s="159"/>
      <c r="Q274" s="159"/>
      <c r="R274" s="159"/>
      <c r="S274" s="159"/>
      <c r="T274" s="160"/>
      <c r="AT274" s="156" t="s">
        <v>139</v>
      </c>
      <c r="AU274" s="156" t="s">
        <v>81</v>
      </c>
      <c r="AV274" s="13" t="s">
        <v>80</v>
      </c>
      <c r="AW274" s="13" t="s">
        <v>31</v>
      </c>
      <c r="AX274" s="13" t="s">
        <v>75</v>
      </c>
      <c r="AY274" s="156" t="s">
        <v>132</v>
      </c>
    </row>
    <row r="275" spans="1:65" s="14" customFormat="1">
      <c r="B275" s="161"/>
      <c r="D275" s="155" t="s">
        <v>139</v>
      </c>
      <c r="E275" s="162" t="s">
        <v>1</v>
      </c>
      <c r="F275" s="163" t="s">
        <v>504</v>
      </c>
      <c r="H275" s="164">
        <v>66.75</v>
      </c>
      <c r="L275" s="161"/>
      <c r="M275" s="165"/>
      <c r="N275" s="166"/>
      <c r="O275" s="166"/>
      <c r="P275" s="166"/>
      <c r="Q275" s="166"/>
      <c r="R275" s="166"/>
      <c r="S275" s="166"/>
      <c r="T275" s="167"/>
      <c r="AT275" s="162" t="s">
        <v>139</v>
      </c>
      <c r="AU275" s="162" t="s">
        <v>81</v>
      </c>
      <c r="AV275" s="14" t="s">
        <v>81</v>
      </c>
      <c r="AW275" s="14" t="s">
        <v>31</v>
      </c>
      <c r="AX275" s="14" t="s">
        <v>75</v>
      </c>
      <c r="AY275" s="162" t="s">
        <v>132</v>
      </c>
    </row>
    <row r="276" spans="1:65" s="15" customFormat="1">
      <c r="B276" s="168"/>
      <c r="D276" s="155" t="s">
        <v>139</v>
      </c>
      <c r="E276" s="169" t="s">
        <v>1</v>
      </c>
      <c r="F276" s="170" t="s">
        <v>140</v>
      </c>
      <c r="H276" s="171">
        <v>66.75</v>
      </c>
      <c r="L276" s="168"/>
      <c r="M276" s="172"/>
      <c r="N276" s="173"/>
      <c r="O276" s="173"/>
      <c r="P276" s="173"/>
      <c r="Q276" s="173"/>
      <c r="R276" s="173"/>
      <c r="S276" s="173"/>
      <c r="T276" s="174"/>
      <c r="AT276" s="169" t="s">
        <v>139</v>
      </c>
      <c r="AU276" s="169" t="s">
        <v>81</v>
      </c>
      <c r="AV276" s="15" t="s">
        <v>138</v>
      </c>
      <c r="AW276" s="15" t="s">
        <v>31</v>
      </c>
      <c r="AX276" s="15" t="s">
        <v>80</v>
      </c>
      <c r="AY276" s="169" t="s">
        <v>132</v>
      </c>
    </row>
    <row r="277" spans="1:65" s="2" customFormat="1" ht="37.9" customHeight="1">
      <c r="A277" s="29"/>
      <c r="B277" s="141"/>
      <c r="C277" s="142" t="s">
        <v>182</v>
      </c>
      <c r="D277" s="142" t="s">
        <v>135</v>
      </c>
      <c r="E277" s="143" t="s">
        <v>528</v>
      </c>
      <c r="F277" s="144" t="s">
        <v>529</v>
      </c>
      <c r="G277" s="145" t="s">
        <v>141</v>
      </c>
      <c r="H277" s="146">
        <v>1219</v>
      </c>
      <c r="I277" s="197">
        <v>0</v>
      </c>
      <c r="J277" s="147">
        <f>ROUND(I277*H277,2)</f>
        <v>0</v>
      </c>
      <c r="K277" s="144" t="s">
        <v>1</v>
      </c>
      <c r="L277" s="30"/>
      <c r="M277" s="148" t="s">
        <v>1</v>
      </c>
      <c r="N277" s="149" t="s">
        <v>40</v>
      </c>
      <c r="O277" s="150">
        <v>0</v>
      </c>
      <c r="P277" s="150">
        <f>O277*H277</f>
        <v>0</v>
      </c>
      <c r="Q277" s="150">
        <v>0</v>
      </c>
      <c r="R277" s="150">
        <f>Q277*H277</f>
        <v>0</v>
      </c>
      <c r="S277" s="150">
        <v>0</v>
      </c>
      <c r="T277" s="151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52" t="s">
        <v>138</v>
      </c>
      <c r="AT277" s="152" t="s">
        <v>135</v>
      </c>
      <c r="AU277" s="152" t="s">
        <v>81</v>
      </c>
      <c r="AY277" s="17" t="s">
        <v>132</v>
      </c>
      <c r="BE277" s="153">
        <f>IF(N277="základní",J277,0)</f>
        <v>0</v>
      </c>
      <c r="BF277" s="153">
        <f>IF(N277="snížená",J277,0)</f>
        <v>0</v>
      </c>
      <c r="BG277" s="153">
        <f>IF(N277="zákl. přenesená",J277,0)</f>
        <v>0</v>
      </c>
      <c r="BH277" s="153">
        <f>IF(N277="sníž. přenesená",J277,0)</f>
        <v>0</v>
      </c>
      <c r="BI277" s="153">
        <f>IF(N277="nulová",J277,0)</f>
        <v>0</v>
      </c>
      <c r="BJ277" s="17" t="s">
        <v>80</v>
      </c>
      <c r="BK277" s="153">
        <f>ROUND(I277*H277,2)</f>
        <v>0</v>
      </c>
      <c r="BL277" s="17" t="s">
        <v>138</v>
      </c>
      <c r="BM277" s="152" t="s">
        <v>185</v>
      </c>
    </row>
    <row r="278" spans="1:65" s="13" customFormat="1">
      <c r="B278" s="154"/>
      <c r="D278" s="155" t="s">
        <v>139</v>
      </c>
      <c r="E278" s="156" t="s">
        <v>1</v>
      </c>
      <c r="F278" s="157" t="s">
        <v>449</v>
      </c>
      <c r="H278" s="156" t="s">
        <v>1</v>
      </c>
      <c r="L278" s="154"/>
      <c r="M278" s="158"/>
      <c r="N278" s="159"/>
      <c r="O278" s="159"/>
      <c r="P278" s="159"/>
      <c r="Q278" s="159"/>
      <c r="R278" s="159"/>
      <c r="S278" s="159"/>
      <c r="T278" s="160"/>
      <c r="AT278" s="156" t="s">
        <v>139</v>
      </c>
      <c r="AU278" s="156" t="s">
        <v>81</v>
      </c>
      <c r="AV278" s="13" t="s">
        <v>80</v>
      </c>
      <c r="AW278" s="13" t="s">
        <v>31</v>
      </c>
      <c r="AX278" s="13" t="s">
        <v>75</v>
      </c>
      <c r="AY278" s="156" t="s">
        <v>132</v>
      </c>
    </row>
    <row r="279" spans="1:65" s="14" customFormat="1">
      <c r="B279" s="161"/>
      <c r="D279" s="155" t="s">
        <v>139</v>
      </c>
      <c r="E279" s="162" t="s">
        <v>1</v>
      </c>
      <c r="F279" s="163" t="s">
        <v>505</v>
      </c>
      <c r="H279" s="164">
        <v>1219</v>
      </c>
      <c r="L279" s="161"/>
      <c r="M279" s="165"/>
      <c r="N279" s="166"/>
      <c r="O279" s="166"/>
      <c r="P279" s="166"/>
      <c r="Q279" s="166"/>
      <c r="R279" s="166"/>
      <c r="S279" s="166"/>
      <c r="T279" s="167"/>
      <c r="AT279" s="162" t="s">
        <v>139</v>
      </c>
      <c r="AU279" s="162" t="s">
        <v>81</v>
      </c>
      <c r="AV279" s="14" t="s">
        <v>81</v>
      </c>
      <c r="AW279" s="14" t="s">
        <v>31</v>
      </c>
      <c r="AX279" s="14" t="s">
        <v>75</v>
      </c>
      <c r="AY279" s="162" t="s">
        <v>132</v>
      </c>
    </row>
    <row r="280" spans="1:65" s="15" customFormat="1">
      <c r="B280" s="168"/>
      <c r="D280" s="155" t="s">
        <v>139</v>
      </c>
      <c r="E280" s="169" t="s">
        <v>1</v>
      </c>
      <c r="F280" s="170" t="s">
        <v>140</v>
      </c>
      <c r="H280" s="171">
        <v>1219</v>
      </c>
      <c r="L280" s="168"/>
      <c r="M280" s="172"/>
      <c r="N280" s="173"/>
      <c r="O280" s="173"/>
      <c r="P280" s="173"/>
      <c r="Q280" s="173"/>
      <c r="R280" s="173"/>
      <c r="S280" s="173"/>
      <c r="T280" s="174"/>
      <c r="AT280" s="169" t="s">
        <v>139</v>
      </c>
      <c r="AU280" s="169" t="s">
        <v>81</v>
      </c>
      <c r="AV280" s="15" t="s">
        <v>138</v>
      </c>
      <c r="AW280" s="15" t="s">
        <v>31</v>
      </c>
      <c r="AX280" s="15" t="s">
        <v>80</v>
      </c>
      <c r="AY280" s="169" t="s">
        <v>132</v>
      </c>
    </row>
    <row r="281" spans="1:65" s="2" customFormat="1" ht="37.9" customHeight="1">
      <c r="A281" s="29"/>
      <c r="B281" s="141"/>
      <c r="C281" s="142" t="s">
        <v>159</v>
      </c>
      <c r="D281" s="142" t="s">
        <v>135</v>
      </c>
      <c r="E281" s="143" t="s">
        <v>530</v>
      </c>
      <c r="F281" s="144" t="s">
        <v>531</v>
      </c>
      <c r="G281" s="145" t="s">
        <v>141</v>
      </c>
      <c r="H281" s="146">
        <v>2537.1109999999999</v>
      </c>
      <c r="I281" s="197">
        <v>0</v>
      </c>
      <c r="J281" s="147">
        <f>ROUND(I281*H281,2)</f>
        <v>0</v>
      </c>
      <c r="K281" s="144" t="s">
        <v>137</v>
      </c>
      <c r="L281" s="30"/>
      <c r="M281" s="148" t="s">
        <v>1</v>
      </c>
      <c r="N281" s="149" t="s">
        <v>40</v>
      </c>
      <c r="O281" s="150">
        <v>2.9000000000000001E-2</v>
      </c>
      <c r="P281" s="150">
        <f>O281*H281</f>
        <v>73.576218999999995</v>
      </c>
      <c r="Q281" s="150">
        <v>0.13800000000000001</v>
      </c>
      <c r="R281" s="150">
        <f>Q281*H281</f>
        <v>350.12131800000003</v>
      </c>
      <c r="S281" s="150">
        <v>0</v>
      </c>
      <c r="T281" s="151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2" t="s">
        <v>138</v>
      </c>
      <c r="AT281" s="152" t="s">
        <v>135</v>
      </c>
      <c r="AU281" s="152" t="s">
        <v>81</v>
      </c>
      <c r="AY281" s="17" t="s">
        <v>132</v>
      </c>
      <c r="BE281" s="153">
        <f>IF(N281="základní",J281,0)</f>
        <v>0</v>
      </c>
      <c r="BF281" s="153">
        <f>IF(N281="snížená",J281,0)</f>
        <v>0</v>
      </c>
      <c r="BG281" s="153">
        <f>IF(N281="zákl. přenesená",J281,0)</f>
        <v>0</v>
      </c>
      <c r="BH281" s="153">
        <f>IF(N281="sníž. přenesená",J281,0)</f>
        <v>0</v>
      </c>
      <c r="BI281" s="153">
        <f>IF(N281="nulová",J281,0)</f>
        <v>0</v>
      </c>
      <c r="BJ281" s="17" t="s">
        <v>80</v>
      </c>
      <c r="BK281" s="153">
        <f>ROUND(I281*H281,2)</f>
        <v>0</v>
      </c>
      <c r="BL281" s="17" t="s">
        <v>138</v>
      </c>
      <c r="BM281" s="152" t="s">
        <v>186</v>
      </c>
    </row>
    <row r="282" spans="1:65" s="13" customFormat="1">
      <c r="B282" s="154"/>
      <c r="D282" s="155" t="s">
        <v>139</v>
      </c>
      <c r="E282" s="156" t="s">
        <v>1</v>
      </c>
      <c r="F282" s="157" t="s">
        <v>499</v>
      </c>
      <c r="H282" s="156" t="s">
        <v>1</v>
      </c>
      <c r="L282" s="154"/>
      <c r="M282" s="158"/>
      <c r="N282" s="159"/>
      <c r="O282" s="159"/>
      <c r="P282" s="159"/>
      <c r="Q282" s="159"/>
      <c r="R282" s="159"/>
      <c r="S282" s="159"/>
      <c r="T282" s="160"/>
      <c r="AT282" s="156" t="s">
        <v>139</v>
      </c>
      <c r="AU282" s="156" t="s">
        <v>81</v>
      </c>
      <c r="AV282" s="13" t="s">
        <v>80</v>
      </c>
      <c r="AW282" s="13" t="s">
        <v>31</v>
      </c>
      <c r="AX282" s="13" t="s">
        <v>75</v>
      </c>
      <c r="AY282" s="156" t="s">
        <v>132</v>
      </c>
    </row>
    <row r="283" spans="1:65" s="14" customFormat="1">
      <c r="B283" s="161"/>
      <c r="D283" s="155" t="s">
        <v>139</v>
      </c>
      <c r="E283" s="162" t="s">
        <v>1</v>
      </c>
      <c r="F283" s="163" t="s">
        <v>500</v>
      </c>
      <c r="H283" s="164">
        <v>2494</v>
      </c>
      <c r="L283" s="161"/>
      <c r="M283" s="165"/>
      <c r="N283" s="166"/>
      <c r="O283" s="166"/>
      <c r="P283" s="166"/>
      <c r="Q283" s="166"/>
      <c r="R283" s="166"/>
      <c r="S283" s="166"/>
      <c r="T283" s="167"/>
      <c r="AT283" s="162" t="s">
        <v>139</v>
      </c>
      <c r="AU283" s="162" t="s">
        <v>81</v>
      </c>
      <c r="AV283" s="14" t="s">
        <v>81</v>
      </c>
      <c r="AW283" s="14" t="s">
        <v>31</v>
      </c>
      <c r="AX283" s="14" t="s">
        <v>75</v>
      </c>
      <c r="AY283" s="162" t="s">
        <v>132</v>
      </c>
    </row>
    <row r="284" spans="1:65" s="13" customFormat="1">
      <c r="B284" s="154"/>
      <c r="D284" s="155" t="s">
        <v>139</v>
      </c>
      <c r="E284" s="156" t="s">
        <v>1</v>
      </c>
      <c r="F284" s="157" t="s">
        <v>443</v>
      </c>
      <c r="H284" s="156" t="s">
        <v>1</v>
      </c>
      <c r="L284" s="154"/>
      <c r="M284" s="158"/>
      <c r="N284" s="159"/>
      <c r="O284" s="159"/>
      <c r="P284" s="159"/>
      <c r="Q284" s="159"/>
      <c r="R284" s="159"/>
      <c r="S284" s="159"/>
      <c r="T284" s="160"/>
      <c r="AT284" s="156" t="s">
        <v>139</v>
      </c>
      <c r="AU284" s="156" t="s">
        <v>81</v>
      </c>
      <c r="AV284" s="13" t="s">
        <v>80</v>
      </c>
      <c r="AW284" s="13" t="s">
        <v>31</v>
      </c>
      <c r="AX284" s="13" t="s">
        <v>75</v>
      </c>
      <c r="AY284" s="156" t="s">
        <v>132</v>
      </c>
    </row>
    <row r="285" spans="1:65" s="14" customFormat="1">
      <c r="B285" s="161"/>
      <c r="D285" s="155" t="s">
        <v>139</v>
      </c>
      <c r="E285" s="162" t="s">
        <v>1</v>
      </c>
      <c r="F285" s="163" t="s">
        <v>501</v>
      </c>
      <c r="H285" s="164">
        <v>43.110999999999997</v>
      </c>
      <c r="L285" s="161"/>
      <c r="M285" s="165"/>
      <c r="N285" s="166"/>
      <c r="O285" s="166"/>
      <c r="P285" s="166"/>
      <c r="Q285" s="166"/>
      <c r="R285" s="166"/>
      <c r="S285" s="166"/>
      <c r="T285" s="167"/>
      <c r="AT285" s="162" t="s">
        <v>139</v>
      </c>
      <c r="AU285" s="162" t="s">
        <v>81</v>
      </c>
      <c r="AV285" s="14" t="s">
        <v>81</v>
      </c>
      <c r="AW285" s="14" t="s">
        <v>31</v>
      </c>
      <c r="AX285" s="14" t="s">
        <v>75</v>
      </c>
      <c r="AY285" s="162" t="s">
        <v>132</v>
      </c>
    </row>
    <row r="286" spans="1:65" s="15" customFormat="1">
      <c r="B286" s="168"/>
      <c r="D286" s="155" t="s">
        <v>139</v>
      </c>
      <c r="E286" s="169" t="s">
        <v>1</v>
      </c>
      <c r="F286" s="170" t="s">
        <v>140</v>
      </c>
      <c r="H286" s="171">
        <v>2537.1109999999999</v>
      </c>
      <c r="L286" s="168"/>
      <c r="M286" s="172"/>
      <c r="N286" s="173"/>
      <c r="O286" s="173"/>
      <c r="P286" s="173"/>
      <c r="Q286" s="173"/>
      <c r="R286" s="173"/>
      <c r="S286" s="173"/>
      <c r="T286" s="174"/>
      <c r="AT286" s="169" t="s">
        <v>139</v>
      </c>
      <c r="AU286" s="169" t="s">
        <v>81</v>
      </c>
      <c r="AV286" s="15" t="s">
        <v>138</v>
      </c>
      <c r="AW286" s="15" t="s">
        <v>31</v>
      </c>
      <c r="AX286" s="15" t="s">
        <v>80</v>
      </c>
      <c r="AY286" s="169" t="s">
        <v>132</v>
      </c>
    </row>
    <row r="287" spans="1:65" s="2" customFormat="1" ht="37.9" customHeight="1">
      <c r="A287" s="29"/>
      <c r="B287" s="141"/>
      <c r="C287" s="142" t="s">
        <v>187</v>
      </c>
      <c r="D287" s="142" t="s">
        <v>135</v>
      </c>
      <c r="E287" s="143" t="s">
        <v>532</v>
      </c>
      <c r="F287" s="144" t="s">
        <v>533</v>
      </c>
      <c r="G287" s="145" t="s">
        <v>141</v>
      </c>
      <c r="H287" s="146">
        <v>21.254000000000001</v>
      </c>
      <c r="I287" s="197">
        <v>0</v>
      </c>
      <c r="J287" s="147">
        <f>ROUND(I287*H287,2)</f>
        <v>0</v>
      </c>
      <c r="K287" s="144" t="s">
        <v>1</v>
      </c>
      <c r="L287" s="30"/>
      <c r="M287" s="148" t="s">
        <v>1</v>
      </c>
      <c r="N287" s="149" t="s">
        <v>40</v>
      </c>
      <c r="O287" s="150">
        <v>0</v>
      </c>
      <c r="P287" s="150">
        <f>O287*H287</f>
        <v>0</v>
      </c>
      <c r="Q287" s="150">
        <v>0</v>
      </c>
      <c r="R287" s="150">
        <f>Q287*H287</f>
        <v>0</v>
      </c>
      <c r="S287" s="150">
        <v>0</v>
      </c>
      <c r="T287" s="151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52" t="s">
        <v>138</v>
      </c>
      <c r="AT287" s="152" t="s">
        <v>135</v>
      </c>
      <c r="AU287" s="152" t="s">
        <v>81</v>
      </c>
      <c r="AY287" s="17" t="s">
        <v>132</v>
      </c>
      <c r="BE287" s="153">
        <f>IF(N287="základní",J287,0)</f>
        <v>0</v>
      </c>
      <c r="BF287" s="153">
        <f>IF(N287="snížená",J287,0)</f>
        <v>0</v>
      </c>
      <c r="BG287" s="153">
        <f>IF(N287="zákl. přenesená",J287,0)</f>
        <v>0</v>
      </c>
      <c r="BH287" s="153">
        <f>IF(N287="sníž. přenesená",J287,0)</f>
        <v>0</v>
      </c>
      <c r="BI287" s="153">
        <f>IF(N287="nulová",J287,0)</f>
        <v>0</v>
      </c>
      <c r="BJ287" s="17" t="s">
        <v>80</v>
      </c>
      <c r="BK287" s="153">
        <f>ROUND(I287*H287,2)</f>
        <v>0</v>
      </c>
      <c r="BL287" s="17" t="s">
        <v>138</v>
      </c>
      <c r="BM287" s="152" t="s">
        <v>188</v>
      </c>
    </row>
    <row r="288" spans="1:65" s="13" customFormat="1">
      <c r="B288" s="154"/>
      <c r="D288" s="155" t="s">
        <v>139</v>
      </c>
      <c r="E288" s="156" t="s">
        <v>1</v>
      </c>
      <c r="F288" s="157" t="s">
        <v>445</v>
      </c>
      <c r="H288" s="156" t="s">
        <v>1</v>
      </c>
      <c r="L288" s="154"/>
      <c r="M288" s="158"/>
      <c r="N288" s="159"/>
      <c r="O288" s="159"/>
      <c r="P288" s="159"/>
      <c r="Q288" s="159"/>
      <c r="R288" s="159"/>
      <c r="S288" s="159"/>
      <c r="T288" s="160"/>
      <c r="AT288" s="156" t="s">
        <v>139</v>
      </c>
      <c r="AU288" s="156" t="s">
        <v>81</v>
      </c>
      <c r="AV288" s="13" t="s">
        <v>80</v>
      </c>
      <c r="AW288" s="13" t="s">
        <v>31</v>
      </c>
      <c r="AX288" s="13" t="s">
        <v>75</v>
      </c>
      <c r="AY288" s="156" t="s">
        <v>132</v>
      </c>
    </row>
    <row r="289" spans="1:65" s="14" customFormat="1">
      <c r="B289" s="161"/>
      <c r="D289" s="155" t="s">
        <v>139</v>
      </c>
      <c r="E289" s="162" t="s">
        <v>1</v>
      </c>
      <c r="F289" s="163" t="s">
        <v>534</v>
      </c>
      <c r="H289" s="164">
        <v>21.254000000000001</v>
      </c>
      <c r="L289" s="161"/>
      <c r="M289" s="165"/>
      <c r="N289" s="166"/>
      <c r="O289" s="166"/>
      <c r="P289" s="166"/>
      <c r="Q289" s="166"/>
      <c r="R289" s="166"/>
      <c r="S289" s="166"/>
      <c r="T289" s="167"/>
      <c r="AT289" s="162" t="s">
        <v>139</v>
      </c>
      <c r="AU289" s="162" t="s">
        <v>81</v>
      </c>
      <c r="AV289" s="14" t="s">
        <v>81</v>
      </c>
      <c r="AW289" s="14" t="s">
        <v>31</v>
      </c>
      <c r="AX289" s="14" t="s">
        <v>75</v>
      </c>
      <c r="AY289" s="162" t="s">
        <v>132</v>
      </c>
    </row>
    <row r="290" spans="1:65" s="15" customFormat="1">
      <c r="B290" s="168"/>
      <c r="D290" s="155" t="s">
        <v>139</v>
      </c>
      <c r="E290" s="169" t="s">
        <v>1</v>
      </c>
      <c r="F290" s="170" t="s">
        <v>140</v>
      </c>
      <c r="H290" s="171">
        <v>21.254000000000001</v>
      </c>
      <c r="L290" s="168"/>
      <c r="M290" s="172"/>
      <c r="N290" s="173"/>
      <c r="O290" s="173"/>
      <c r="P290" s="173"/>
      <c r="Q290" s="173"/>
      <c r="R290" s="173"/>
      <c r="S290" s="173"/>
      <c r="T290" s="174"/>
      <c r="AT290" s="169" t="s">
        <v>139</v>
      </c>
      <c r="AU290" s="169" t="s">
        <v>81</v>
      </c>
      <c r="AV290" s="15" t="s">
        <v>138</v>
      </c>
      <c r="AW290" s="15" t="s">
        <v>31</v>
      </c>
      <c r="AX290" s="15" t="s">
        <v>80</v>
      </c>
      <c r="AY290" s="169" t="s">
        <v>132</v>
      </c>
    </row>
    <row r="291" spans="1:65" s="2" customFormat="1" ht="44.25" customHeight="1">
      <c r="A291" s="29"/>
      <c r="B291" s="141"/>
      <c r="C291" s="142" t="s">
        <v>162</v>
      </c>
      <c r="D291" s="142" t="s">
        <v>135</v>
      </c>
      <c r="E291" s="143" t="s">
        <v>535</v>
      </c>
      <c r="F291" s="144" t="s">
        <v>536</v>
      </c>
      <c r="G291" s="145" t="s">
        <v>141</v>
      </c>
      <c r="H291" s="146">
        <v>3756.1109999999999</v>
      </c>
      <c r="I291" s="197">
        <v>0</v>
      </c>
      <c r="J291" s="147">
        <f>ROUND(I291*H291,2)</f>
        <v>0</v>
      </c>
      <c r="K291" s="144" t="s">
        <v>1</v>
      </c>
      <c r="L291" s="30"/>
      <c r="M291" s="148" t="s">
        <v>1</v>
      </c>
      <c r="N291" s="149" t="s">
        <v>40</v>
      </c>
      <c r="O291" s="150">
        <v>0</v>
      </c>
      <c r="P291" s="150">
        <f>O291*H291</f>
        <v>0</v>
      </c>
      <c r="Q291" s="150">
        <v>0</v>
      </c>
      <c r="R291" s="150">
        <f>Q291*H291</f>
        <v>0</v>
      </c>
      <c r="S291" s="150">
        <v>0</v>
      </c>
      <c r="T291" s="151">
        <f>S291*H291</f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52" t="s">
        <v>138</v>
      </c>
      <c r="AT291" s="152" t="s">
        <v>135</v>
      </c>
      <c r="AU291" s="152" t="s">
        <v>81</v>
      </c>
      <c r="AY291" s="17" t="s">
        <v>132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17" t="s">
        <v>80</v>
      </c>
      <c r="BK291" s="153">
        <f>ROUND(I291*H291,2)</f>
        <v>0</v>
      </c>
      <c r="BL291" s="17" t="s">
        <v>138</v>
      </c>
      <c r="BM291" s="152" t="s">
        <v>189</v>
      </c>
    </row>
    <row r="292" spans="1:65" s="13" customFormat="1">
      <c r="B292" s="154"/>
      <c r="D292" s="155" t="s">
        <v>139</v>
      </c>
      <c r="E292" s="156" t="s">
        <v>1</v>
      </c>
      <c r="F292" s="157" t="s">
        <v>499</v>
      </c>
      <c r="H292" s="156" t="s">
        <v>1</v>
      </c>
      <c r="L292" s="154"/>
      <c r="M292" s="158"/>
      <c r="N292" s="159"/>
      <c r="O292" s="159"/>
      <c r="P292" s="159"/>
      <c r="Q292" s="159"/>
      <c r="R292" s="159"/>
      <c r="S292" s="159"/>
      <c r="T292" s="160"/>
      <c r="AT292" s="156" t="s">
        <v>139</v>
      </c>
      <c r="AU292" s="156" t="s">
        <v>81</v>
      </c>
      <c r="AV292" s="13" t="s">
        <v>80</v>
      </c>
      <c r="AW292" s="13" t="s">
        <v>31</v>
      </c>
      <c r="AX292" s="13" t="s">
        <v>75</v>
      </c>
      <c r="AY292" s="156" t="s">
        <v>132</v>
      </c>
    </row>
    <row r="293" spans="1:65" s="14" customFormat="1">
      <c r="B293" s="161"/>
      <c r="D293" s="155" t="s">
        <v>139</v>
      </c>
      <c r="E293" s="162" t="s">
        <v>1</v>
      </c>
      <c r="F293" s="163" t="s">
        <v>500</v>
      </c>
      <c r="H293" s="164">
        <v>2494</v>
      </c>
      <c r="L293" s="161"/>
      <c r="M293" s="165"/>
      <c r="N293" s="166"/>
      <c r="O293" s="166"/>
      <c r="P293" s="166"/>
      <c r="Q293" s="166"/>
      <c r="R293" s="166"/>
      <c r="S293" s="166"/>
      <c r="T293" s="167"/>
      <c r="AT293" s="162" t="s">
        <v>139</v>
      </c>
      <c r="AU293" s="162" t="s">
        <v>81</v>
      </c>
      <c r="AV293" s="14" t="s">
        <v>81</v>
      </c>
      <c r="AW293" s="14" t="s">
        <v>31</v>
      </c>
      <c r="AX293" s="14" t="s">
        <v>75</v>
      </c>
      <c r="AY293" s="162" t="s">
        <v>132</v>
      </c>
    </row>
    <row r="294" spans="1:65" s="13" customFormat="1">
      <c r="B294" s="154"/>
      <c r="D294" s="155" t="s">
        <v>139</v>
      </c>
      <c r="E294" s="156" t="s">
        <v>1</v>
      </c>
      <c r="F294" s="157" t="s">
        <v>443</v>
      </c>
      <c r="H294" s="156" t="s">
        <v>1</v>
      </c>
      <c r="L294" s="154"/>
      <c r="M294" s="158"/>
      <c r="N294" s="159"/>
      <c r="O294" s="159"/>
      <c r="P294" s="159"/>
      <c r="Q294" s="159"/>
      <c r="R294" s="159"/>
      <c r="S294" s="159"/>
      <c r="T294" s="160"/>
      <c r="AT294" s="156" t="s">
        <v>139</v>
      </c>
      <c r="AU294" s="156" t="s">
        <v>81</v>
      </c>
      <c r="AV294" s="13" t="s">
        <v>80</v>
      </c>
      <c r="AW294" s="13" t="s">
        <v>31</v>
      </c>
      <c r="AX294" s="13" t="s">
        <v>75</v>
      </c>
      <c r="AY294" s="156" t="s">
        <v>132</v>
      </c>
    </row>
    <row r="295" spans="1:65" s="14" customFormat="1">
      <c r="B295" s="161"/>
      <c r="D295" s="155" t="s">
        <v>139</v>
      </c>
      <c r="E295" s="162" t="s">
        <v>1</v>
      </c>
      <c r="F295" s="163" t="s">
        <v>501</v>
      </c>
      <c r="H295" s="164">
        <v>43.110999999999997</v>
      </c>
      <c r="L295" s="161"/>
      <c r="M295" s="165"/>
      <c r="N295" s="166"/>
      <c r="O295" s="166"/>
      <c r="P295" s="166"/>
      <c r="Q295" s="166"/>
      <c r="R295" s="166"/>
      <c r="S295" s="166"/>
      <c r="T295" s="167"/>
      <c r="AT295" s="162" t="s">
        <v>139</v>
      </c>
      <c r="AU295" s="162" t="s">
        <v>81</v>
      </c>
      <c r="AV295" s="14" t="s">
        <v>81</v>
      </c>
      <c r="AW295" s="14" t="s">
        <v>31</v>
      </c>
      <c r="AX295" s="14" t="s">
        <v>75</v>
      </c>
      <c r="AY295" s="162" t="s">
        <v>132</v>
      </c>
    </row>
    <row r="296" spans="1:65" s="13" customFormat="1">
      <c r="B296" s="154"/>
      <c r="D296" s="155" t="s">
        <v>139</v>
      </c>
      <c r="E296" s="156" t="s">
        <v>1</v>
      </c>
      <c r="F296" s="157" t="s">
        <v>449</v>
      </c>
      <c r="H296" s="156" t="s">
        <v>1</v>
      </c>
      <c r="L296" s="154"/>
      <c r="M296" s="158"/>
      <c r="N296" s="159"/>
      <c r="O296" s="159"/>
      <c r="P296" s="159"/>
      <c r="Q296" s="159"/>
      <c r="R296" s="159"/>
      <c r="S296" s="159"/>
      <c r="T296" s="160"/>
      <c r="AT296" s="156" t="s">
        <v>139</v>
      </c>
      <c r="AU296" s="156" t="s">
        <v>81</v>
      </c>
      <c r="AV296" s="13" t="s">
        <v>80</v>
      </c>
      <c r="AW296" s="13" t="s">
        <v>31</v>
      </c>
      <c r="AX296" s="13" t="s">
        <v>75</v>
      </c>
      <c r="AY296" s="156" t="s">
        <v>132</v>
      </c>
    </row>
    <row r="297" spans="1:65" s="14" customFormat="1">
      <c r="B297" s="161"/>
      <c r="D297" s="155" t="s">
        <v>139</v>
      </c>
      <c r="E297" s="162" t="s">
        <v>1</v>
      </c>
      <c r="F297" s="163" t="s">
        <v>505</v>
      </c>
      <c r="H297" s="164">
        <v>1219</v>
      </c>
      <c r="L297" s="161"/>
      <c r="M297" s="165"/>
      <c r="N297" s="166"/>
      <c r="O297" s="166"/>
      <c r="P297" s="166"/>
      <c r="Q297" s="166"/>
      <c r="R297" s="166"/>
      <c r="S297" s="166"/>
      <c r="T297" s="167"/>
      <c r="AT297" s="162" t="s">
        <v>139</v>
      </c>
      <c r="AU297" s="162" t="s">
        <v>81</v>
      </c>
      <c r="AV297" s="14" t="s">
        <v>81</v>
      </c>
      <c r="AW297" s="14" t="s">
        <v>31</v>
      </c>
      <c r="AX297" s="14" t="s">
        <v>75</v>
      </c>
      <c r="AY297" s="162" t="s">
        <v>132</v>
      </c>
    </row>
    <row r="298" spans="1:65" s="15" customFormat="1">
      <c r="B298" s="168"/>
      <c r="D298" s="155" t="s">
        <v>139</v>
      </c>
      <c r="E298" s="169" t="s">
        <v>1</v>
      </c>
      <c r="F298" s="170" t="s">
        <v>140</v>
      </c>
      <c r="H298" s="171">
        <v>3756.1109999999999</v>
      </c>
      <c r="L298" s="168"/>
      <c r="M298" s="172"/>
      <c r="N298" s="173"/>
      <c r="O298" s="173"/>
      <c r="P298" s="173"/>
      <c r="Q298" s="173"/>
      <c r="R298" s="173"/>
      <c r="S298" s="173"/>
      <c r="T298" s="174"/>
      <c r="AT298" s="169" t="s">
        <v>139</v>
      </c>
      <c r="AU298" s="169" t="s">
        <v>81</v>
      </c>
      <c r="AV298" s="15" t="s">
        <v>138</v>
      </c>
      <c r="AW298" s="15" t="s">
        <v>31</v>
      </c>
      <c r="AX298" s="15" t="s">
        <v>80</v>
      </c>
      <c r="AY298" s="169" t="s">
        <v>132</v>
      </c>
    </row>
    <row r="299" spans="1:65" s="2" customFormat="1" ht="44.25" customHeight="1">
      <c r="A299" s="29"/>
      <c r="B299" s="141"/>
      <c r="C299" s="142" t="s">
        <v>190</v>
      </c>
      <c r="D299" s="142" t="s">
        <v>135</v>
      </c>
      <c r="E299" s="143" t="s">
        <v>537</v>
      </c>
      <c r="F299" s="144" t="s">
        <v>538</v>
      </c>
      <c r="G299" s="145" t="s">
        <v>141</v>
      </c>
      <c r="H299" s="146">
        <v>3.6</v>
      </c>
      <c r="I299" s="197">
        <v>0</v>
      </c>
      <c r="J299" s="147">
        <f>ROUND(I299*H299,2)</f>
        <v>0</v>
      </c>
      <c r="K299" s="144" t="s">
        <v>137</v>
      </c>
      <c r="L299" s="30"/>
      <c r="M299" s="148" t="s">
        <v>1</v>
      </c>
      <c r="N299" s="149" t="s">
        <v>40</v>
      </c>
      <c r="O299" s="150">
        <v>9.2999999999999999E-2</v>
      </c>
      <c r="P299" s="150">
        <f>O299*H299</f>
        <v>0.33479999999999999</v>
      </c>
      <c r="Q299" s="150">
        <v>0.19900000000000001</v>
      </c>
      <c r="R299" s="150">
        <f>Q299*H299</f>
        <v>0.71640000000000004</v>
      </c>
      <c r="S299" s="150">
        <v>0</v>
      </c>
      <c r="T299" s="151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2" t="s">
        <v>138</v>
      </c>
      <c r="AT299" s="152" t="s">
        <v>135</v>
      </c>
      <c r="AU299" s="152" t="s">
        <v>81</v>
      </c>
      <c r="AY299" s="17" t="s">
        <v>132</v>
      </c>
      <c r="BE299" s="153">
        <f>IF(N299="základní",J299,0)</f>
        <v>0</v>
      </c>
      <c r="BF299" s="153">
        <f>IF(N299="snížená",J299,0)</f>
        <v>0</v>
      </c>
      <c r="BG299" s="153">
        <f>IF(N299="zákl. přenesená",J299,0)</f>
        <v>0</v>
      </c>
      <c r="BH299" s="153">
        <f>IF(N299="sníž. přenesená",J299,0)</f>
        <v>0</v>
      </c>
      <c r="BI299" s="153">
        <f>IF(N299="nulová",J299,0)</f>
        <v>0</v>
      </c>
      <c r="BJ299" s="17" t="s">
        <v>80</v>
      </c>
      <c r="BK299" s="153">
        <f>ROUND(I299*H299,2)</f>
        <v>0</v>
      </c>
      <c r="BL299" s="17" t="s">
        <v>138</v>
      </c>
      <c r="BM299" s="152" t="s">
        <v>191</v>
      </c>
    </row>
    <row r="300" spans="1:65" s="13" customFormat="1">
      <c r="B300" s="154"/>
      <c r="D300" s="155" t="s">
        <v>139</v>
      </c>
      <c r="E300" s="156" t="s">
        <v>1</v>
      </c>
      <c r="F300" s="157" t="s">
        <v>507</v>
      </c>
      <c r="H300" s="156" t="s">
        <v>1</v>
      </c>
      <c r="L300" s="154"/>
      <c r="M300" s="158"/>
      <c r="N300" s="159"/>
      <c r="O300" s="159"/>
      <c r="P300" s="159"/>
      <c r="Q300" s="159"/>
      <c r="R300" s="159"/>
      <c r="S300" s="159"/>
      <c r="T300" s="160"/>
      <c r="AT300" s="156" t="s">
        <v>139</v>
      </c>
      <c r="AU300" s="156" t="s">
        <v>81</v>
      </c>
      <c r="AV300" s="13" t="s">
        <v>80</v>
      </c>
      <c r="AW300" s="13" t="s">
        <v>31</v>
      </c>
      <c r="AX300" s="13" t="s">
        <v>75</v>
      </c>
      <c r="AY300" s="156" t="s">
        <v>132</v>
      </c>
    </row>
    <row r="301" spans="1:65" s="14" customFormat="1">
      <c r="B301" s="161"/>
      <c r="D301" s="155" t="s">
        <v>139</v>
      </c>
      <c r="E301" s="162" t="s">
        <v>1</v>
      </c>
      <c r="F301" s="163" t="s">
        <v>508</v>
      </c>
      <c r="H301" s="164">
        <v>3.6</v>
      </c>
      <c r="L301" s="161"/>
      <c r="M301" s="165"/>
      <c r="N301" s="166"/>
      <c r="O301" s="166"/>
      <c r="P301" s="166"/>
      <c r="Q301" s="166"/>
      <c r="R301" s="166"/>
      <c r="S301" s="166"/>
      <c r="T301" s="167"/>
      <c r="AT301" s="162" t="s">
        <v>139</v>
      </c>
      <c r="AU301" s="162" t="s">
        <v>81</v>
      </c>
      <c r="AV301" s="14" t="s">
        <v>81</v>
      </c>
      <c r="AW301" s="14" t="s">
        <v>31</v>
      </c>
      <c r="AX301" s="14" t="s">
        <v>75</v>
      </c>
      <c r="AY301" s="162" t="s">
        <v>132</v>
      </c>
    </row>
    <row r="302" spans="1:65" s="15" customFormat="1">
      <c r="B302" s="168"/>
      <c r="D302" s="155" t="s">
        <v>139</v>
      </c>
      <c r="E302" s="169" t="s">
        <v>1</v>
      </c>
      <c r="F302" s="170" t="s">
        <v>140</v>
      </c>
      <c r="H302" s="171">
        <v>3.6</v>
      </c>
      <c r="L302" s="168"/>
      <c r="M302" s="172"/>
      <c r="N302" s="173"/>
      <c r="O302" s="173"/>
      <c r="P302" s="173"/>
      <c r="Q302" s="173"/>
      <c r="R302" s="173"/>
      <c r="S302" s="173"/>
      <c r="T302" s="174"/>
      <c r="AT302" s="169" t="s">
        <v>139</v>
      </c>
      <c r="AU302" s="169" t="s">
        <v>81</v>
      </c>
      <c r="AV302" s="15" t="s">
        <v>138</v>
      </c>
      <c r="AW302" s="15" t="s">
        <v>31</v>
      </c>
      <c r="AX302" s="15" t="s">
        <v>80</v>
      </c>
      <c r="AY302" s="169" t="s">
        <v>132</v>
      </c>
    </row>
    <row r="303" spans="1:65" s="2" customFormat="1" ht="44.25" customHeight="1">
      <c r="A303" s="29"/>
      <c r="B303" s="141"/>
      <c r="C303" s="142" t="s">
        <v>171</v>
      </c>
      <c r="D303" s="142" t="s">
        <v>135</v>
      </c>
      <c r="E303" s="143" t="s">
        <v>539</v>
      </c>
      <c r="F303" s="144" t="s">
        <v>540</v>
      </c>
      <c r="G303" s="145" t="s">
        <v>141</v>
      </c>
      <c r="H303" s="146">
        <v>3756.1109999999999</v>
      </c>
      <c r="I303" s="197">
        <v>0</v>
      </c>
      <c r="J303" s="147">
        <f>ROUND(I303*H303,2)</f>
        <v>0</v>
      </c>
      <c r="K303" s="144" t="s">
        <v>137</v>
      </c>
      <c r="L303" s="30"/>
      <c r="M303" s="148" t="s">
        <v>1</v>
      </c>
      <c r="N303" s="149" t="s">
        <v>40</v>
      </c>
      <c r="O303" s="150">
        <v>2.7E-2</v>
      </c>
      <c r="P303" s="150">
        <f>O303*H303</f>
        <v>101.414997</v>
      </c>
      <c r="Q303" s="150">
        <v>0.29160000000000003</v>
      </c>
      <c r="R303" s="150">
        <f>Q303*H303</f>
        <v>1095.2819676000001</v>
      </c>
      <c r="S303" s="150">
        <v>0</v>
      </c>
      <c r="T303" s="151">
        <f>S303*H303</f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2" t="s">
        <v>138</v>
      </c>
      <c r="AT303" s="152" t="s">
        <v>135</v>
      </c>
      <c r="AU303" s="152" t="s">
        <v>81</v>
      </c>
      <c r="AY303" s="17" t="s">
        <v>132</v>
      </c>
      <c r="BE303" s="153">
        <f>IF(N303="základní",J303,0)</f>
        <v>0</v>
      </c>
      <c r="BF303" s="153">
        <f>IF(N303="snížená",J303,0)</f>
        <v>0</v>
      </c>
      <c r="BG303" s="153">
        <f>IF(N303="zákl. přenesená",J303,0)</f>
        <v>0</v>
      </c>
      <c r="BH303" s="153">
        <f>IF(N303="sníž. přenesená",J303,0)</f>
        <v>0</v>
      </c>
      <c r="BI303" s="153">
        <f>IF(N303="nulová",J303,0)</f>
        <v>0</v>
      </c>
      <c r="BJ303" s="17" t="s">
        <v>80</v>
      </c>
      <c r="BK303" s="153">
        <f>ROUND(I303*H303,2)</f>
        <v>0</v>
      </c>
      <c r="BL303" s="17" t="s">
        <v>138</v>
      </c>
      <c r="BM303" s="152" t="s">
        <v>192</v>
      </c>
    </row>
    <row r="304" spans="1:65" s="13" customFormat="1">
      <c r="B304" s="154"/>
      <c r="D304" s="155" t="s">
        <v>139</v>
      </c>
      <c r="E304" s="156" t="s">
        <v>1</v>
      </c>
      <c r="F304" s="157" t="s">
        <v>499</v>
      </c>
      <c r="H304" s="156" t="s">
        <v>1</v>
      </c>
      <c r="L304" s="154"/>
      <c r="M304" s="158"/>
      <c r="N304" s="159"/>
      <c r="O304" s="159"/>
      <c r="P304" s="159"/>
      <c r="Q304" s="159"/>
      <c r="R304" s="159"/>
      <c r="S304" s="159"/>
      <c r="T304" s="160"/>
      <c r="AT304" s="156" t="s">
        <v>139</v>
      </c>
      <c r="AU304" s="156" t="s">
        <v>81</v>
      </c>
      <c r="AV304" s="13" t="s">
        <v>80</v>
      </c>
      <c r="AW304" s="13" t="s">
        <v>31</v>
      </c>
      <c r="AX304" s="13" t="s">
        <v>75</v>
      </c>
      <c r="AY304" s="156" t="s">
        <v>132</v>
      </c>
    </row>
    <row r="305" spans="1:65" s="14" customFormat="1">
      <c r="B305" s="161"/>
      <c r="D305" s="155" t="s">
        <v>139</v>
      </c>
      <c r="E305" s="162" t="s">
        <v>1</v>
      </c>
      <c r="F305" s="163" t="s">
        <v>500</v>
      </c>
      <c r="H305" s="164">
        <v>2494</v>
      </c>
      <c r="L305" s="161"/>
      <c r="M305" s="165"/>
      <c r="N305" s="166"/>
      <c r="O305" s="166"/>
      <c r="P305" s="166"/>
      <c r="Q305" s="166"/>
      <c r="R305" s="166"/>
      <c r="S305" s="166"/>
      <c r="T305" s="167"/>
      <c r="AT305" s="162" t="s">
        <v>139</v>
      </c>
      <c r="AU305" s="162" t="s">
        <v>81</v>
      </c>
      <c r="AV305" s="14" t="s">
        <v>81</v>
      </c>
      <c r="AW305" s="14" t="s">
        <v>31</v>
      </c>
      <c r="AX305" s="14" t="s">
        <v>75</v>
      </c>
      <c r="AY305" s="162" t="s">
        <v>132</v>
      </c>
    </row>
    <row r="306" spans="1:65" s="13" customFormat="1">
      <c r="B306" s="154"/>
      <c r="D306" s="155" t="s">
        <v>139</v>
      </c>
      <c r="E306" s="156" t="s">
        <v>1</v>
      </c>
      <c r="F306" s="157" t="s">
        <v>443</v>
      </c>
      <c r="H306" s="156" t="s">
        <v>1</v>
      </c>
      <c r="L306" s="154"/>
      <c r="M306" s="158"/>
      <c r="N306" s="159"/>
      <c r="O306" s="159"/>
      <c r="P306" s="159"/>
      <c r="Q306" s="159"/>
      <c r="R306" s="159"/>
      <c r="S306" s="159"/>
      <c r="T306" s="160"/>
      <c r="AT306" s="156" t="s">
        <v>139</v>
      </c>
      <c r="AU306" s="156" t="s">
        <v>81</v>
      </c>
      <c r="AV306" s="13" t="s">
        <v>80</v>
      </c>
      <c r="AW306" s="13" t="s">
        <v>31</v>
      </c>
      <c r="AX306" s="13" t="s">
        <v>75</v>
      </c>
      <c r="AY306" s="156" t="s">
        <v>132</v>
      </c>
    </row>
    <row r="307" spans="1:65" s="14" customFormat="1">
      <c r="B307" s="161"/>
      <c r="D307" s="155" t="s">
        <v>139</v>
      </c>
      <c r="E307" s="162" t="s">
        <v>1</v>
      </c>
      <c r="F307" s="163" t="s">
        <v>501</v>
      </c>
      <c r="H307" s="164">
        <v>43.110999999999997</v>
      </c>
      <c r="L307" s="161"/>
      <c r="M307" s="165"/>
      <c r="N307" s="166"/>
      <c r="O307" s="166"/>
      <c r="P307" s="166"/>
      <c r="Q307" s="166"/>
      <c r="R307" s="166"/>
      <c r="S307" s="166"/>
      <c r="T307" s="167"/>
      <c r="AT307" s="162" t="s">
        <v>139</v>
      </c>
      <c r="AU307" s="162" t="s">
        <v>81</v>
      </c>
      <c r="AV307" s="14" t="s">
        <v>81</v>
      </c>
      <c r="AW307" s="14" t="s">
        <v>31</v>
      </c>
      <c r="AX307" s="14" t="s">
        <v>75</v>
      </c>
      <c r="AY307" s="162" t="s">
        <v>132</v>
      </c>
    </row>
    <row r="308" spans="1:65" s="13" customFormat="1">
      <c r="B308" s="154"/>
      <c r="D308" s="155" t="s">
        <v>139</v>
      </c>
      <c r="E308" s="156" t="s">
        <v>1</v>
      </c>
      <c r="F308" s="157" t="s">
        <v>449</v>
      </c>
      <c r="H308" s="156" t="s">
        <v>1</v>
      </c>
      <c r="L308" s="154"/>
      <c r="M308" s="158"/>
      <c r="N308" s="159"/>
      <c r="O308" s="159"/>
      <c r="P308" s="159"/>
      <c r="Q308" s="159"/>
      <c r="R308" s="159"/>
      <c r="S308" s="159"/>
      <c r="T308" s="160"/>
      <c r="AT308" s="156" t="s">
        <v>139</v>
      </c>
      <c r="AU308" s="156" t="s">
        <v>81</v>
      </c>
      <c r="AV308" s="13" t="s">
        <v>80</v>
      </c>
      <c r="AW308" s="13" t="s">
        <v>31</v>
      </c>
      <c r="AX308" s="13" t="s">
        <v>75</v>
      </c>
      <c r="AY308" s="156" t="s">
        <v>132</v>
      </c>
    </row>
    <row r="309" spans="1:65" s="14" customFormat="1">
      <c r="B309" s="161"/>
      <c r="D309" s="155" t="s">
        <v>139</v>
      </c>
      <c r="E309" s="162" t="s">
        <v>1</v>
      </c>
      <c r="F309" s="163" t="s">
        <v>505</v>
      </c>
      <c r="H309" s="164">
        <v>1219</v>
      </c>
      <c r="L309" s="161"/>
      <c r="M309" s="165"/>
      <c r="N309" s="166"/>
      <c r="O309" s="166"/>
      <c r="P309" s="166"/>
      <c r="Q309" s="166"/>
      <c r="R309" s="166"/>
      <c r="S309" s="166"/>
      <c r="T309" s="167"/>
      <c r="AT309" s="162" t="s">
        <v>139</v>
      </c>
      <c r="AU309" s="162" t="s">
        <v>81</v>
      </c>
      <c r="AV309" s="14" t="s">
        <v>81</v>
      </c>
      <c r="AW309" s="14" t="s">
        <v>31</v>
      </c>
      <c r="AX309" s="14" t="s">
        <v>75</v>
      </c>
      <c r="AY309" s="162" t="s">
        <v>132</v>
      </c>
    </row>
    <row r="310" spans="1:65" s="15" customFormat="1">
      <c r="B310" s="168"/>
      <c r="D310" s="155" t="s">
        <v>139</v>
      </c>
      <c r="E310" s="169" t="s">
        <v>1</v>
      </c>
      <c r="F310" s="170" t="s">
        <v>140</v>
      </c>
      <c r="H310" s="171">
        <v>3756.1109999999999</v>
      </c>
      <c r="L310" s="168"/>
      <c r="M310" s="172"/>
      <c r="N310" s="173"/>
      <c r="O310" s="173"/>
      <c r="P310" s="173"/>
      <c r="Q310" s="173"/>
      <c r="R310" s="173"/>
      <c r="S310" s="173"/>
      <c r="T310" s="174"/>
      <c r="AT310" s="169" t="s">
        <v>139</v>
      </c>
      <c r="AU310" s="169" t="s">
        <v>81</v>
      </c>
      <c r="AV310" s="15" t="s">
        <v>138</v>
      </c>
      <c r="AW310" s="15" t="s">
        <v>31</v>
      </c>
      <c r="AX310" s="15" t="s">
        <v>80</v>
      </c>
      <c r="AY310" s="169" t="s">
        <v>132</v>
      </c>
    </row>
    <row r="311" spans="1:65" s="2" customFormat="1" ht="33" customHeight="1">
      <c r="A311" s="29"/>
      <c r="B311" s="141"/>
      <c r="C311" s="142" t="s">
        <v>193</v>
      </c>
      <c r="D311" s="142" t="s">
        <v>135</v>
      </c>
      <c r="E311" s="143" t="s">
        <v>541</v>
      </c>
      <c r="F311" s="144" t="s">
        <v>542</v>
      </c>
      <c r="G311" s="145" t="s">
        <v>141</v>
      </c>
      <c r="H311" s="146">
        <v>3.7989999999999999</v>
      </c>
      <c r="I311" s="197">
        <v>0</v>
      </c>
      <c r="J311" s="147">
        <f>ROUND(I311*H311,2)</f>
        <v>0</v>
      </c>
      <c r="K311" s="144" t="s">
        <v>1</v>
      </c>
      <c r="L311" s="30"/>
      <c r="M311" s="148" t="s">
        <v>1</v>
      </c>
      <c r="N311" s="149" t="s">
        <v>40</v>
      </c>
      <c r="O311" s="150">
        <v>0</v>
      </c>
      <c r="P311" s="150">
        <f>O311*H311</f>
        <v>0</v>
      </c>
      <c r="Q311" s="150">
        <v>0</v>
      </c>
      <c r="R311" s="150">
        <f>Q311*H311</f>
        <v>0</v>
      </c>
      <c r="S311" s="150">
        <v>0</v>
      </c>
      <c r="T311" s="151">
        <f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52" t="s">
        <v>138</v>
      </c>
      <c r="AT311" s="152" t="s">
        <v>135</v>
      </c>
      <c r="AU311" s="152" t="s">
        <v>81</v>
      </c>
      <c r="AY311" s="17" t="s">
        <v>132</v>
      </c>
      <c r="BE311" s="153">
        <f>IF(N311="základní",J311,0)</f>
        <v>0</v>
      </c>
      <c r="BF311" s="153">
        <f>IF(N311="snížená",J311,0)</f>
        <v>0</v>
      </c>
      <c r="BG311" s="153">
        <f>IF(N311="zákl. přenesená",J311,0)</f>
        <v>0</v>
      </c>
      <c r="BH311" s="153">
        <f>IF(N311="sníž. přenesená",J311,0)</f>
        <v>0</v>
      </c>
      <c r="BI311" s="153">
        <f>IF(N311="nulová",J311,0)</f>
        <v>0</v>
      </c>
      <c r="BJ311" s="17" t="s">
        <v>80</v>
      </c>
      <c r="BK311" s="153">
        <f>ROUND(I311*H311,2)</f>
        <v>0</v>
      </c>
      <c r="BL311" s="17" t="s">
        <v>138</v>
      </c>
      <c r="BM311" s="152" t="s">
        <v>194</v>
      </c>
    </row>
    <row r="312" spans="1:65" s="13" customFormat="1">
      <c r="B312" s="154"/>
      <c r="D312" s="155" t="s">
        <v>139</v>
      </c>
      <c r="E312" s="156" t="s">
        <v>1</v>
      </c>
      <c r="F312" s="157" t="s">
        <v>543</v>
      </c>
      <c r="H312" s="156" t="s">
        <v>1</v>
      </c>
      <c r="L312" s="154"/>
      <c r="M312" s="158"/>
      <c r="N312" s="159"/>
      <c r="O312" s="159"/>
      <c r="P312" s="159"/>
      <c r="Q312" s="159"/>
      <c r="R312" s="159"/>
      <c r="S312" s="159"/>
      <c r="T312" s="160"/>
      <c r="AT312" s="156" t="s">
        <v>139</v>
      </c>
      <c r="AU312" s="156" t="s">
        <v>81</v>
      </c>
      <c r="AV312" s="13" t="s">
        <v>80</v>
      </c>
      <c r="AW312" s="13" t="s">
        <v>31</v>
      </c>
      <c r="AX312" s="13" t="s">
        <v>75</v>
      </c>
      <c r="AY312" s="156" t="s">
        <v>132</v>
      </c>
    </row>
    <row r="313" spans="1:65" s="14" customFormat="1">
      <c r="B313" s="161"/>
      <c r="D313" s="155" t="s">
        <v>139</v>
      </c>
      <c r="E313" s="162" t="s">
        <v>1</v>
      </c>
      <c r="F313" s="163" t="s">
        <v>544</v>
      </c>
      <c r="H313" s="164">
        <v>3.7989999999999999</v>
      </c>
      <c r="L313" s="161"/>
      <c r="M313" s="165"/>
      <c r="N313" s="166"/>
      <c r="O313" s="166"/>
      <c r="P313" s="166"/>
      <c r="Q313" s="166"/>
      <c r="R313" s="166"/>
      <c r="S313" s="166"/>
      <c r="T313" s="167"/>
      <c r="AT313" s="162" t="s">
        <v>139</v>
      </c>
      <c r="AU313" s="162" t="s">
        <v>81</v>
      </c>
      <c r="AV313" s="14" t="s">
        <v>81</v>
      </c>
      <c r="AW313" s="14" t="s">
        <v>31</v>
      </c>
      <c r="AX313" s="14" t="s">
        <v>75</v>
      </c>
      <c r="AY313" s="162" t="s">
        <v>132</v>
      </c>
    </row>
    <row r="314" spans="1:65" s="15" customFormat="1">
      <c r="B314" s="168"/>
      <c r="D314" s="155" t="s">
        <v>139</v>
      </c>
      <c r="E314" s="169" t="s">
        <v>1</v>
      </c>
      <c r="F314" s="170" t="s">
        <v>140</v>
      </c>
      <c r="H314" s="171">
        <v>3.7989999999999999</v>
      </c>
      <c r="L314" s="168"/>
      <c r="M314" s="172"/>
      <c r="N314" s="173"/>
      <c r="O314" s="173"/>
      <c r="P314" s="173"/>
      <c r="Q314" s="173"/>
      <c r="R314" s="173"/>
      <c r="S314" s="173"/>
      <c r="T314" s="174"/>
      <c r="AT314" s="169" t="s">
        <v>139</v>
      </c>
      <c r="AU314" s="169" t="s">
        <v>81</v>
      </c>
      <c r="AV314" s="15" t="s">
        <v>138</v>
      </c>
      <c r="AW314" s="15" t="s">
        <v>31</v>
      </c>
      <c r="AX314" s="15" t="s">
        <v>80</v>
      </c>
      <c r="AY314" s="169" t="s">
        <v>132</v>
      </c>
    </row>
    <row r="315" spans="1:65" s="2" customFormat="1" ht="33" customHeight="1">
      <c r="A315" s="29"/>
      <c r="B315" s="141"/>
      <c r="C315" s="142" t="s">
        <v>173</v>
      </c>
      <c r="D315" s="142" t="s">
        <v>135</v>
      </c>
      <c r="E315" s="143" t="s">
        <v>545</v>
      </c>
      <c r="F315" s="144" t="s">
        <v>546</v>
      </c>
      <c r="G315" s="145" t="s">
        <v>141</v>
      </c>
      <c r="H315" s="146">
        <v>32</v>
      </c>
      <c r="I315" s="197">
        <v>0</v>
      </c>
      <c r="J315" s="147">
        <f>ROUND(I315*H315,2)</f>
        <v>0</v>
      </c>
      <c r="K315" s="144" t="s">
        <v>1</v>
      </c>
      <c r="L315" s="30"/>
      <c r="M315" s="148" t="s">
        <v>1</v>
      </c>
      <c r="N315" s="149" t="s">
        <v>40</v>
      </c>
      <c r="O315" s="150">
        <v>0</v>
      </c>
      <c r="P315" s="150">
        <f>O315*H315</f>
        <v>0</v>
      </c>
      <c r="Q315" s="150">
        <v>0</v>
      </c>
      <c r="R315" s="150">
        <f>Q315*H315</f>
        <v>0</v>
      </c>
      <c r="S315" s="150">
        <v>0</v>
      </c>
      <c r="T315" s="151">
        <f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52" t="s">
        <v>138</v>
      </c>
      <c r="AT315" s="152" t="s">
        <v>135</v>
      </c>
      <c r="AU315" s="152" t="s">
        <v>81</v>
      </c>
      <c r="AY315" s="17" t="s">
        <v>132</v>
      </c>
      <c r="BE315" s="153">
        <f>IF(N315="základní",J315,0)</f>
        <v>0</v>
      </c>
      <c r="BF315" s="153">
        <f>IF(N315="snížená",J315,0)</f>
        <v>0</v>
      </c>
      <c r="BG315" s="153">
        <f>IF(N315="zákl. přenesená",J315,0)</f>
        <v>0</v>
      </c>
      <c r="BH315" s="153">
        <f>IF(N315="sníž. přenesená",J315,0)</f>
        <v>0</v>
      </c>
      <c r="BI315" s="153">
        <f>IF(N315="nulová",J315,0)</f>
        <v>0</v>
      </c>
      <c r="BJ315" s="17" t="s">
        <v>80</v>
      </c>
      <c r="BK315" s="153">
        <f>ROUND(I315*H315,2)</f>
        <v>0</v>
      </c>
      <c r="BL315" s="17" t="s">
        <v>138</v>
      </c>
      <c r="BM315" s="152" t="s">
        <v>195</v>
      </c>
    </row>
    <row r="316" spans="1:65" s="13" customFormat="1">
      <c r="B316" s="154"/>
      <c r="D316" s="155" t="s">
        <v>139</v>
      </c>
      <c r="E316" s="156" t="s">
        <v>1</v>
      </c>
      <c r="F316" s="157" t="s">
        <v>445</v>
      </c>
      <c r="H316" s="156" t="s">
        <v>1</v>
      </c>
      <c r="L316" s="154"/>
      <c r="M316" s="158"/>
      <c r="N316" s="159"/>
      <c r="O316" s="159"/>
      <c r="P316" s="159"/>
      <c r="Q316" s="159"/>
      <c r="R316" s="159"/>
      <c r="S316" s="159"/>
      <c r="T316" s="160"/>
      <c r="AT316" s="156" t="s">
        <v>139</v>
      </c>
      <c r="AU316" s="156" t="s">
        <v>81</v>
      </c>
      <c r="AV316" s="13" t="s">
        <v>80</v>
      </c>
      <c r="AW316" s="13" t="s">
        <v>31</v>
      </c>
      <c r="AX316" s="13" t="s">
        <v>75</v>
      </c>
      <c r="AY316" s="156" t="s">
        <v>132</v>
      </c>
    </row>
    <row r="317" spans="1:65" s="14" customFormat="1">
      <c r="B317" s="161"/>
      <c r="D317" s="155" t="s">
        <v>139</v>
      </c>
      <c r="E317" s="162" t="s">
        <v>1</v>
      </c>
      <c r="F317" s="163" t="s">
        <v>502</v>
      </c>
      <c r="H317" s="164">
        <v>32</v>
      </c>
      <c r="L317" s="161"/>
      <c r="M317" s="165"/>
      <c r="N317" s="166"/>
      <c r="O317" s="166"/>
      <c r="P317" s="166"/>
      <c r="Q317" s="166"/>
      <c r="R317" s="166"/>
      <c r="S317" s="166"/>
      <c r="T317" s="167"/>
      <c r="AT317" s="162" t="s">
        <v>139</v>
      </c>
      <c r="AU317" s="162" t="s">
        <v>81</v>
      </c>
      <c r="AV317" s="14" t="s">
        <v>81</v>
      </c>
      <c r="AW317" s="14" t="s">
        <v>31</v>
      </c>
      <c r="AX317" s="14" t="s">
        <v>75</v>
      </c>
      <c r="AY317" s="162" t="s">
        <v>132</v>
      </c>
    </row>
    <row r="318" spans="1:65" s="15" customFormat="1">
      <c r="B318" s="168"/>
      <c r="D318" s="155" t="s">
        <v>139</v>
      </c>
      <c r="E318" s="169" t="s">
        <v>1</v>
      </c>
      <c r="F318" s="170" t="s">
        <v>140</v>
      </c>
      <c r="H318" s="171">
        <v>32</v>
      </c>
      <c r="L318" s="168"/>
      <c r="M318" s="172"/>
      <c r="N318" s="173"/>
      <c r="O318" s="173"/>
      <c r="P318" s="173"/>
      <c r="Q318" s="173"/>
      <c r="R318" s="173"/>
      <c r="S318" s="173"/>
      <c r="T318" s="174"/>
      <c r="AT318" s="169" t="s">
        <v>139</v>
      </c>
      <c r="AU318" s="169" t="s">
        <v>81</v>
      </c>
      <c r="AV318" s="15" t="s">
        <v>138</v>
      </c>
      <c r="AW318" s="15" t="s">
        <v>31</v>
      </c>
      <c r="AX318" s="15" t="s">
        <v>80</v>
      </c>
      <c r="AY318" s="169" t="s">
        <v>132</v>
      </c>
    </row>
    <row r="319" spans="1:65" s="2" customFormat="1" ht="33" customHeight="1">
      <c r="A319" s="29"/>
      <c r="B319" s="141"/>
      <c r="C319" s="142" t="s">
        <v>196</v>
      </c>
      <c r="D319" s="142" t="s">
        <v>135</v>
      </c>
      <c r="E319" s="143" t="s">
        <v>547</v>
      </c>
      <c r="F319" s="144" t="s">
        <v>548</v>
      </c>
      <c r="G319" s="145" t="s">
        <v>141</v>
      </c>
      <c r="H319" s="146">
        <v>66.75</v>
      </c>
      <c r="I319" s="197">
        <v>0</v>
      </c>
      <c r="J319" s="147">
        <f>ROUND(I319*H319,2)</f>
        <v>0</v>
      </c>
      <c r="K319" s="144" t="s">
        <v>137</v>
      </c>
      <c r="L319" s="30"/>
      <c r="M319" s="148" t="s">
        <v>1</v>
      </c>
      <c r="N319" s="149" t="s">
        <v>40</v>
      </c>
      <c r="O319" s="150">
        <v>0.109</v>
      </c>
      <c r="P319" s="150">
        <f>O319*H319</f>
        <v>7.2757500000000004</v>
      </c>
      <c r="Q319" s="150">
        <v>0.46</v>
      </c>
      <c r="R319" s="150">
        <f>Q319*H319</f>
        <v>30.705000000000002</v>
      </c>
      <c r="S319" s="150">
        <v>0</v>
      </c>
      <c r="T319" s="151">
        <f>S319*H319</f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52" t="s">
        <v>138</v>
      </c>
      <c r="AT319" s="152" t="s">
        <v>135</v>
      </c>
      <c r="AU319" s="152" t="s">
        <v>81</v>
      </c>
      <c r="AY319" s="17" t="s">
        <v>132</v>
      </c>
      <c r="BE319" s="153">
        <f>IF(N319="základní",J319,0)</f>
        <v>0</v>
      </c>
      <c r="BF319" s="153">
        <f>IF(N319="snížená",J319,0)</f>
        <v>0</v>
      </c>
      <c r="BG319" s="153">
        <f>IF(N319="zákl. přenesená",J319,0)</f>
        <v>0</v>
      </c>
      <c r="BH319" s="153">
        <f>IF(N319="sníž. přenesená",J319,0)</f>
        <v>0</v>
      </c>
      <c r="BI319" s="153">
        <f>IF(N319="nulová",J319,0)</f>
        <v>0</v>
      </c>
      <c r="BJ319" s="17" t="s">
        <v>80</v>
      </c>
      <c r="BK319" s="153">
        <f>ROUND(I319*H319,2)</f>
        <v>0</v>
      </c>
      <c r="BL319" s="17" t="s">
        <v>138</v>
      </c>
      <c r="BM319" s="152" t="s">
        <v>197</v>
      </c>
    </row>
    <row r="320" spans="1:65" s="13" customFormat="1">
      <c r="B320" s="154"/>
      <c r="D320" s="155" t="s">
        <v>139</v>
      </c>
      <c r="E320" s="156" t="s">
        <v>1</v>
      </c>
      <c r="F320" s="157" t="s">
        <v>447</v>
      </c>
      <c r="H320" s="156" t="s">
        <v>1</v>
      </c>
      <c r="L320" s="154"/>
      <c r="M320" s="158"/>
      <c r="N320" s="159"/>
      <c r="O320" s="159"/>
      <c r="P320" s="159"/>
      <c r="Q320" s="159"/>
      <c r="R320" s="159"/>
      <c r="S320" s="159"/>
      <c r="T320" s="160"/>
      <c r="AT320" s="156" t="s">
        <v>139</v>
      </c>
      <c r="AU320" s="156" t="s">
        <v>81</v>
      </c>
      <c r="AV320" s="13" t="s">
        <v>80</v>
      </c>
      <c r="AW320" s="13" t="s">
        <v>31</v>
      </c>
      <c r="AX320" s="13" t="s">
        <v>75</v>
      </c>
      <c r="AY320" s="156" t="s">
        <v>132</v>
      </c>
    </row>
    <row r="321" spans="1:65" s="14" customFormat="1">
      <c r="B321" s="161"/>
      <c r="D321" s="155" t="s">
        <v>139</v>
      </c>
      <c r="E321" s="162" t="s">
        <v>1</v>
      </c>
      <c r="F321" s="163" t="s">
        <v>504</v>
      </c>
      <c r="H321" s="164">
        <v>66.75</v>
      </c>
      <c r="L321" s="161"/>
      <c r="M321" s="165"/>
      <c r="N321" s="166"/>
      <c r="O321" s="166"/>
      <c r="P321" s="166"/>
      <c r="Q321" s="166"/>
      <c r="R321" s="166"/>
      <c r="S321" s="166"/>
      <c r="T321" s="167"/>
      <c r="AT321" s="162" t="s">
        <v>139</v>
      </c>
      <c r="AU321" s="162" t="s">
        <v>81</v>
      </c>
      <c r="AV321" s="14" t="s">
        <v>81</v>
      </c>
      <c r="AW321" s="14" t="s">
        <v>31</v>
      </c>
      <c r="AX321" s="14" t="s">
        <v>75</v>
      </c>
      <c r="AY321" s="162" t="s">
        <v>132</v>
      </c>
    </row>
    <row r="322" spans="1:65" s="15" customFormat="1">
      <c r="B322" s="168"/>
      <c r="D322" s="155" t="s">
        <v>139</v>
      </c>
      <c r="E322" s="169" t="s">
        <v>1</v>
      </c>
      <c r="F322" s="170" t="s">
        <v>140</v>
      </c>
      <c r="H322" s="171">
        <v>66.75</v>
      </c>
      <c r="L322" s="168"/>
      <c r="M322" s="172"/>
      <c r="N322" s="173"/>
      <c r="O322" s="173"/>
      <c r="P322" s="173"/>
      <c r="Q322" s="173"/>
      <c r="R322" s="173"/>
      <c r="S322" s="173"/>
      <c r="T322" s="174"/>
      <c r="AT322" s="169" t="s">
        <v>139</v>
      </c>
      <c r="AU322" s="169" t="s">
        <v>81</v>
      </c>
      <c r="AV322" s="15" t="s">
        <v>138</v>
      </c>
      <c r="AW322" s="15" t="s">
        <v>31</v>
      </c>
      <c r="AX322" s="15" t="s">
        <v>80</v>
      </c>
      <c r="AY322" s="169" t="s">
        <v>132</v>
      </c>
    </row>
    <row r="323" spans="1:65" s="2" customFormat="1" ht="33" customHeight="1">
      <c r="A323" s="29"/>
      <c r="B323" s="141"/>
      <c r="C323" s="142" t="s">
        <v>170</v>
      </c>
      <c r="D323" s="142" t="s">
        <v>135</v>
      </c>
      <c r="E323" s="143" t="s">
        <v>549</v>
      </c>
      <c r="F323" s="144" t="s">
        <v>548</v>
      </c>
      <c r="G323" s="145" t="s">
        <v>141</v>
      </c>
      <c r="H323" s="146">
        <v>66.75</v>
      </c>
      <c r="I323" s="197">
        <v>0</v>
      </c>
      <c r="J323" s="147">
        <f>ROUND(I323*H323,2)</f>
        <v>0</v>
      </c>
      <c r="K323" s="144" t="s">
        <v>1</v>
      </c>
      <c r="L323" s="30"/>
      <c r="M323" s="148" t="s">
        <v>1</v>
      </c>
      <c r="N323" s="149" t="s">
        <v>40</v>
      </c>
      <c r="O323" s="150">
        <v>0</v>
      </c>
      <c r="P323" s="150">
        <f>O323*H323</f>
        <v>0</v>
      </c>
      <c r="Q323" s="150">
        <v>0</v>
      </c>
      <c r="R323" s="150">
        <f>Q323*H323</f>
        <v>0</v>
      </c>
      <c r="S323" s="150">
        <v>0</v>
      </c>
      <c r="T323" s="151">
        <f>S323*H323</f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52" t="s">
        <v>138</v>
      </c>
      <c r="AT323" s="152" t="s">
        <v>135</v>
      </c>
      <c r="AU323" s="152" t="s">
        <v>81</v>
      </c>
      <c r="AY323" s="17" t="s">
        <v>132</v>
      </c>
      <c r="BE323" s="153">
        <f>IF(N323="základní",J323,0)</f>
        <v>0</v>
      </c>
      <c r="BF323" s="153">
        <f>IF(N323="snížená",J323,0)</f>
        <v>0</v>
      </c>
      <c r="BG323" s="153">
        <f>IF(N323="zákl. přenesená",J323,0)</f>
        <v>0</v>
      </c>
      <c r="BH323" s="153">
        <f>IF(N323="sníž. přenesená",J323,0)</f>
        <v>0</v>
      </c>
      <c r="BI323" s="153">
        <f>IF(N323="nulová",J323,0)</f>
        <v>0</v>
      </c>
      <c r="BJ323" s="17" t="s">
        <v>80</v>
      </c>
      <c r="BK323" s="153">
        <f>ROUND(I323*H323,2)</f>
        <v>0</v>
      </c>
      <c r="BL323" s="17" t="s">
        <v>138</v>
      </c>
      <c r="BM323" s="152" t="s">
        <v>211</v>
      </c>
    </row>
    <row r="324" spans="1:65" s="13" customFormat="1">
      <c r="B324" s="154"/>
      <c r="D324" s="155" t="s">
        <v>139</v>
      </c>
      <c r="E324" s="156" t="s">
        <v>1</v>
      </c>
      <c r="F324" s="157" t="s">
        <v>447</v>
      </c>
      <c r="H324" s="156" t="s">
        <v>1</v>
      </c>
      <c r="L324" s="154"/>
      <c r="M324" s="158"/>
      <c r="N324" s="159"/>
      <c r="O324" s="159"/>
      <c r="P324" s="159"/>
      <c r="Q324" s="159"/>
      <c r="R324" s="159"/>
      <c r="S324" s="159"/>
      <c r="T324" s="160"/>
      <c r="AT324" s="156" t="s">
        <v>139</v>
      </c>
      <c r="AU324" s="156" t="s">
        <v>81</v>
      </c>
      <c r="AV324" s="13" t="s">
        <v>80</v>
      </c>
      <c r="AW324" s="13" t="s">
        <v>31</v>
      </c>
      <c r="AX324" s="13" t="s">
        <v>75</v>
      </c>
      <c r="AY324" s="156" t="s">
        <v>132</v>
      </c>
    </row>
    <row r="325" spans="1:65" s="14" customFormat="1">
      <c r="B325" s="161"/>
      <c r="D325" s="155" t="s">
        <v>139</v>
      </c>
      <c r="E325" s="162" t="s">
        <v>1</v>
      </c>
      <c r="F325" s="163" t="s">
        <v>504</v>
      </c>
      <c r="H325" s="164">
        <v>66.75</v>
      </c>
      <c r="L325" s="161"/>
      <c r="M325" s="165"/>
      <c r="N325" s="166"/>
      <c r="O325" s="166"/>
      <c r="P325" s="166"/>
      <c r="Q325" s="166"/>
      <c r="R325" s="166"/>
      <c r="S325" s="166"/>
      <c r="T325" s="167"/>
      <c r="AT325" s="162" t="s">
        <v>139</v>
      </c>
      <c r="AU325" s="162" t="s">
        <v>81</v>
      </c>
      <c r="AV325" s="14" t="s">
        <v>81</v>
      </c>
      <c r="AW325" s="14" t="s">
        <v>31</v>
      </c>
      <c r="AX325" s="14" t="s">
        <v>75</v>
      </c>
      <c r="AY325" s="162" t="s">
        <v>132</v>
      </c>
    </row>
    <row r="326" spans="1:65" s="15" customFormat="1">
      <c r="B326" s="168"/>
      <c r="D326" s="155" t="s">
        <v>139</v>
      </c>
      <c r="E326" s="169" t="s">
        <v>1</v>
      </c>
      <c r="F326" s="170" t="s">
        <v>140</v>
      </c>
      <c r="H326" s="171">
        <v>66.75</v>
      </c>
      <c r="L326" s="168"/>
      <c r="M326" s="172"/>
      <c r="N326" s="173"/>
      <c r="O326" s="173"/>
      <c r="P326" s="173"/>
      <c r="Q326" s="173"/>
      <c r="R326" s="173"/>
      <c r="S326" s="173"/>
      <c r="T326" s="174"/>
      <c r="AT326" s="169" t="s">
        <v>139</v>
      </c>
      <c r="AU326" s="169" t="s">
        <v>81</v>
      </c>
      <c r="AV326" s="15" t="s">
        <v>138</v>
      </c>
      <c r="AW326" s="15" t="s">
        <v>31</v>
      </c>
      <c r="AX326" s="15" t="s">
        <v>80</v>
      </c>
      <c r="AY326" s="169" t="s">
        <v>132</v>
      </c>
    </row>
    <row r="327" spans="1:65" s="2" customFormat="1" ht="33" customHeight="1">
      <c r="A327" s="29"/>
      <c r="B327" s="141"/>
      <c r="C327" s="142" t="s">
        <v>212</v>
      </c>
      <c r="D327" s="142" t="s">
        <v>135</v>
      </c>
      <c r="E327" s="143" t="s">
        <v>550</v>
      </c>
      <c r="F327" s="144" t="s">
        <v>551</v>
      </c>
      <c r="G327" s="145" t="s">
        <v>141</v>
      </c>
      <c r="H327" s="146">
        <v>611.27</v>
      </c>
      <c r="I327" s="197">
        <v>0</v>
      </c>
      <c r="J327" s="147">
        <f>ROUND(I327*H327,2)</f>
        <v>0</v>
      </c>
      <c r="K327" s="144" t="s">
        <v>1</v>
      </c>
      <c r="L327" s="30"/>
      <c r="M327" s="148" t="s">
        <v>1</v>
      </c>
      <c r="N327" s="149" t="s">
        <v>40</v>
      </c>
      <c r="O327" s="150">
        <v>0</v>
      </c>
      <c r="P327" s="150">
        <f>O327*H327</f>
        <v>0</v>
      </c>
      <c r="Q327" s="150">
        <v>0</v>
      </c>
      <c r="R327" s="150">
        <f>Q327*H327</f>
        <v>0</v>
      </c>
      <c r="S327" s="150">
        <v>0</v>
      </c>
      <c r="T327" s="151">
        <f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52" t="s">
        <v>138</v>
      </c>
      <c r="AT327" s="152" t="s">
        <v>135</v>
      </c>
      <c r="AU327" s="152" t="s">
        <v>81</v>
      </c>
      <c r="AY327" s="17" t="s">
        <v>132</v>
      </c>
      <c r="BE327" s="153">
        <f>IF(N327="základní",J327,0)</f>
        <v>0</v>
      </c>
      <c r="BF327" s="153">
        <f>IF(N327="snížená",J327,0)</f>
        <v>0</v>
      </c>
      <c r="BG327" s="153">
        <f>IF(N327="zákl. přenesená",J327,0)</f>
        <v>0</v>
      </c>
      <c r="BH327" s="153">
        <f>IF(N327="sníž. přenesená",J327,0)</f>
        <v>0</v>
      </c>
      <c r="BI327" s="153">
        <f>IF(N327="nulová",J327,0)</f>
        <v>0</v>
      </c>
      <c r="BJ327" s="17" t="s">
        <v>80</v>
      </c>
      <c r="BK327" s="153">
        <f>ROUND(I327*H327,2)</f>
        <v>0</v>
      </c>
      <c r="BL327" s="17" t="s">
        <v>138</v>
      </c>
      <c r="BM327" s="152" t="s">
        <v>213</v>
      </c>
    </row>
    <row r="328" spans="1:65" s="13" customFormat="1">
      <c r="B328" s="154"/>
      <c r="D328" s="155" t="s">
        <v>139</v>
      </c>
      <c r="E328" s="156" t="s">
        <v>1</v>
      </c>
      <c r="F328" s="157" t="s">
        <v>451</v>
      </c>
      <c r="H328" s="156" t="s">
        <v>1</v>
      </c>
      <c r="L328" s="154"/>
      <c r="M328" s="158"/>
      <c r="N328" s="159"/>
      <c r="O328" s="159"/>
      <c r="P328" s="159"/>
      <c r="Q328" s="159"/>
      <c r="R328" s="159"/>
      <c r="S328" s="159"/>
      <c r="T328" s="160"/>
      <c r="AT328" s="156" t="s">
        <v>139</v>
      </c>
      <c r="AU328" s="156" t="s">
        <v>81</v>
      </c>
      <c r="AV328" s="13" t="s">
        <v>80</v>
      </c>
      <c r="AW328" s="13" t="s">
        <v>31</v>
      </c>
      <c r="AX328" s="13" t="s">
        <v>75</v>
      </c>
      <c r="AY328" s="156" t="s">
        <v>132</v>
      </c>
    </row>
    <row r="329" spans="1:65" s="14" customFormat="1">
      <c r="B329" s="161"/>
      <c r="D329" s="155" t="s">
        <v>139</v>
      </c>
      <c r="E329" s="162" t="s">
        <v>1</v>
      </c>
      <c r="F329" s="163" t="s">
        <v>506</v>
      </c>
      <c r="H329" s="164">
        <v>611.27</v>
      </c>
      <c r="L329" s="161"/>
      <c r="M329" s="165"/>
      <c r="N329" s="166"/>
      <c r="O329" s="166"/>
      <c r="P329" s="166"/>
      <c r="Q329" s="166"/>
      <c r="R329" s="166"/>
      <c r="S329" s="166"/>
      <c r="T329" s="167"/>
      <c r="AT329" s="162" t="s">
        <v>139</v>
      </c>
      <c r="AU329" s="162" t="s">
        <v>81</v>
      </c>
      <c r="AV329" s="14" t="s">
        <v>81</v>
      </c>
      <c r="AW329" s="14" t="s">
        <v>31</v>
      </c>
      <c r="AX329" s="14" t="s">
        <v>75</v>
      </c>
      <c r="AY329" s="162" t="s">
        <v>132</v>
      </c>
    </row>
    <row r="330" spans="1:65" s="15" customFormat="1">
      <c r="B330" s="168"/>
      <c r="D330" s="155" t="s">
        <v>139</v>
      </c>
      <c r="E330" s="169" t="s">
        <v>1</v>
      </c>
      <c r="F330" s="170" t="s">
        <v>140</v>
      </c>
      <c r="H330" s="171">
        <v>611.27</v>
      </c>
      <c r="L330" s="168"/>
      <c r="M330" s="172"/>
      <c r="N330" s="173"/>
      <c r="O330" s="173"/>
      <c r="P330" s="173"/>
      <c r="Q330" s="173"/>
      <c r="R330" s="173"/>
      <c r="S330" s="173"/>
      <c r="T330" s="174"/>
      <c r="AT330" s="169" t="s">
        <v>139</v>
      </c>
      <c r="AU330" s="169" t="s">
        <v>81</v>
      </c>
      <c r="AV330" s="15" t="s">
        <v>138</v>
      </c>
      <c r="AW330" s="15" t="s">
        <v>31</v>
      </c>
      <c r="AX330" s="15" t="s">
        <v>80</v>
      </c>
      <c r="AY330" s="169" t="s">
        <v>132</v>
      </c>
    </row>
    <row r="331" spans="1:65" s="2" customFormat="1" ht="44.25" customHeight="1">
      <c r="A331" s="29"/>
      <c r="B331" s="141"/>
      <c r="C331" s="142" t="s">
        <v>175</v>
      </c>
      <c r="D331" s="142" t="s">
        <v>135</v>
      </c>
      <c r="E331" s="143" t="s">
        <v>552</v>
      </c>
      <c r="F331" s="144" t="s">
        <v>553</v>
      </c>
      <c r="G331" s="145" t="s">
        <v>141</v>
      </c>
      <c r="H331" s="146">
        <v>2537.1109999999999</v>
      </c>
      <c r="I331" s="197">
        <v>0</v>
      </c>
      <c r="J331" s="147">
        <f>ROUND(I331*H331,2)</f>
        <v>0</v>
      </c>
      <c r="K331" s="144" t="s">
        <v>137</v>
      </c>
      <c r="L331" s="30"/>
      <c r="M331" s="148" t="s">
        <v>1</v>
      </c>
      <c r="N331" s="149" t="s">
        <v>40</v>
      </c>
      <c r="O331" s="150">
        <v>1.0999999999999999E-2</v>
      </c>
      <c r="P331" s="150">
        <f>O331*H331</f>
        <v>27.908220999999998</v>
      </c>
      <c r="Q331" s="150">
        <v>9.2799999999999994E-2</v>
      </c>
      <c r="R331" s="150">
        <f>Q331*H331</f>
        <v>235.44390079999997</v>
      </c>
      <c r="S331" s="150">
        <v>0</v>
      </c>
      <c r="T331" s="151">
        <f>S331*H331</f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52" t="s">
        <v>138</v>
      </c>
      <c r="AT331" s="152" t="s">
        <v>135</v>
      </c>
      <c r="AU331" s="152" t="s">
        <v>81</v>
      </c>
      <c r="AY331" s="17" t="s">
        <v>132</v>
      </c>
      <c r="BE331" s="153">
        <f>IF(N331="základní",J331,0)</f>
        <v>0</v>
      </c>
      <c r="BF331" s="153">
        <f>IF(N331="snížená",J331,0)</f>
        <v>0</v>
      </c>
      <c r="BG331" s="153">
        <f>IF(N331="zákl. přenesená",J331,0)</f>
        <v>0</v>
      </c>
      <c r="BH331" s="153">
        <f>IF(N331="sníž. přenesená",J331,0)</f>
        <v>0</v>
      </c>
      <c r="BI331" s="153">
        <f>IF(N331="nulová",J331,0)</f>
        <v>0</v>
      </c>
      <c r="BJ331" s="17" t="s">
        <v>80</v>
      </c>
      <c r="BK331" s="153">
        <f>ROUND(I331*H331,2)</f>
        <v>0</v>
      </c>
      <c r="BL331" s="17" t="s">
        <v>138</v>
      </c>
      <c r="BM331" s="152" t="s">
        <v>214</v>
      </c>
    </row>
    <row r="332" spans="1:65" s="13" customFormat="1">
      <c r="B332" s="154"/>
      <c r="D332" s="155" t="s">
        <v>139</v>
      </c>
      <c r="E332" s="156" t="s">
        <v>1</v>
      </c>
      <c r="F332" s="157" t="s">
        <v>499</v>
      </c>
      <c r="H332" s="156" t="s">
        <v>1</v>
      </c>
      <c r="L332" s="154"/>
      <c r="M332" s="158"/>
      <c r="N332" s="159"/>
      <c r="O332" s="159"/>
      <c r="P332" s="159"/>
      <c r="Q332" s="159"/>
      <c r="R332" s="159"/>
      <c r="S332" s="159"/>
      <c r="T332" s="160"/>
      <c r="AT332" s="156" t="s">
        <v>139</v>
      </c>
      <c r="AU332" s="156" t="s">
        <v>81</v>
      </c>
      <c r="AV332" s="13" t="s">
        <v>80</v>
      </c>
      <c r="AW332" s="13" t="s">
        <v>31</v>
      </c>
      <c r="AX332" s="13" t="s">
        <v>75</v>
      </c>
      <c r="AY332" s="156" t="s">
        <v>132</v>
      </c>
    </row>
    <row r="333" spans="1:65" s="14" customFormat="1">
      <c r="B333" s="161"/>
      <c r="D333" s="155" t="s">
        <v>139</v>
      </c>
      <c r="E333" s="162" t="s">
        <v>1</v>
      </c>
      <c r="F333" s="163" t="s">
        <v>500</v>
      </c>
      <c r="H333" s="164">
        <v>2494</v>
      </c>
      <c r="L333" s="161"/>
      <c r="M333" s="165"/>
      <c r="N333" s="166"/>
      <c r="O333" s="166"/>
      <c r="P333" s="166"/>
      <c r="Q333" s="166"/>
      <c r="R333" s="166"/>
      <c r="S333" s="166"/>
      <c r="T333" s="167"/>
      <c r="AT333" s="162" t="s">
        <v>139</v>
      </c>
      <c r="AU333" s="162" t="s">
        <v>81</v>
      </c>
      <c r="AV333" s="14" t="s">
        <v>81</v>
      </c>
      <c r="AW333" s="14" t="s">
        <v>31</v>
      </c>
      <c r="AX333" s="14" t="s">
        <v>75</v>
      </c>
      <c r="AY333" s="162" t="s">
        <v>132</v>
      </c>
    </row>
    <row r="334" spans="1:65" s="13" customFormat="1">
      <c r="B334" s="154"/>
      <c r="D334" s="155" t="s">
        <v>139</v>
      </c>
      <c r="E334" s="156" t="s">
        <v>1</v>
      </c>
      <c r="F334" s="157" t="s">
        <v>443</v>
      </c>
      <c r="H334" s="156" t="s">
        <v>1</v>
      </c>
      <c r="L334" s="154"/>
      <c r="M334" s="158"/>
      <c r="N334" s="159"/>
      <c r="O334" s="159"/>
      <c r="P334" s="159"/>
      <c r="Q334" s="159"/>
      <c r="R334" s="159"/>
      <c r="S334" s="159"/>
      <c r="T334" s="160"/>
      <c r="AT334" s="156" t="s">
        <v>139</v>
      </c>
      <c r="AU334" s="156" t="s">
        <v>81</v>
      </c>
      <c r="AV334" s="13" t="s">
        <v>80</v>
      </c>
      <c r="AW334" s="13" t="s">
        <v>31</v>
      </c>
      <c r="AX334" s="13" t="s">
        <v>75</v>
      </c>
      <c r="AY334" s="156" t="s">
        <v>132</v>
      </c>
    </row>
    <row r="335" spans="1:65" s="14" customFormat="1">
      <c r="B335" s="161"/>
      <c r="D335" s="155" t="s">
        <v>139</v>
      </c>
      <c r="E335" s="162" t="s">
        <v>1</v>
      </c>
      <c r="F335" s="163" t="s">
        <v>501</v>
      </c>
      <c r="H335" s="164">
        <v>43.110999999999997</v>
      </c>
      <c r="L335" s="161"/>
      <c r="M335" s="165"/>
      <c r="N335" s="166"/>
      <c r="O335" s="166"/>
      <c r="P335" s="166"/>
      <c r="Q335" s="166"/>
      <c r="R335" s="166"/>
      <c r="S335" s="166"/>
      <c r="T335" s="167"/>
      <c r="AT335" s="162" t="s">
        <v>139</v>
      </c>
      <c r="AU335" s="162" t="s">
        <v>81</v>
      </c>
      <c r="AV335" s="14" t="s">
        <v>81</v>
      </c>
      <c r="AW335" s="14" t="s">
        <v>31</v>
      </c>
      <c r="AX335" s="14" t="s">
        <v>75</v>
      </c>
      <c r="AY335" s="162" t="s">
        <v>132</v>
      </c>
    </row>
    <row r="336" spans="1:65" s="15" customFormat="1">
      <c r="B336" s="168"/>
      <c r="D336" s="155" t="s">
        <v>139</v>
      </c>
      <c r="E336" s="169" t="s">
        <v>1</v>
      </c>
      <c r="F336" s="170" t="s">
        <v>140</v>
      </c>
      <c r="H336" s="171">
        <v>2537.1109999999999</v>
      </c>
      <c r="L336" s="168"/>
      <c r="M336" s="172"/>
      <c r="N336" s="173"/>
      <c r="O336" s="173"/>
      <c r="P336" s="173"/>
      <c r="Q336" s="173"/>
      <c r="R336" s="173"/>
      <c r="S336" s="173"/>
      <c r="T336" s="174"/>
      <c r="AT336" s="169" t="s">
        <v>139</v>
      </c>
      <c r="AU336" s="169" t="s">
        <v>81</v>
      </c>
      <c r="AV336" s="15" t="s">
        <v>138</v>
      </c>
      <c r="AW336" s="15" t="s">
        <v>31</v>
      </c>
      <c r="AX336" s="15" t="s">
        <v>80</v>
      </c>
      <c r="AY336" s="169" t="s">
        <v>132</v>
      </c>
    </row>
    <row r="337" spans="1:65" s="2" customFormat="1" ht="44.25" customHeight="1">
      <c r="A337" s="29"/>
      <c r="B337" s="141"/>
      <c r="C337" s="142" t="s">
        <v>215</v>
      </c>
      <c r="D337" s="142" t="s">
        <v>135</v>
      </c>
      <c r="E337" s="143" t="s">
        <v>554</v>
      </c>
      <c r="F337" s="144" t="s">
        <v>555</v>
      </c>
      <c r="G337" s="145" t="s">
        <v>141</v>
      </c>
      <c r="H337" s="146">
        <v>2537.1109999999999</v>
      </c>
      <c r="I337" s="197">
        <v>0</v>
      </c>
      <c r="J337" s="147">
        <f>ROUND(I337*H337,2)</f>
        <v>0</v>
      </c>
      <c r="K337" s="144" t="s">
        <v>1</v>
      </c>
      <c r="L337" s="30"/>
      <c r="M337" s="148" t="s">
        <v>1</v>
      </c>
      <c r="N337" s="149" t="s">
        <v>40</v>
      </c>
      <c r="O337" s="150">
        <v>0</v>
      </c>
      <c r="P337" s="150">
        <f>O337*H337</f>
        <v>0</v>
      </c>
      <c r="Q337" s="150">
        <v>0</v>
      </c>
      <c r="R337" s="150">
        <f>Q337*H337</f>
        <v>0</v>
      </c>
      <c r="S337" s="150">
        <v>0</v>
      </c>
      <c r="T337" s="151">
        <f>S337*H337</f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52" t="s">
        <v>138</v>
      </c>
      <c r="AT337" s="152" t="s">
        <v>135</v>
      </c>
      <c r="AU337" s="152" t="s">
        <v>81</v>
      </c>
      <c r="AY337" s="17" t="s">
        <v>132</v>
      </c>
      <c r="BE337" s="153">
        <f>IF(N337="základní",J337,0)</f>
        <v>0</v>
      </c>
      <c r="BF337" s="153">
        <f>IF(N337="snížená",J337,0)</f>
        <v>0</v>
      </c>
      <c r="BG337" s="153">
        <f>IF(N337="zákl. přenesená",J337,0)</f>
        <v>0</v>
      </c>
      <c r="BH337" s="153">
        <f>IF(N337="sníž. přenesená",J337,0)</f>
        <v>0</v>
      </c>
      <c r="BI337" s="153">
        <f>IF(N337="nulová",J337,0)</f>
        <v>0</v>
      </c>
      <c r="BJ337" s="17" t="s">
        <v>80</v>
      </c>
      <c r="BK337" s="153">
        <f>ROUND(I337*H337,2)</f>
        <v>0</v>
      </c>
      <c r="BL337" s="17" t="s">
        <v>138</v>
      </c>
      <c r="BM337" s="152" t="s">
        <v>216</v>
      </c>
    </row>
    <row r="338" spans="1:65" s="13" customFormat="1">
      <c r="B338" s="154"/>
      <c r="D338" s="155" t="s">
        <v>139</v>
      </c>
      <c r="E338" s="156" t="s">
        <v>1</v>
      </c>
      <c r="F338" s="157" t="s">
        <v>499</v>
      </c>
      <c r="H338" s="156" t="s">
        <v>1</v>
      </c>
      <c r="L338" s="154"/>
      <c r="M338" s="158"/>
      <c r="N338" s="159"/>
      <c r="O338" s="159"/>
      <c r="P338" s="159"/>
      <c r="Q338" s="159"/>
      <c r="R338" s="159"/>
      <c r="S338" s="159"/>
      <c r="T338" s="160"/>
      <c r="AT338" s="156" t="s">
        <v>139</v>
      </c>
      <c r="AU338" s="156" t="s">
        <v>81</v>
      </c>
      <c r="AV338" s="13" t="s">
        <v>80</v>
      </c>
      <c r="AW338" s="13" t="s">
        <v>31</v>
      </c>
      <c r="AX338" s="13" t="s">
        <v>75</v>
      </c>
      <c r="AY338" s="156" t="s">
        <v>132</v>
      </c>
    </row>
    <row r="339" spans="1:65" s="14" customFormat="1">
      <c r="B339" s="161"/>
      <c r="D339" s="155" t="s">
        <v>139</v>
      </c>
      <c r="E339" s="162" t="s">
        <v>1</v>
      </c>
      <c r="F339" s="163" t="s">
        <v>500</v>
      </c>
      <c r="H339" s="164">
        <v>2494</v>
      </c>
      <c r="L339" s="161"/>
      <c r="M339" s="165"/>
      <c r="N339" s="166"/>
      <c r="O339" s="166"/>
      <c r="P339" s="166"/>
      <c r="Q339" s="166"/>
      <c r="R339" s="166"/>
      <c r="S339" s="166"/>
      <c r="T339" s="167"/>
      <c r="AT339" s="162" t="s">
        <v>139</v>
      </c>
      <c r="AU339" s="162" t="s">
        <v>81</v>
      </c>
      <c r="AV339" s="14" t="s">
        <v>81</v>
      </c>
      <c r="AW339" s="14" t="s">
        <v>31</v>
      </c>
      <c r="AX339" s="14" t="s">
        <v>75</v>
      </c>
      <c r="AY339" s="162" t="s">
        <v>132</v>
      </c>
    </row>
    <row r="340" spans="1:65" s="13" customFormat="1">
      <c r="B340" s="154"/>
      <c r="D340" s="155" t="s">
        <v>139</v>
      </c>
      <c r="E340" s="156" t="s">
        <v>1</v>
      </c>
      <c r="F340" s="157" t="s">
        <v>443</v>
      </c>
      <c r="H340" s="156" t="s">
        <v>1</v>
      </c>
      <c r="L340" s="154"/>
      <c r="M340" s="158"/>
      <c r="N340" s="159"/>
      <c r="O340" s="159"/>
      <c r="P340" s="159"/>
      <c r="Q340" s="159"/>
      <c r="R340" s="159"/>
      <c r="S340" s="159"/>
      <c r="T340" s="160"/>
      <c r="AT340" s="156" t="s">
        <v>139</v>
      </c>
      <c r="AU340" s="156" t="s">
        <v>81</v>
      </c>
      <c r="AV340" s="13" t="s">
        <v>80</v>
      </c>
      <c r="AW340" s="13" t="s">
        <v>31</v>
      </c>
      <c r="AX340" s="13" t="s">
        <v>75</v>
      </c>
      <c r="AY340" s="156" t="s">
        <v>132</v>
      </c>
    </row>
    <row r="341" spans="1:65" s="14" customFormat="1">
      <c r="B341" s="161"/>
      <c r="D341" s="155" t="s">
        <v>139</v>
      </c>
      <c r="E341" s="162" t="s">
        <v>1</v>
      </c>
      <c r="F341" s="163" t="s">
        <v>501</v>
      </c>
      <c r="H341" s="164">
        <v>43.110999999999997</v>
      </c>
      <c r="L341" s="161"/>
      <c r="M341" s="165"/>
      <c r="N341" s="166"/>
      <c r="O341" s="166"/>
      <c r="P341" s="166"/>
      <c r="Q341" s="166"/>
      <c r="R341" s="166"/>
      <c r="S341" s="166"/>
      <c r="T341" s="167"/>
      <c r="AT341" s="162" t="s">
        <v>139</v>
      </c>
      <c r="AU341" s="162" t="s">
        <v>81</v>
      </c>
      <c r="AV341" s="14" t="s">
        <v>81</v>
      </c>
      <c r="AW341" s="14" t="s">
        <v>31</v>
      </c>
      <c r="AX341" s="14" t="s">
        <v>75</v>
      </c>
      <c r="AY341" s="162" t="s">
        <v>132</v>
      </c>
    </row>
    <row r="342" spans="1:65" s="15" customFormat="1">
      <c r="B342" s="168"/>
      <c r="D342" s="155" t="s">
        <v>139</v>
      </c>
      <c r="E342" s="169" t="s">
        <v>1</v>
      </c>
      <c r="F342" s="170" t="s">
        <v>140</v>
      </c>
      <c r="H342" s="171">
        <v>2537.1109999999999</v>
      </c>
      <c r="L342" s="168"/>
      <c r="M342" s="172"/>
      <c r="N342" s="173"/>
      <c r="O342" s="173"/>
      <c r="P342" s="173"/>
      <c r="Q342" s="173"/>
      <c r="R342" s="173"/>
      <c r="S342" s="173"/>
      <c r="T342" s="174"/>
      <c r="AT342" s="169" t="s">
        <v>139</v>
      </c>
      <c r="AU342" s="169" t="s">
        <v>81</v>
      </c>
      <c r="AV342" s="15" t="s">
        <v>138</v>
      </c>
      <c r="AW342" s="15" t="s">
        <v>31</v>
      </c>
      <c r="AX342" s="15" t="s">
        <v>80</v>
      </c>
      <c r="AY342" s="169" t="s">
        <v>132</v>
      </c>
    </row>
    <row r="343" spans="1:65" s="2" customFormat="1" ht="49.15" customHeight="1">
      <c r="A343" s="29"/>
      <c r="B343" s="141"/>
      <c r="C343" s="142" t="s">
        <v>176</v>
      </c>
      <c r="D343" s="142" t="s">
        <v>135</v>
      </c>
      <c r="E343" s="143" t="s">
        <v>556</v>
      </c>
      <c r="F343" s="144" t="s">
        <v>557</v>
      </c>
      <c r="G343" s="145" t="s">
        <v>141</v>
      </c>
      <c r="H343" s="146">
        <v>2537.1109999999999</v>
      </c>
      <c r="I343" s="197">
        <v>0</v>
      </c>
      <c r="J343" s="147">
        <f>ROUND(I343*H343,2)</f>
        <v>0</v>
      </c>
      <c r="K343" s="144" t="s">
        <v>137</v>
      </c>
      <c r="L343" s="30"/>
      <c r="M343" s="148" t="s">
        <v>1</v>
      </c>
      <c r="N343" s="149" t="s">
        <v>40</v>
      </c>
      <c r="O343" s="150">
        <v>0.18</v>
      </c>
      <c r="P343" s="150">
        <f>O343*H343</f>
        <v>456.67997999999994</v>
      </c>
      <c r="Q343" s="150">
        <v>1.54E-2</v>
      </c>
      <c r="R343" s="150">
        <f>Q343*H343</f>
        <v>39.071509399999997</v>
      </c>
      <c r="S343" s="150">
        <v>0</v>
      </c>
      <c r="T343" s="151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52" t="s">
        <v>138</v>
      </c>
      <c r="AT343" s="152" t="s">
        <v>135</v>
      </c>
      <c r="AU343" s="152" t="s">
        <v>81</v>
      </c>
      <c r="AY343" s="17" t="s">
        <v>132</v>
      </c>
      <c r="BE343" s="153">
        <f>IF(N343="základní",J343,0)</f>
        <v>0</v>
      </c>
      <c r="BF343" s="153">
        <f>IF(N343="snížená",J343,0)</f>
        <v>0</v>
      </c>
      <c r="BG343" s="153">
        <f>IF(N343="zákl. přenesená",J343,0)</f>
        <v>0</v>
      </c>
      <c r="BH343" s="153">
        <f>IF(N343="sníž. přenesená",J343,0)</f>
        <v>0</v>
      </c>
      <c r="BI343" s="153">
        <f>IF(N343="nulová",J343,0)</f>
        <v>0</v>
      </c>
      <c r="BJ343" s="17" t="s">
        <v>80</v>
      </c>
      <c r="BK343" s="153">
        <f>ROUND(I343*H343,2)</f>
        <v>0</v>
      </c>
      <c r="BL343" s="17" t="s">
        <v>138</v>
      </c>
      <c r="BM343" s="152" t="s">
        <v>217</v>
      </c>
    </row>
    <row r="344" spans="1:65" s="13" customFormat="1">
      <c r="B344" s="154"/>
      <c r="D344" s="155" t="s">
        <v>139</v>
      </c>
      <c r="E344" s="156" t="s">
        <v>1</v>
      </c>
      <c r="F344" s="157" t="s">
        <v>499</v>
      </c>
      <c r="H344" s="156" t="s">
        <v>1</v>
      </c>
      <c r="L344" s="154"/>
      <c r="M344" s="158"/>
      <c r="N344" s="159"/>
      <c r="O344" s="159"/>
      <c r="P344" s="159"/>
      <c r="Q344" s="159"/>
      <c r="R344" s="159"/>
      <c r="S344" s="159"/>
      <c r="T344" s="160"/>
      <c r="AT344" s="156" t="s">
        <v>139</v>
      </c>
      <c r="AU344" s="156" t="s">
        <v>81</v>
      </c>
      <c r="AV344" s="13" t="s">
        <v>80</v>
      </c>
      <c r="AW344" s="13" t="s">
        <v>31</v>
      </c>
      <c r="AX344" s="13" t="s">
        <v>75</v>
      </c>
      <c r="AY344" s="156" t="s">
        <v>132</v>
      </c>
    </row>
    <row r="345" spans="1:65" s="14" customFormat="1">
      <c r="B345" s="161"/>
      <c r="D345" s="155" t="s">
        <v>139</v>
      </c>
      <c r="E345" s="162" t="s">
        <v>1</v>
      </c>
      <c r="F345" s="163" t="s">
        <v>500</v>
      </c>
      <c r="H345" s="164">
        <v>2494</v>
      </c>
      <c r="L345" s="161"/>
      <c r="M345" s="165"/>
      <c r="N345" s="166"/>
      <c r="O345" s="166"/>
      <c r="P345" s="166"/>
      <c r="Q345" s="166"/>
      <c r="R345" s="166"/>
      <c r="S345" s="166"/>
      <c r="T345" s="167"/>
      <c r="AT345" s="162" t="s">
        <v>139</v>
      </c>
      <c r="AU345" s="162" t="s">
        <v>81</v>
      </c>
      <c r="AV345" s="14" t="s">
        <v>81</v>
      </c>
      <c r="AW345" s="14" t="s">
        <v>31</v>
      </c>
      <c r="AX345" s="14" t="s">
        <v>75</v>
      </c>
      <c r="AY345" s="162" t="s">
        <v>132</v>
      </c>
    </row>
    <row r="346" spans="1:65" s="13" customFormat="1">
      <c r="B346" s="154"/>
      <c r="D346" s="155" t="s">
        <v>139</v>
      </c>
      <c r="E346" s="156" t="s">
        <v>1</v>
      </c>
      <c r="F346" s="157" t="s">
        <v>443</v>
      </c>
      <c r="H346" s="156" t="s">
        <v>1</v>
      </c>
      <c r="L346" s="154"/>
      <c r="M346" s="158"/>
      <c r="N346" s="159"/>
      <c r="O346" s="159"/>
      <c r="P346" s="159"/>
      <c r="Q346" s="159"/>
      <c r="R346" s="159"/>
      <c r="S346" s="159"/>
      <c r="T346" s="160"/>
      <c r="AT346" s="156" t="s">
        <v>139</v>
      </c>
      <c r="AU346" s="156" t="s">
        <v>81</v>
      </c>
      <c r="AV346" s="13" t="s">
        <v>80</v>
      </c>
      <c r="AW346" s="13" t="s">
        <v>31</v>
      </c>
      <c r="AX346" s="13" t="s">
        <v>75</v>
      </c>
      <c r="AY346" s="156" t="s">
        <v>132</v>
      </c>
    </row>
    <row r="347" spans="1:65" s="14" customFormat="1">
      <c r="B347" s="161"/>
      <c r="D347" s="155" t="s">
        <v>139</v>
      </c>
      <c r="E347" s="162" t="s">
        <v>1</v>
      </c>
      <c r="F347" s="163" t="s">
        <v>501</v>
      </c>
      <c r="H347" s="164">
        <v>43.110999999999997</v>
      </c>
      <c r="L347" s="161"/>
      <c r="M347" s="165"/>
      <c r="N347" s="166"/>
      <c r="O347" s="166"/>
      <c r="P347" s="166"/>
      <c r="Q347" s="166"/>
      <c r="R347" s="166"/>
      <c r="S347" s="166"/>
      <c r="T347" s="167"/>
      <c r="AT347" s="162" t="s">
        <v>139</v>
      </c>
      <c r="AU347" s="162" t="s">
        <v>81</v>
      </c>
      <c r="AV347" s="14" t="s">
        <v>81</v>
      </c>
      <c r="AW347" s="14" t="s">
        <v>31</v>
      </c>
      <c r="AX347" s="14" t="s">
        <v>75</v>
      </c>
      <c r="AY347" s="162" t="s">
        <v>132</v>
      </c>
    </row>
    <row r="348" spans="1:65" s="15" customFormat="1">
      <c r="B348" s="168"/>
      <c r="D348" s="155" t="s">
        <v>139</v>
      </c>
      <c r="E348" s="169" t="s">
        <v>1</v>
      </c>
      <c r="F348" s="170" t="s">
        <v>140</v>
      </c>
      <c r="H348" s="171">
        <v>2537.1109999999999</v>
      </c>
      <c r="L348" s="168"/>
      <c r="M348" s="172"/>
      <c r="N348" s="173"/>
      <c r="O348" s="173"/>
      <c r="P348" s="173"/>
      <c r="Q348" s="173"/>
      <c r="R348" s="173"/>
      <c r="S348" s="173"/>
      <c r="T348" s="174"/>
      <c r="AT348" s="169" t="s">
        <v>139</v>
      </c>
      <c r="AU348" s="169" t="s">
        <v>81</v>
      </c>
      <c r="AV348" s="15" t="s">
        <v>138</v>
      </c>
      <c r="AW348" s="15" t="s">
        <v>31</v>
      </c>
      <c r="AX348" s="15" t="s">
        <v>80</v>
      </c>
      <c r="AY348" s="169" t="s">
        <v>132</v>
      </c>
    </row>
    <row r="349" spans="1:65" s="2" customFormat="1" ht="49.15" customHeight="1">
      <c r="A349" s="29"/>
      <c r="B349" s="141"/>
      <c r="C349" s="142" t="s">
        <v>218</v>
      </c>
      <c r="D349" s="142" t="s">
        <v>135</v>
      </c>
      <c r="E349" s="143" t="s">
        <v>558</v>
      </c>
      <c r="F349" s="144" t="s">
        <v>559</v>
      </c>
      <c r="G349" s="145" t="s">
        <v>141</v>
      </c>
      <c r="H349" s="146">
        <v>1219</v>
      </c>
      <c r="I349" s="197">
        <v>0</v>
      </c>
      <c r="J349" s="147">
        <f>ROUND(I349*H349,2)</f>
        <v>0</v>
      </c>
      <c r="K349" s="144" t="s">
        <v>1</v>
      </c>
      <c r="L349" s="30"/>
      <c r="M349" s="148" t="s">
        <v>1</v>
      </c>
      <c r="N349" s="149" t="s">
        <v>40</v>
      </c>
      <c r="O349" s="150">
        <v>0</v>
      </c>
      <c r="P349" s="150">
        <f>O349*H349</f>
        <v>0</v>
      </c>
      <c r="Q349" s="150">
        <v>0</v>
      </c>
      <c r="R349" s="150">
        <f>Q349*H349</f>
        <v>0</v>
      </c>
      <c r="S349" s="150">
        <v>0</v>
      </c>
      <c r="T349" s="151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52" t="s">
        <v>138</v>
      </c>
      <c r="AT349" s="152" t="s">
        <v>135</v>
      </c>
      <c r="AU349" s="152" t="s">
        <v>81</v>
      </c>
      <c r="AY349" s="17" t="s">
        <v>132</v>
      </c>
      <c r="BE349" s="153">
        <f>IF(N349="základní",J349,0)</f>
        <v>0</v>
      </c>
      <c r="BF349" s="153">
        <f>IF(N349="snížená",J349,0)</f>
        <v>0</v>
      </c>
      <c r="BG349" s="153">
        <f>IF(N349="zákl. přenesená",J349,0)</f>
        <v>0</v>
      </c>
      <c r="BH349" s="153">
        <f>IF(N349="sníž. přenesená",J349,0)</f>
        <v>0</v>
      </c>
      <c r="BI349" s="153">
        <f>IF(N349="nulová",J349,0)</f>
        <v>0</v>
      </c>
      <c r="BJ349" s="17" t="s">
        <v>80</v>
      </c>
      <c r="BK349" s="153">
        <f>ROUND(I349*H349,2)</f>
        <v>0</v>
      </c>
      <c r="BL349" s="17" t="s">
        <v>138</v>
      </c>
      <c r="BM349" s="152" t="s">
        <v>219</v>
      </c>
    </row>
    <row r="350" spans="1:65" s="13" customFormat="1">
      <c r="B350" s="154"/>
      <c r="D350" s="155" t="s">
        <v>139</v>
      </c>
      <c r="E350" s="156" t="s">
        <v>1</v>
      </c>
      <c r="F350" s="157" t="s">
        <v>449</v>
      </c>
      <c r="H350" s="156" t="s">
        <v>1</v>
      </c>
      <c r="L350" s="154"/>
      <c r="M350" s="158"/>
      <c r="N350" s="159"/>
      <c r="O350" s="159"/>
      <c r="P350" s="159"/>
      <c r="Q350" s="159"/>
      <c r="R350" s="159"/>
      <c r="S350" s="159"/>
      <c r="T350" s="160"/>
      <c r="AT350" s="156" t="s">
        <v>139</v>
      </c>
      <c r="AU350" s="156" t="s">
        <v>81</v>
      </c>
      <c r="AV350" s="13" t="s">
        <v>80</v>
      </c>
      <c r="AW350" s="13" t="s">
        <v>31</v>
      </c>
      <c r="AX350" s="13" t="s">
        <v>75</v>
      </c>
      <c r="AY350" s="156" t="s">
        <v>132</v>
      </c>
    </row>
    <row r="351" spans="1:65" s="14" customFormat="1">
      <c r="B351" s="161"/>
      <c r="D351" s="155" t="s">
        <v>139</v>
      </c>
      <c r="E351" s="162" t="s">
        <v>1</v>
      </c>
      <c r="F351" s="163" t="s">
        <v>505</v>
      </c>
      <c r="H351" s="164">
        <v>1219</v>
      </c>
      <c r="L351" s="161"/>
      <c r="M351" s="165"/>
      <c r="N351" s="166"/>
      <c r="O351" s="166"/>
      <c r="P351" s="166"/>
      <c r="Q351" s="166"/>
      <c r="R351" s="166"/>
      <c r="S351" s="166"/>
      <c r="T351" s="167"/>
      <c r="AT351" s="162" t="s">
        <v>139</v>
      </c>
      <c r="AU351" s="162" t="s">
        <v>81</v>
      </c>
      <c r="AV351" s="14" t="s">
        <v>81</v>
      </c>
      <c r="AW351" s="14" t="s">
        <v>31</v>
      </c>
      <c r="AX351" s="14" t="s">
        <v>75</v>
      </c>
      <c r="AY351" s="162" t="s">
        <v>132</v>
      </c>
    </row>
    <row r="352" spans="1:65" s="15" customFormat="1">
      <c r="B352" s="168"/>
      <c r="D352" s="155" t="s">
        <v>139</v>
      </c>
      <c r="E352" s="169" t="s">
        <v>1</v>
      </c>
      <c r="F352" s="170" t="s">
        <v>140</v>
      </c>
      <c r="H352" s="171">
        <v>1219</v>
      </c>
      <c r="L352" s="168"/>
      <c r="M352" s="172"/>
      <c r="N352" s="173"/>
      <c r="O352" s="173"/>
      <c r="P352" s="173"/>
      <c r="Q352" s="173"/>
      <c r="R352" s="173"/>
      <c r="S352" s="173"/>
      <c r="T352" s="174"/>
      <c r="AT352" s="169" t="s">
        <v>139</v>
      </c>
      <c r="AU352" s="169" t="s">
        <v>81</v>
      </c>
      <c r="AV352" s="15" t="s">
        <v>138</v>
      </c>
      <c r="AW352" s="15" t="s">
        <v>31</v>
      </c>
      <c r="AX352" s="15" t="s">
        <v>80</v>
      </c>
      <c r="AY352" s="169" t="s">
        <v>132</v>
      </c>
    </row>
    <row r="353" spans="1:65" s="2" customFormat="1" ht="33" customHeight="1">
      <c r="A353" s="29"/>
      <c r="B353" s="141"/>
      <c r="C353" s="142" t="s">
        <v>178</v>
      </c>
      <c r="D353" s="142" t="s">
        <v>135</v>
      </c>
      <c r="E353" s="143" t="s">
        <v>560</v>
      </c>
      <c r="F353" s="144" t="s">
        <v>561</v>
      </c>
      <c r="G353" s="145" t="s">
        <v>136</v>
      </c>
      <c r="H353" s="146">
        <v>1514.5</v>
      </c>
      <c r="I353" s="197">
        <v>0</v>
      </c>
      <c r="J353" s="147">
        <f>ROUND(I353*H353,2)</f>
        <v>0</v>
      </c>
      <c r="K353" s="144" t="s">
        <v>137</v>
      </c>
      <c r="L353" s="30"/>
      <c r="M353" s="148" t="s">
        <v>1</v>
      </c>
      <c r="N353" s="149" t="s">
        <v>40</v>
      </c>
      <c r="O353" s="150">
        <v>0.11</v>
      </c>
      <c r="P353" s="150">
        <f>O353*H353</f>
        <v>166.595</v>
      </c>
      <c r="Q353" s="150">
        <v>3.1E-4</v>
      </c>
      <c r="R353" s="150">
        <f>Q353*H353</f>
        <v>0.469495</v>
      </c>
      <c r="S353" s="150">
        <v>0</v>
      </c>
      <c r="T353" s="151">
        <f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52" t="s">
        <v>138</v>
      </c>
      <c r="AT353" s="152" t="s">
        <v>135</v>
      </c>
      <c r="AU353" s="152" t="s">
        <v>81</v>
      </c>
      <c r="AY353" s="17" t="s">
        <v>132</v>
      </c>
      <c r="BE353" s="153">
        <f>IF(N353="základní",J353,0)</f>
        <v>0</v>
      </c>
      <c r="BF353" s="153">
        <f>IF(N353="snížená",J353,0)</f>
        <v>0</v>
      </c>
      <c r="BG353" s="153">
        <f>IF(N353="zákl. přenesená",J353,0)</f>
        <v>0</v>
      </c>
      <c r="BH353" s="153">
        <f>IF(N353="sníž. přenesená",J353,0)</f>
        <v>0</v>
      </c>
      <c r="BI353" s="153">
        <f>IF(N353="nulová",J353,0)</f>
        <v>0</v>
      </c>
      <c r="BJ353" s="17" t="s">
        <v>80</v>
      </c>
      <c r="BK353" s="153">
        <f>ROUND(I353*H353,2)</f>
        <v>0</v>
      </c>
      <c r="BL353" s="17" t="s">
        <v>138</v>
      </c>
      <c r="BM353" s="152" t="s">
        <v>220</v>
      </c>
    </row>
    <row r="354" spans="1:65" s="13" customFormat="1">
      <c r="B354" s="154"/>
      <c r="D354" s="155" t="s">
        <v>139</v>
      </c>
      <c r="E354" s="156" t="s">
        <v>1</v>
      </c>
      <c r="F354" s="157" t="s">
        <v>562</v>
      </c>
      <c r="H354" s="156" t="s">
        <v>1</v>
      </c>
      <c r="L354" s="154"/>
      <c r="M354" s="158"/>
      <c r="N354" s="159"/>
      <c r="O354" s="159"/>
      <c r="P354" s="159"/>
      <c r="Q354" s="159"/>
      <c r="R354" s="159"/>
      <c r="S354" s="159"/>
      <c r="T354" s="160"/>
      <c r="AT354" s="156" t="s">
        <v>139</v>
      </c>
      <c r="AU354" s="156" t="s">
        <v>81</v>
      </c>
      <c r="AV354" s="13" t="s">
        <v>80</v>
      </c>
      <c r="AW354" s="13" t="s">
        <v>31</v>
      </c>
      <c r="AX354" s="13" t="s">
        <v>75</v>
      </c>
      <c r="AY354" s="156" t="s">
        <v>132</v>
      </c>
    </row>
    <row r="355" spans="1:65" s="14" customFormat="1">
      <c r="B355" s="161"/>
      <c r="D355" s="155" t="s">
        <v>139</v>
      </c>
      <c r="E355" s="162" t="s">
        <v>1</v>
      </c>
      <c r="F355" s="163" t="s">
        <v>563</v>
      </c>
      <c r="H355" s="164">
        <v>991.5</v>
      </c>
      <c r="L355" s="161"/>
      <c r="M355" s="165"/>
      <c r="N355" s="166"/>
      <c r="O355" s="166"/>
      <c r="P355" s="166"/>
      <c r="Q355" s="166"/>
      <c r="R355" s="166"/>
      <c r="S355" s="166"/>
      <c r="T355" s="167"/>
      <c r="AT355" s="162" t="s">
        <v>139</v>
      </c>
      <c r="AU355" s="162" t="s">
        <v>81</v>
      </c>
      <c r="AV355" s="14" t="s">
        <v>81</v>
      </c>
      <c r="AW355" s="14" t="s">
        <v>31</v>
      </c>
      <c r="AX355" s="14" t="s">
        <v>75</v>
      </c>
      <c r="AY355" s="162" t="s">
        <v>132</v>
      </c>
    </row>
    <row r="356" spans="1:65" s="13" customFormat="1">
      <c r="B356" s="154"/>
      <c r="D356" s="155" t="s">
        <v>139</v>
      </c>
      <c r="E356" s="156" t="s">
        <v>1</v>
      </c>
      <c r="F356" s="157" t="s">
        <v>454</v>
      </c>
      <c r="H356" s="156" t="s">
        <v>1</v>
      </c>
      <c r="L356" s="154"/>
      <c r="M356" s="158"/>
      <c r="N356" s="159"/>
      <c r="O356" s="159"/>
      <c r="P356" s="159"/>
      <c r="Q356" s="159"/>
      <c r="R356" s="159"/>
      <c r="S356" s="159"/>
      <c r="T356" s="160"/>
      <c r="AT356" s="156" t="s">
        <v>139</v>
      </c>
      <c r="AU356" s="156" t="s">
        <v>81</v>
      </c>
      <c r="AV356" s="13" t="s">
        <v>80</v>
      </c>
      <c r="AW356" s="13" t="s">
        <v>31</v>
      </c>
      <c r="AX356" s="13" t="s">
        <v>75</v>
      </c>
      <c r="AY356" s="156" t="s">
        <v>132</v>
      </c>
    </row>
    <row r="357" spans="1:65" s="14" customFormat="1">
      <c r="B357" s="161"/>
      <c r="D357" s="155" t="s">
        <v>139</v>
      </c>
      <c r="E357" s="162" t="s">
        <v>1</v>
      </c>
      <c r="F357" s="163" t="s">
        <v>564</v>
      </c>
      <c r="H357" s="164">
        <v>523</v>
      </c>
      <c r="L357" s="161"/>
      <c r="M357" s="165"/>
      <c r="N357" s="166"/>
      <c r="O357" s="166"/>
      <c r="P357" s="166"/>
      <c r="Q357" s="166"/>
      <c r="R357" s="166"/>
      <c r="S357" s="166"/>
      <c r="T357" s="167"/>
      <c r="AT357" s="162" t="s">
        <v>139</v>
      </c>
      <c r="AU357" s="162" t="s">
        <v>81</v>
      </c>
      <c r="AV357" s="14" t="s">
        <v>81</v>
      </c>
      <c r="AW357" s="14" t="s">
        <v>31</v>
      </c>
      <c r="AX357" s="14" t="s">
        <v>75</v>
      </c>
      <c r="AY357" s="162" t="s">
        <v>132</v>
      </c>
    </row>
    <row r="358" spans="1:65" s="15" customFormat="1">
      <c r="B358" s="168"/>
      <c r="D358" s="155" t="s">
        <v>139</v>
      </c>
      <c r="E358" s="169" t="s">
        <v>1</v>
      </c>
      <c r="F358" s="170" t="s">
        <v>140</v>
      </c>
      <c r="H358" s="171">
        <v>1514.5</v>
      </c>
      <c r="L358" s="168"/>
      <c r="M358" s="172"/>
      <c r="N358" s="173"/>
      <c r="O358" s="173"/>
      <c r="P358" s="173"/>
      <c r="Q358" s="173"/>
      <c r="R358" s="173"/>
      <c r="S358" s="173"/>
      <c r="T358" s="174"/>
      <c r="AT358" s="169" t="s">
        <v>139</v>
      </c>
      <c r="AU358" s="169" t="s">
        <v>81</v>
      </c>
      <c r="AV358" s="15" t="s">
        <v>138</v>
      </c>
      <c r="AW358" s="15" t="s">
        <v>31</v>
      </c>
      <c r="AX358" s="15" t="s">
        <v>80</v>
      </c>
      <c r="AY358" s="169" t="s">
        <v>132</v>
      </c>
    </row>
    <row r="359" spans="1:65" s="2" customFormat="1" ht="24.2" customHeight="1">
      <c r="A359" s="29"/>
      <c r="B359" s="141"/>
      <c r="C359" s="142" t="s">
        <v>221</v>
      </c>
      <c r="D359" s="142" t="s">
        <v>135</v>
      </c>
      <c r="E359" s="143" t="s">
        <v>565</v>
      </c>
      <c r="F359" s="144" t="s">
        <v>566</v>
      </c>
      <c r="G359" s="145" t="s">
        <v>136</v>
      </c>
      <c r="H359" s="146">
        <v>283.44</v>
      </c>
      <c r="I359" s="197">
        <v>0</v>
      </c>
      <c r="J359" s="147">
        <f>ROUND(I359*H359,2)</f>
        <v>0</v>
      </c>
      <c r="K359" s="144" t="s">
        <v>137</v>
      </c>
      <c r="L359" s="30"/>
      <c r="M359" s="148" t="s">
        <v>1</v>
      </c>
      <c r="N359" s="149" t="s">
        <v>40</v>
      </c>
      <c r="O359" s="150">
        <v>0.15</v>
      </c>
      <c r="P359" s="150">
        <f>O359*H359</f>
        <v>42.515999999999998</v>
      </c>
      <c r="Q359" s="150">
        <v>6.0999999999999997E-4</v>
      </c>
      <c r="R359" s="150">
        <f>Q359*H359</f>
        <v>0.17289839999999998</v>
      </c>
      <c r="S359" s="150">
        <v>0</v>
      </c>
      <c r="T359" s="151">
        <f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52" t="s">
        <v>138</v>
      </c>
      <c r="AT359" s="152" t="s">
        <v>135</v>
      </c>
      <c r="AU359" s="152" t="s">
        <v>81</v>
      </c>
      <c r="AY359" s="17" t="s">
        <v>132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17" t="s">
        <v>80</v>
      </c>
      <c r="BK359" s="153">
        <f>ROUND(I359*H359,2)</f>
        <v>0</v>
      </c>
      <c r="BL359" s="17" t="s">
        <v>138</v>
      </c>
      <c r="BM359" s="152" t="s">
        <v>222</v>
      </c>
    </row>
    <row r="360" spans="1:65" s="14" customFormat="1">
      <c r="B360" s="161"/>
      <c r="D360" s="155" t="s">
        <v>139</v>
      </c>
      <c r="E360" s="162" t="s">
        <v>1</v>
      </c>
      <c r="F360" s="163" t="s">
        <v>567</v>
      </c>
      <c r="H360" s="164">
        <v>159</v>
      </c>
      <c r="L360" s="161"/>
      <c r="M360" s="165"/>
      <c r="N360" s="166"/>
      <c r="O360" s="166"/>
      <c r="P360" s="166"/>
      <c r="Q360" s="166"/>
      <c r="R360" s="166"/>
      <c r="S360" s="166"/>
      <c r="T360" s="167"/>
      <c r="AT360" s="162" t="s">
        <v>139</v>
      </c>
      <c r="AU360" s="162" t="s">
        <v>81</v>
      </c>
      <c r="AV360" s="14" t="s">
        <v>81</v>
      </c>
      <c r="AW360" s="14" t="s">
        <v>31</v>
      </c>
      <c r="AX360" s="14" t="s">
        <v>75</v>
      </c>
      <c r="AY360" s="162" t="s">
        <v>132</v>
      </c>
    </row>
    <row r="361" spans="1:65" s="14" customFormat="1">
      <c r="B361" s="161"/>
      <c r="D361" s="155" t="s">
        <v>139</v>
      </c>
      <c r="E361" s="162" t="s">
        <v>1</v>
      </c>
      <c r="F361" s="163" t="s">
        <v>568</v>
      </c>
      <c r="H361" s="164">
        <v>99.32</v>
      </c>
      <c r="L361" s="161"/>
      <c r="M361" s="165"/>
      <c r="N361" s="166"/>
      <c r="O361" s="166"/>
      <c r="P361" s="166"/>
      <c r="Q361" s="166"/>
      <c r="R361" s="166"/>
      <c r="S361" s="166"/>
      <c r="T361" s="167"/>
      <c r="AT361" s="162" t="s">
        <v>139</v>
      </c>
      <c r="AU361" s="162" t="s">
        <v>81</v>
      </c>
      <c r="AV361" s="14" t="s">
        <v>81</v>
      </c>
      <c r="AW361" s="14" t="s">
        <v>31</v>
      </c>
      <c r="AX361" s="14" t="s">
        <v>75</v>
      </c>
      <c r="AY361" s="162" t="s">
        <v>132</v>
      </c>
    </row>
    <row r="362" spans="1:65" s="14" customFormat="1">
      <c r="B362" s="161"/>
      <c r="D362" s="155" t="s">
        <v>139</v>
      </c>
      <c r="E362" s="162" t="s">
        <v>1</v>
      </c>
      <c r="F362" s="163" t="s">
        <v>569</v>
      </c>
      <c r="H362" s="164">
        <v>25.12</v>
      </c>
      <c r="L362" s="161"/>
      <c r="M362" s="165"/>
      <c r="N362" s="166"/>
      <c r="O362" s="166"/>
      <c r="P362" s="166"/>
      <c r="Q362" s="166"/>
      <c r="R362" s="166"/>
      <c r="S362" s="166"/>
      <c r="T362" s="167"/>
      <c r="AT362" s="162" t="s">
        <v>139</v>
      </c>
      <c r="AU362" s="162" t="s">
        <v>81</v>
      </c>
      <c r="AV362" s="14" t="s">
        <v>81</v>
      </c>
      <c r="AW362" s="14" t="s">
        <v>31</v>
      </c>
      <c r="AX362" s="14" t="s">
        <v>75</v>
      </c>
      <c r="AY362" s="162" t="s">
        <v>132</v>
      </c>
    </row>
    <row r="363" spans="1:65" s="15" customFormat="1">
      <c r="B363" s="168"/>
      <c r="D363" s="155" t="s">
        <v>139</v>
      </c>
      <c r="E363" s="169" t="s">
        <v>1</v>
      </c>
      <c r="F363" s="170" t="s">
        <v>140</v>
      </c>
      <c r="H363" s="171">
        <v>283.44</v>
      </c>
      <c r="L363" s="168"/>
      <c r="M363" s="172"/>
      <c r="N363" s="173"/>
      <c r="O363" s="173"/>
      <c r="P363" s="173"/>
      <c r="Q363" s="173"/>
      <c r="R363" s="173"/>
      <c r="S363" s="173"/>
      <c r="T363" s="174"/>
      <c r="AT363" s="169" t="s">
        <v>139</v>
      </c>
      <c r="AU363" s="169" t="s">
        <v>81</v>
      </c>
      <c r="AV363" s="15" t="s">
        <v>138</v>
      </c>
      <c r="AW363" s="15" t="s">
        <v>31</v>
      </c>
      <c r="AX363" s="15" t="s">
        <v>80</v>
      </c>
      <c r="AY363" s="169" t="s">
        <v>132</v>
      </c>
    </row>
    <row r="364" spans="1:65" s="2" customFormat="1" ht="78" customHeight="1">
      <c r="A364" s="29"/>
      <c r="B364" s="141"/>
      <c r="C364" s="142" t="s">
        <v>179</v>
      </c>
      <c r="D364" s="142" t="s">
        <v>135</v>
      </c>
      <c r="E364" s="143" t="s">
        <v>570</v>
      </c>
      <c r="F364" s="144" t="s">
        <v>571</v>
      </c>
      <c r="G364" s="145" t="s">
        <v>141</v>
      </c>
      <c r="H364" s="146">
        <v>611.27</v>
      </c>
      <c r="I364" s="197">
        <v>0</v>
      </c>
      <c r="J364" s="147">
        <f>ROUND(I364*H364,2)</f>
        <v>0</v>
      </c>
      <c r="K364" s="144" t="s">
        <v>137</v>
      </c>
      <c r="L364" s="30"/>
      <c r="M364" s="148" t="s">
        <v>1</v>
      </c>
      <c r="N364" s="149" t="s">
        <v>40</v>
      </c>
      <c r="O364" s="150">
        <v>0.56000000000000005</v>
      </c>
      <c r="P364" s="150">
        <f>O364*H364</f>
        <v>342.31120000000004</v>
      </c>
      <c r="Q364" s="150">
        <v>0.11162</v>
      </c>
      <c r="R364" s="150">
        <f>Q364*H364</f>
        <v>68.229957399999989</v>
      </c>
      <c r="S364" s="150">
        <v>0</v>
      </c>
      <c r="T364" s="151">
        <f>S364*H364</f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52" t="s">
        <v>138</v>
      </c>
      <c r="AT364" s="152" t="s">
        <v>135</v>
      </c>
      <c r="AU364" s="152" t="s">
        <v>81</v>
      </c>
      <c r="AY364" s="17" t="s">
        <v>132</v>
      </c>
      <c r="BE364" s="153">
        <f>IF(N364="základní",J364,0)</f>
        <v>0</v>
      </c>
      <c r="BF364" s="153">
        <f>IF(N364="snížená",J364,0)</f>
        <v>0</v>
      </c>
      <c r="BG364" s="153">
        <f>IF(N364="zákl. přenesená",J364,0)</f>
        <v>0</v>
      </c>
      <c r="BH364" s="153">
        <f>IF(N364="sníž. přenesená",J364,0)</f>
        <v>0</v>
      </c>
      <c r="BI364" s="153">
        <f>IF(N364="nulová",J364,0)</f>
        <v>0</v>
      </c>
      <c r="BJ364" s="17" t="s">
        <v>80</v>
      </c>
      <c r="BK364" s="153">
        <f>ROUND(I364*H364,2)</f>
        <v>0</v>
      </c>
      <c r="BL364" s="17" t="s">
        <v>138</v>
      </c>
      <c r="BM364" s="152" t="s">
        <v>223</v>
      </c>
    </row>
    <row r="365" spans="1:65" s="13" customFormat="1">
      <c r="B365" s="154"/>
      <c r="D365" s="155" t="s">
        <v>139</v>
      </c>
      <c r="E365" s="156" t="s">
        <v>1</v>
      </c>
      <c r="F365" s="157" t="s">
        <v>451</v>
      </c>
      <c r="H365" s="156" t="s">
        <v>1</v>
      </c>
      <c r="L365" s="154"/>
      <c r="M365" s="158"/>
      <c r="N365" s="159"/>
      <c r="O365" s="159"/>
      <c r="P365" s="159"/>
      <c r="Q365" s="159"/>
      <c r="R365" s="159"/>
      <c r="S365" s="159"/>
      <c r="T365" s="160"/>
      <c r="AT365" s="156" t="s">
        <v>139</v>
      </c>
      <c r="AU365" s="156" t="s">
        <v>81</v>
      </c>
      <c r="AV365" s="13" t="s">
        <v>80</v>
      </c>
      <c r="AW365" s="13" t="s">
        <v>31</v>
      </c>
      <c r="AX365" s="13" t="s">
        <v>75</v>
      </c>
      <c r="AY365" s="156" t="s">
        <v>132</v>
      </c>
    </row>
    <row r="366" spans="1:65" s="14" customFormat="1">
      <c r="B366" s="161"/>
      <c r="D366" s="155" t="s">
        <v>139</v>
      </c>
      <c r="E366" s="162" t="s">
        <v>1</v>
      </c>
      <c r="F366" s="163" t="s">
        <v>506</v>
      </c>
      <c r="H366" s="164">
        <v>611.27</v>
      </c>
      <c r="L366" s="161"/>
      <c r="M366" s="165"/>
      <c r="N366" s="166"/>
      <c r="O366" s="166"/>
      <c r="P366" s="166"/>
      <c r="Q366" s="166"/>
      <c r="R366" s="166"/>
      <c r="S366" s="166"/>
      <c r="T366" s="167"/>
      <c r="AT366" s="162" t="s">
        <v>139</v>
      </c>
      <c r="AU366" s="162" t="s">
        <v>81</v>
      </c>
      <c r="AV366" s="14" t="s">
        <v>81</v>
      </c>
      <c r="AW366" s="14" t="s">
        <v>31</v>
      </c>
      <c r="AX366" s="14" t="s">
        <v>75</v>
      </c>
      <c r="AY366" s="162" t="s">
        <v>132</v>
      </c>
    </row>
    <row r="367" spans="1:65" s="15" customFormat="1">
      <c r="B367" s="168"/>
      <c r="D367" s="155" t="s">
        <v>139</v>
      </c>
      <c r="E367" s="169" t="s">
        <v>1</v>
      </c>
      <c r="F367" s="170" t="s">
        <v>140</v>
      </c>
      <c r="H367" s="171">
        <v>611.27</v>
      </c>
      <c r="L367" s="168"/>
      <c r="M367" s="172"/>
      <c r="N367" s="173"/>
      <c r="O367" s="173"/>
      <c r="P367" s="173"/>
      <c r="Q367" s="173"/>
      <c r="R367" s="173"/>
      <c r="S367" s="173"/>
      <c r="T367" s="174"/>
      <c r="AT367" s="169" t="s">
        <v>139</v>
      </c>
      <c r="AU367" s="169" t="s">
        <v>81</v>
      </c>
      <c r="AV367" s="15" t="s">
        <v>138</v>
      </c>
      <c r="AW367" s="15" t="s">
        <v>31</v>
      </c>
      <c r="AX367" s="15" t="s">
        <v>80</v>
      </c>
      <c r="AY367" s="169" t="s">
        <v>132</v>
      </c>
    </row>
    <row r="368" spans="1:65" s="2" customFormat="1" ht="16.5" customHeight="1">
      <c r="A368" s="29"/>
      <c r="B368" s="141"/>
      <c r="C368" s="178" t="s">
        <v>224</v>
      </c>
      <c r="D368" s="178" t="s">
        <v>169</v>
      </c>
      <c r="E368" s="179" t="s">
        <v>572</v>
      </c>
      <c r="F368" s="180" t="s">
        <v>573</v>
      </c>
      <c r="G368" s="181" t="s">
        <v>141</v>
      </c>
      <c r="H368" s="182">
        <v>617.38300000000004</v>
      </c>
      <c r="I368" s="198">
        <v>0</v>
      </c>
      <c r="J368" s="183">
        <f>ROUND(I368*H368,2)</f>
        <v>0</v>
      </c>
      <c r="K368" s="180" t="s">
        <v>137</v>
      </c>
      <c r="L368" s="184"/>
      <c r="M368" s="185" t="s">
        <v>1</v>
      </c>
      <c r="N368" s="186" t="s">
        <v>40</v>
      </c>
      <c r="O368" s="150">
        <v>0</v>
      </c>
      <c r="P368" s="150">
        <f>O368*H368</f>
        <v>0</v>
      </c>
      <c r="Q368" s="150">
        <v>0</v>
      </c>
      <c r="R368" s="150">
        <f>Q368*H368</f>
        <v>0</v>
      </c>
      <c r="S368" s="150">
        <v>0</v>
      </c>
      <c r="T368" s="151">
        <f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52" t="s">
        <v>145</v>
      </c>
      <c r="AT368" s="152" t="s">
        <v>169</v>
      </c>
      <c r="AU368" s="152" t="s">
        <v>81</v>
      </c>
      <c r="AY368" s="17" t="s">
        <v>132</v>
      </c>
      <c r="BE368" s="153">
        <f>IF(N368="základní",J368,0)</f>
        <v>0</v>
      </c>
      <c r="BF368" s="153">
        <f>IF(N368="snížená",J368,0)</f>
        <v>0</v>
      </c>
      <c r="BG368" s="153">
        <f>IF(N368="zákl. přenesená",J368,0)</f>
        <v>0</v>
      </c>
      <c r="BH368" s="153">
        <f>IF(N368="sníž. přenesená",J368,0)</f>
        <v>0</v>
      </c>
      <c r="BI368" s="153">
        <f>IF(N368="nulová",J368,0)</f>
        <v>0</v>
      </c>
      <c r="BJ368" s="17" t="s">
        <v>80</v>
      </c>
      <c r="BK368" s="153">
        <f>ROUND(I368*H368,2)</f>
        <v>0</v>
      </c>
      <c r="BL368" s="17" t="s">
        <v>138</v>
      </c>
      <c r="BM368" s="152" t="s">
        <v>225</v>
      </c>
    </row>
    <row r="369" spans="1:65" s="14" customFormat="1">
      <c r="B369" s="161"/>
      <c r="D369" s="155" t="s">
        <v>139</v>
      </c>
      <c r="E369" s="162" t="s">
        <v>1</v>
      </c>
      <c r="F369" s="163" t="s">
        <v>574</v>
      </c>
      <c r="H369" s="164">
        <v>617.38300000000004</v>
      </c>
      <c r="L369" s="161"/>
      <c r="M369" s="165"/>
      <c r="N369" s="166"/>
      <c r="O369" s="166"/>
      <c r="P369" s="166"/>
      <c r="Q369" s="166"/>
      <c r="R369" s="166"/>
      <c r="S369" s="166"/>
      <c r="T369" s="167"/>
      <c r="AT369" s="162" t="s">
        <v>139</v>
      </c>
      <c r="AU369" s="162" t="s">
        <v>81</v>
      </c>
      <c r="AV369" s="14" t="s">
        <v>81</v>
      </c>
      <c r="AW369" s="14" t="s">
        <v>31</v>
      </c>
      <c r="AX369" s="14" t="s">
        <v>75</v>
      </c>
      <c r="AY369" s="162" t="s">
        <v>132</v>
      </c>
    </row>
    <row r="370" spans="1:65" s="15" customFormat="1">
      <c r="B370" s="168"/>
      <c r="D370" s="155" t="s">
        <v>139</v>
      </c>
      <c r="E370" s="169" t="s">
        <v>1</v>
      </c>
      <c r="F370" s="170" t="s">
        <v>140</v>
      </c>
      <c r="H370" s="171">
        <v>617.38300000000004</v>
      </c>
      <c r="L370" s="168"/>
      <c r="M370" s="172"/>
      <c r="N370" s="173"/>
      <c r="O370" s="173"/>
      <c r="P370" s="173"/>
      <c r="Q370" s="173"/>
      <c r="R370" s="173"/>
      <c r="S370" s="173"/>
      <c r="T370" s="174"/>
      <c r="AT370" s="169" t="s">
        <v>139</v>
      </c>
      <c r="AU370" s="169" t="s">
        <v>81</v>
      </c>
      <c r="AV370" s="15" t="s">
        <v>138</v>
      </c>
      <c r="AW370" s="15" t="s">
        <v>31</v>
      </c>
      <c r="AX370" s="15" t="s">
        <v>80</v>
      </c>
      <c r="AY370" s="169" t="s">
        <v>132</v>
      </c>
    </row>
    <row r="371" spans="1:65" s="12" customFormat="1" ht="22.9" customHeight="1">
      <c r="B371" s="129"/>
      <c r="D371" s="130" t="s">
        <v>74</v>
      </c>
      <c r="E371" s="139" t="s">
        <v>101</v>
      </c>
      <c r="F371" s="139" t="s">
        <v>165</v>
      </c>
      <c r="J371" s="140">
        <f>BK371</f>
        <v>0</v>
      </c>
      <c r="L371" s="129"/>
      <c r="M371" s="133"/>
      <c r="N371" s="134"/>
      <c r="O371" s="134"/>
      <c r="P371" s="135">
        <f>SUM(P372:P385)</f>
        <v>2.7999070000000001</v>
      </c>
      <c r="Q371" s="134"/>
      <c r="R371" s="135">
        <f>SUM(R372:R385)</f>
        <v>0.74592590999999997</v>
      </c>
      <c r="S371" s="134"/>
      <c r="T371" s="136">
        <f>SUM(T372:T385)</f>
        <v>0</v>
      </c>
      <c r="AR371" s="130" t="s">
        <v>80</v>
      </c>
      <c r="AT371" s="137" t="s">
        <v>74</v>
      </c>
      <c r="AU371" s="137" t="s">
        <v>80</v>
      </c>
      <c r="AY371" s="130" t="s">
        <v>132</v>
      </c>
      <c r="BK371" s="138">
        <f>SUM(BK372:BK385)</f>
        <v>0</v>
      </c>
    </row>
    <row r="372" spans="1:65" s="2" customFormat="1" ht="33" customHeight="1">
      <c r="A372" s="29"/>
      <c r="B372" s="141"/>
      <c r="C372" s="142" t="s">
        <v>180</v>
      </c>
      <c r="D372" s="142" t="s">
        <v>135</v>
      </c>
      <c r="E372" s="143" t="s">
        <v>575</v>
      </c>
      <c r="F372" s="144" t="s">
        <v>576</v>
      </c>
      <c r="G372" s="145" t="s">
        <v>166</v>
      </c>
      <c r="H372" s="146">
        <v>0.22800000000000001</v>
      </c>
      <c r="I372" s="197">
        <v>0</v>
      </c>
      <c r="J372" s="147">
        <f>ROUND(I372*H372,2)</f>
        <v>0</v>
      </c>
      <c r="K372" s="144" t="s">
        <v>137</v>
      </c>
      <c r="L372" s="30"/>
      <c r="M372" s="148" t="s">
        <v>1</v>
      </c>
      <c r="N372" s="149" t="s">
        <v>40</v>
      </c>
      <c r="O372" s="150">
        <v>3.2130000000000001</v>
      </c>
      <c r="P372" s="150">
        <f>O372*H372</f>
        <v>0.73256399999999999</v>
      </c>
      <c r="Q372" s="150">
        <v>2.5018699999999998</v>
      </c>
      <c r="R372" s="150">
        <f>Q372*H372</f>
        <v>0.57042636000000002</v>
      </c>
      <c r="S372" s="150">
        <v>0</v>
      </c>
      <c r="T372" s="151">
        <f>S372*H372</f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52" t="s">
        <v>138</v>
      </c>
      <c r="AT372" s="152" t="s">
        <v>135</v>
      </c>
      <c r="AU372" s="152" t="s">
        <v>81</v>
      </c>
      <c r="AY372" s="17" t="s">
        <v>132</v>
      </c>
      <c r="BE372" s="153">
        <f>IF(N372="základní",J372,0)</f>
        <v>0</v>
      </c>
      <c r="BF372" s="153">
        <f>IF(N372="snížená",J372,0)</f>
        <v>0</v>
      </c>
      <c r="BG372" s="153">
        <f>IF(N372="zákl. přenesená",J372,0)</f>
        <v>0</v>
      </c>
      <c r="BH372" s="153">
        <f>IF(N372="sníž. přenesená",J372,0)</f>
        <v>0</v>
      </c>
      <c r="BI372" s="153">
        <f>IF(N372="nulová",J372,0)</f>
        <v>0</v>
      </c>
      <c r="BJ372" s="17" t="s">
        <v>80</v>
      </c>
      <c r="BK372" s="153">
        <f>ROUND(I372*H372,2)</f>
        <v>0</v>
      </c>
      <c r="BL372" s="17" t="s">
        <v>138</v>
      </c>
      <c r="BM372" s="152" t="s">
        <v>226</v>
      </c>
    </row>
    <row r="373" spans="1:65" s="13" customFormat="1">
      <c r="B373" s="154"/>
      <c r="D373" s="155" t="s">
        <v>139</v>
      </c>
      <c r="E373" s="156" t="s">
        <v>1</v>
      </c>
      <c r="F373" s="157" t="s">
        <v>543</v>
      </c>
      <c r="H373" s="156" t="s">
        <v>1</v>
      </c>
      <c r="L373" s="154"/>
      <c r="M373" s="158"/>
      <c r="N373" s="159"/>
      <c r="O373" s="159"/>
      <c r="P373" s="159"/>
      <c r="Q373" s="159"/>
      <c r="R373" s="159"/>
      <c r="S373" s="159"/>
      <c r="T373" s="160"/>
      <c r="AT373" s="156" t="s">
        <v>139</v>
      </c>
      <c r="AU373" s="156" t="s">
        <v>81</v>
      </c>
      <c r="AV373" s="13" t="s">
        <v>80</v>
      </c>
      <c r="AW373" s="13" t="s">
        <v>31</v>
      </c>
      <c r="AX373" s="13" t="s">
        <v>75</v>
      </c>
      <c r="AY373" s="156" t="s">
        <v>132</v>
      </c>
    </row>
    <row r="374" spans="1:65" s="14" customFormat="1">
      <c r="B374" s="161"/>
      <c r="D374" s="155" t="s">
        <v>139</v>
      </c>
      <c r="E374" s="162" t="s">
        <v>1</v>
      </c>
      <c r="F374" s="163" t="s">
        <v>577</v>
      </c>
      <c r="H374" s="164">
        <v>0.22800000000000001</v>
      </c>
      <c r="L374" s="161"/>
      <c r="M374" s="165"/>
      <c r="N374" s="166"/>
      <c r="O374" s="166"/>
      <c r="P374" s="166"/>
      <c r="Q374" s="166"/>
      <c r="R374" s="166"/>
      <c r="S374" s="166"/>
      <c r="T374" s="167"/>
      <c r="AT374" s="162" t="s">
        <v>139</v>
      </c>
      <c r="AU374" s="162" t="s">
        <v>81</v>
      </c>
      <c r="AV374" s="14" t="s">
        <v>81</v>
      </c>
      <c r="AW374" s="14" t="s">
        <v>31</v>
      </c>
      <c r="AX374" s="14" t="s">
        <v>75</v>
      </c>
      <c r="AY374" s="162" t="s">
        <v>132</v>
      </c>
    </row>
    <row r="375" spans="1:65" s="15" customFormat="1">
      <c r="B375" s="168"/>
      <c r="D375" s="155" t="s">
        <v>139</v>
      </c>
      <c r="E375" s="169" t="s">
        <v>1</v>
      </c>
      <c r="F375" s="170" t="s">
        <v>140</v>
      </c>
      <c r="H375" s="171">
        <v>0.22800000000000001</v>
      </c>
      <c r="L375" s="168"/>
      <c r="M375" s="172"/>
      <c r="N375" s="173"/>
      <c r="O375" s="173"/>
      <c r="P375" s="173"/>
      <c r="Q375" s="173"/>
      <c r="R375" s="173"/>
      <c r="S375" s="173"/>
      <c r="T375" s="174"/>
      <c r="AT375" s="169" t="s">
        <v>139</v>
      </c>
      <c r="AU375" s="169" t="s">
        <v>81</v>
      </c>
      <c r="AV375" s="15" t="s">
        <v>138</v>
      </c>
      <c r="AW375" s="15" t="s">
        <v>31</v>
      </c>
      <c r="AX375" s="15" t="s">
        <v>80</v>
      </c>
      <c r="AY375" s="169" t="s">
        <v>132</v>
      </c>
    </row>
    <row r="376" spans="1:65" s="2" customFormat="1" ht="33" customHeight="1">
      <c r="A376" s="29"/>
      <c r="B376" s="141"/>
      <c r="C376" s="142" t="s">
        <v>227</v>
      </c>
      <c r="D376" s="142" t="s">
        <v>135</v>
      </c>
      <c r="E376" s="143" t="s">
        <v>578</v>
      </c>
      <c r="F376" s="144" t="s">
        <v>579</v>
      </c>
      <c r="G376" s="145" t="s">
        <v>166</v>
      </c>
      <c r="H376" s="146">
        <v>0.22800000000000001</v>
      </c>
      <c r="I376" s="197">
        <v>0</v>
      </c>
      <c r="J376" s="147">
        <f>ROUND(I376*H376,2)</f>
        <v>0</v>
      </c>
      <c r="K376" s="144" t="s">
        <v>137</v>
      </c>
      <c r="L376" s="30"/>
      <c r="M376" s="148" t="s">
        <v>1</v>
      </c>
      <c r="N376" s="149" t="s">
        <v>40</v>
      </c>
      <c r="O376" s="150">
        <v>2.7</v>
      </c>
      <c r="P376" s="150">
        <f>O376*H376</f>
        <v>0.61560000000000004</v>
      </c>
      <c r="Q376" s="150">
        <v>0</v>
      </c>
      <c r="R376" s="150">
        <f>Q376*H376</f>
        <v>0</v>
      </c>
      <c r="S376" s="150">
        <v>0</v>
      </c>
      <c r="T376" s="151">
        <f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52" t="s">
        <v>138</v>
      </c>
      <c r="AT376" s="152" t="s">
        <v>135</v>
      </c>
      <c r="AU376" s="152" t="s">
        <v>81</v>
      </c>
      <c r="AY376" s="17" t="s">
        <v>132</v>
      </c>
      <c r="BE376" s="153">
        <f>IF(N376="základní",J376,0)</f>
        <v>0</v>
      </c>
      <c r="BF376" s="153">
        <f>IF(N376="snížená",J376,0)</f>
        <v>0</v>
      </c>
      <c r="BG376" s="153">
        <f>IF(N376="zákl. přenesená",J376,0)</f>
        <v>0</v>
      </c>
      <c r="BH376" s="153">
        <f>IF(N376="sníž. přenesená",J376,0)</f>
        <v>0</v>
      </c>
      <c r="BI376" s="153">
        <f>IF(N376="nulová",J376,0)</f>
        <v>0</v>
      </c>
      <c r="BJ376" s="17" t="s">
        <v>80</v>
      </c>
      <c r="BK376" s="153">
        <f>ROUND(I376*H376,2)</f>
        <v>0</v>
      </c>
      <c r="BL376" s="17" t="s">
        <v>138</v>
      </c>
      <c r="BM376" s="152" t="s">
        <v>228</v>
      </c>
    </row>
    <row r="377" spans="1:65" s="2" customFormat="1" ht="21.75" customHeight="1">
      <c r="A377" s="29"/>
      <c r="B377" s="141"/>
      <c r="C377" s="142" t="s">
        <v>181</v>
      </c>
      <c r="D377" s="142" t="s">
        <v>135</v>
      </c>
      <c r="E377" s="143" t="s">
        <v>580</v>
      </c>
      <c r="F377" s="144" t="s">
        <v>581</v>
      </c>
      <c r="G377" s="145" t="s">
        <v>144</v>
      </c>
      <c r="H377" s="146">
        <v>1.4999999999999999E-2</v>
      </c>
      <c r="I377" s="197">
        <v>0</v>
      </c>
      <c r="J377" s="147">
        <f>ROUND(I377*H377,2)</f>
        <v>0</v>
      </c>
      <c r="K377" s="144" t="s">
        <v>137</v>
      </c>
      <c r="L377" s="30"/>
      <c r="M377" s="148" t="s">
        <v>1</v>
      </c>
      <c r="N377" s="149" t="s">
        <v>40</v>
      </c>
      <c r="O377" s="150">
        <v>15.231</v>
      </c>
      <c r="P377" s="150">
        <f>O377*H377</f>
        <v>0.228465</v>
      </c>
      <c r="Q377" s="150">
        <v>1.06277</v>
      </c>
      <c r="R377" s="150">
        <f>Q377*H377</f>
        <v>1.5941549999999999E-2</v>
      </c>
      <c r="S377" s="150">
        <v>0</v>
      </c>
      <c r="T377" s="151">
        <f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52" t="s">
        <v>138</v>
      </c>
      <c r="AT377" s="152" t="s">
        <v>135</v>
      </c>
      <c r="AU377" s="152" t="s">
        <v>81</v>
      </c>
      <c r="AY377" s="17" t="s">
        <v>132</v>
      </c>
      <c r="BE377" s="153">
        <f>IF(N377="základní",J377,0)</f>
        <v>0</v>
      </c>
      <c r="BF377" s="153">
        <f>IF(N377="snížená",J377,0)</f>
        <v>0</v>
      </c>
      <c r="BG377" s="153">
        <f>IF(N377="zákl. přenesená",J377,0)</f>
        <v>0</v>
      </c>
      <c r="BH377" s="153">
        <f>IF(N377="sníž. přenesená",J377,0)</f>
        <v>0</v>
      </c>
      <c r="BI377" s="153">
        <f>IF(N377="nulová",J377,0)</f>
        <v>0</v>
      </c>
      <c r="BJ377" s="17" t="s">
        <v>80</v>
      </c>
      <c r="BK377" s="153">
        <f>ROUND(I377*H377,2)</f>
        <v>0</v>
      </c>
      <c r="BL377" s="17" t="s">
        <v>138</v>
      </c>
      <c r="BM377" s="152" t="s">
        <v>239</v>
      </c>
    </row>
    <row r="378" spans="1:65" s="13" customFormat="1" ht="22.5">
      <c r="B378" s="154"/>
      <c r="D378" s="155" t="s">
        <v>139</v>
      </c>
      <c r="E378" s="156" t="s">
        <v>1</v>
      </c>
      <c r="F378" s="157" t="s">
        <v>582</v>
      </c>
      <c r="H378" s="156" t="s">
        <v>1</v>
      </c>
      <c r="L378" s="154"/>
      <c r="M378" s="158"/>
      <c r="N378" s="159"/>
      <c r="O378" s="159"/>
      <c r="P378" s="159"/>
      <c r="Q378" s="159"/>
      <c r="R378" s="159"/>
      <c r="S378" s="159"/>
      <c r="T378" s="160"/>
      <c r="AT378" s="156" t="s">
        <v>139</v>
      </c>
      <c r="AU378" s="156" t="s">
        <v>81</v>
      </c>
      <c r="AV378" s="13" t="s">
        <v>80</v>
      </c>
      <c r="AW378" s="13" t="s">
        <v>31</v>
      </c>
      <c r="AX378" s="13" t="s">
        <v>75</v>
      </c>
      <c r="AY378" s="156" t="s">
        <v>132</v>
      </c>
    </row>
    <row r="379" spans="1:65" s="13" customFormat="1">
      <c r="B379" s="154"/>
      <c r="D379" s="155" t="s">
        <v>139</v>
      </c>
      <c r="E379" s="156" t="s">
        <v>1</v>
      </c>
      <c r="F379" s="157" t="s">
        <v>543</v>
      </c>
      <c r="H379" s="156" t="s">
        <v>1</v>
      </c>
      <c r="L379" s="154"/>
      <c r="M379" s="158"/>
      <c r="N379" s="159"/>
      <c r="O379" s="159"/>
      <c r="P379" s="159"/>
      <c r="Q379" s="159"/>
      <c r="R379" s="159"/>
      <c r="S379" s="159"/>
      <c r="T379" s="160"/>
      <c r="AT379" s="156" t="s">
        <v>139</v>
      </c>
      <c r="AU379" s="156" t="s">
        <v>81</v>
      </c>
      <c r="AV379" s="13" t="s">
        <v>80</v>
      </c>
      <c r="AW379" s="13" t="s">
        <v>31</v>
      </c>
      <c r="AX379" s="13" t="s">
        <v>75</v>
      </c>
      <c r="AY379" s="156" t="s">
        <v>132</v>
      </c>
    </row>
    <row r="380" spans="1:65" s="14" customFormat="1">
      <c r="B380" s="161"/>
      <c r="D380" s="155" t="s">
        <v>139</v>
      </c>
      <c r="E380" s="162" t="s">
        <v>1</v>
      </c>
      <c r="F380" s="163" t="s">
        <v>583</v>
      </c>
      <c r="H380" s="164">
        <v>1.4999999999999999E-2</v>
      </c>
      <c r="L380" s="161"/>
      <c r="M380" s="165"/>
      <c r="N380" s="166"/>
      <c r="O380" s="166"/>
      <c r="P380" s="166"/>
      <c r="Q380" s="166"/>
      <c r="R380" s="166"/>
      <c r="S380" s="166"/>
      <c r="T380" s="167"/>
      <c r="AT380" s="162" t="s">
        <v>139</v>
      </c>
      <c r="AU380" s="162" t="s">
        <v>81</v>
      </c>
      <c r="AV380" s="14" t="s">
        <v>81</v>
      </c>
      <c r="AW380" s="14" t="s">
        <v>31</v>
      </c>
      <c r="AX380" s="14" t="s">
        <v>75</v>
      </c>
      <c r="AY380" s="162" t="s">
        <v>132</v>
      </c>
    </row>
    <row r="381" spans="1:65" s="15" customFormat="1">
      <c r="B381" s="168"/>
      <c r="D381" s="155" t="s">
        <v>139</v>
      </c>
      <c r="E381" s="169" t="s">
        <v>1</v>
      </c>
      <c r="F381" s="170" t="s">
        <v>140</v>
      </c>
      <c r="H381" s="171">
        <v>1.4999999999999999E-2</v>
      </c>
      <c r="L381" s="168"/>
      <c r="M381" s="172"/>
      <c r="N381" s="173"/>
      <c r="O381" s="173"/>
      <c r="P381" s="173"/>
      <c r="Q381" s="173"/>
      <c r="R381" s="173"/>
      <c r="S381" s="173"/>
      <c r="T381" s="174"/>
      <c r="AT381" s="169" t="s">
        <v>139</v>
      </c>
      <c r="AU381" s="169" t="s">
        <v>81</v>
      </c>
      <c r="AV381" s="15" t="s">
        <v>138</v>
      </c>
      <c r="AW381" s="15" t="s">
        <v>31</v>
      </c>
      <c r="AX381" s="15" t="s">
        <v>80</v>
      </c>
      <c r="AY381" s="169" t="s">
        <v>132</v>
      </c>
    </row>
    <row r="382" spans="1:65" s="2" customFormat="1" ht="33" customHeight="1">
      <c r="A382" s="29"/>
      <c r="B382" s="141"/>
      <c r="C382" s="142" t="s">
        <v>240</v>
      </c>
      <c r="D382" s="142" t="s">
        <v>135</v>
      </c>
      <c r="E382" s="143" t="s">
        <v>584</v>
      </c>
      <c r="F382" s="144" t="s">
        <v>585</v>
      </c>
      <c r="G382" s="145" t="s">
        <v>141</v>
      </c>
      <c r="H382" s="146">
        <v>3.7989999999999999</v>
      </c>
      <c r="I382" s="197">
        <v>0</v>
      </c>
      <c r="J382" s="147">
        <f>ROUND(I382*H382,2)</f>
        <v>0</v>
      </c>
      <c r="K382" s="144" t="s">
        <v>137</v>
      </c>
      <c r="L382" s="30"/>
      <c r="M382" s="148" t="s">
        <v>1</v>
      </c>
      <c r="N382" s="149" t="s">
        <v>40</v>
      </c>
      <c r="O382" s="150">
        <v>0.32200000000000001</v>
      </c>
      <c r="P382" s="150">
        <f>O382*H382</f>
        <v>1.2232780000000001</v>
      </c>
      <c r="Q382" s="150">
        <v>4.2000000000000003E-2</v>
      </c>
      <c r="R382" s="150">
        <f>Q382*H382</f>
        <v>0.15955800000000001</v>
      </c>
      <c r="S382" s="150">
        <v>0</v>
      </c>
      <c r="T382" s="151">
        <f>S382*H382</f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52" t="s">
        <v>138</v>
      </c>
      <c r="AT382" s="152" t="s">
        <v>135</v>
      </c>
      <c r="AU382" s="152" t="s">
        <v>81</v>
      </c>
      <c r="AY382" s="17" t="s">
        <v>132</v>
      </c>
      <c r="BE382" s="153">
        <f>IF(N382="základní",J382,0)</f>
        <v>0</v>
      </c>
      <c r="BF382" s="153">
        <f>IF(N382="snížená",J382,0)</f>
        <v>0</v>
      </c>
      <c r="BG382" s="153">
        <f>IF(N382="zákl. přenesená",J382,0)</f>
        <v>0</v>
      </c>
      <c r="BH382" s="153">
        <f>IF(N382="sníž. přenesená",J382,0)</f>
        <v>0</v>
      </c>
      <c r="BI382" s="153">
        <f>IF(N382="nulová",J382,0)</f>
        <v>0</v>
      </c>
      <c r="BJ382" s="17" t="s">
        <v>80</v>
      </c>
      <c r="BK382" s="153">
        <f>ROUND(I382*H382,2)</f>
        <v>0</v>
      </c>
      <c r="BL382" s="17" t="s">
        <v>138</v>
      </c>
      <c r="BM382" s="152" t="s">
        <v>241</v>
      </c>
    </row>
    <row r="383" spans="1:65" s="13" customFormat="1">
      <c r="B383" s="154"/>
      <c r="D383" s="155" t="s">
        <v>139</v>
      </c>
      <c r="E383" s="156" t="s">
        <v>1</v>
      </c>
      <c r="F383" s="157" t="s">
        <v>543</v>
      </c>
      <c r="H383" s="156" t="s">
        <v>1</v>
      </c>
      <c r="L383" s="154"/>
      <c r="M383" s="158"/>
      <c r="N383" s="159"/>
      <c r="O383" s="159"/>
      <c r="P383" s="159"/>
      <c r="Q383" s="159"/>
      <c r="R383" s="159"/>
      <c r="S383" s="159"/>
      <c r="T383" s="160"/>
      <c r="AT383" s="156" t="s">
        <v>139</v>
      </c>
      <c r="AU383" s="156" t="s">
        <v>81</v>
      </c>
      <c r="AV383" s="13" t="s">
        <v>80</v>
      </c>
      <c r="AW383" s="13" t="s">
        <v>31</v>
      </c>
      <c r="AX383" s="13" t="s">
        <v>75</v>
      </c>
      <c r="AY383" s="156" t="s">
        <v>132</v>
      </c>
    </row>
    <row r="384" spans="1:65" s="14" customFormat="1">
      <c r="B384" s="161"/>
      <c r="D384" s="155" t="s">
        <v>139</v>
      </c>
      <c r="E384" s="162" t="s">
        <v>1</v>
      </c>
      <c r="F384" s="163" t="s">
        <v>544</v>
      </c>
      <c r="H384" s="164">
        <v>3.7989999999999999</v>
      </c>
      <c r="L384" s="161"/>
      <c r="M384" s="165"/>
      <c r="N384" s="166"/>
      <c r="O384" s="166"/>
      <c r="P384" s="166"/>
      <c r="Q384" s="166"/>
      <c r="R384" s="166"/>
      <c r="S384" s="166"/>
      <c r="T384" s="167"/>
      <c r="AT384" s="162" t="s">
        <v>139</v>
      </c>
      <c r="AU384" s="162" t="s">
        <v>81</v>
      </c>
      <c r="AV384" s="14" t="s">
        <v>81</v>
      </c>
      <c r="AW384" s="14" t="s">
        <v>31</v>
      </c>
      <c r="AX384" s="14" t="s">
        <v>75</v>
      </c>
      <c r="AY384" s="162" t="s">
        <v>132</v>
      </c>
    </row>
    <row r="385" spans="1:65" s="15" customFormat="1">
      <c r="B385" s="168"/>
      <c r="D385" s="155" t="s">
        <v>139</v>
      </c>
      <c r="E385" s="169" t="s">
        <v>1</v>
      </c>
      <c r="F385" s="170" t="s">
        <v>140</v>
      </c>
      <c r="H385" s="171">
        <v>3.7989999999999999</v>
      </c>
      <c r="L385" s="168"/>
      <c r="M385" s="172"/>
      <c r="N385" s="173"/>
      <c r="O385" s="173"/>
      <c r="P385" s="173"/>
      <c r="Q385" s="173"/>
      <c r="R385" s="173"/>
      <c r="S385" s="173"/>
      <c r="T385" s="174"/>
      <c r="AT385" s="169" t="s">
        <v>139</v>
      </c>
      <c r="AU385" s="169" t="s">
        <v>81</v>
      </c>
      <c r="AV385" s="15" t="s">
        <v>138</v>
      </c>
      <c r="AW385" s="15" t="s">
        <v>31</v>
      </c>
      <c r="AX385" s="15" t="s">
        <v>80</v>
      </c>
      <c r="AY385" s="169" t="s">
        <v>132</v>
      </c>
    </row>
    <row r="386" spans="1:65" s="12" customFormat="1" ht="22.9" customHeight="1">
      <c r="B386" s="129"/>
      <c r="D386" s="130" t="s">
        <v>74</v>
      </c>
      <c r="E386" s="139" t="s">
        <v>145</v>
      </c>
      <c r="F386" s="139" t="s">
        <v>388</v>
      </c>
      <c r="J386" s="140">
        <f>BK386</f>
        <v>0</v>
      </c>
      <c r="L386" s="129"/>
      <c r="M386" s="133"/>
      <c r="N386" s="134"/>
      <c r="O386" s="134"/>
      <c r="P386" s="135">
        <f>P387</f>
        <v>4.1999999999999993</v>
      </c>
      <c r="Q386" s="134"/>
      <c r="R386" s="135">
        <f>R387</f>
        <v>1.2300000000000002E-2</v>
      </c>
      <c r="S386" s="134"/>
      <c r="T386" s="136">
        <f>T387</f>
        <v>0</v>
      </c>
      <c r="AR386" s="130" t="s">
        <v>80</v>
      </c>
      <c r="AT386" s="137" t="s">
        <v>74</v>
      </c>
      <c r="AU386" s="137" t="s">
        <v>80</v>
      </c>
      <c r="AY386" s="130" t="s">
        <v>132</v>
      </c>
      <c r="BK386" s="138">
        <f>BK387</f>
        <v>0</v>
      </c>
    </row>
    <row r="387" spans="1:65" s="2" customFormat="1" ht="24.2" customHeight="1">
      <c r="A387" s="29"/>
      <c r="B387" s="141"/>
      <c r="C387" s="142" t="s">
        <v>185</v>
      </c>
      <c r="D387" s="142" t="s">
        <v>135</v>
      </c>
      <c r="E387" s="143" t="s">
        <v>586</v>
      </c>
      <c r="F387" s="144" t="s">
        <v>587</v>
      </c>
      <c r="G387" s="145" t="s">
        <v>150</v>
      </c>
      <c r="H387" s="146">
        <v>3</v>
      </c>
      <c r="I387" s="197">
        <v>0</v>
      </c>
      <c r="J387" s="147">
        <f>ROUND(I387*H387,2)</f>
        <v>0</v>
      </c>
      <c r="K387" s="144" t="s">
        <v>137</v>
      </c>
      <c r="L387" s="30"/>
      <c r="M387" s="148" t="s">
        <v>1</v>
      </c>
      <c r="N387" s="149" t="s">
        <v>40</v>
      </c>
      <c r="O387" s="150">
        <v>1.4</v>
      </c>
      <c r="P387" s="150">
        <f>O387*H387</f>
        <v>4.1999999999999993</v>
      </c>
      <c r="Q387" s="150">
        <v>4.1000000000000003E-3</v>
      </c>
      <c r="R387" s="150">
        <f>Q387*H387</f>
        <v>1.2300000000000002E-2</v>
      </c>
      <c r="S387" s="150">
        <v>0</v>
      </c>
      <c r="T387" s="151">
        <f>S387*H387</f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52" t="s">
        <v>138</v>
      </c>
      <c r="AT387" s="152" t="s">
        <v>135</v>
      </c>
      <c r="AU387" s="152" t="s">
        <v>81</v>
      </c>
      <c r="AY387" s="17" t="s">
        <v>132</v>
      </c>
      <c r="BE387" s="153">
        <f>IF(N387="základní",J387,0)</f>
        <v>0</v>
      </c>
      <c r="BF387" s="153">
        <f>IF(N387="snížená",J387,0)</f>
        <v>0</v>
      </c>
      <c r="BG387" s="153">
        <f>IF(N387="zákl. přenesená",J387,0)</f>
        <v>0</v>
      </c>
      <c r="BH387" s="153">
        <f>IF(N387="sníž. přenesená",J387,0)</f>
        <v>0</v>
      </c>
      <c r="BI387" s="153">
        <f>IF(N387="nulová",J387,0)</f>
        <v>0</v>
      </c>
      <c r="BJ387" s="17" t="s">
        <v>80</v>
      </c>
      <c r="BK387" s="153">
        <f>ROUND(I387*H387,2)</f>
        <v>0</v>
      </c>
      <c r="BL387" s="17" t="s">
        <v>138</v>
      </c>
      <c r="BM387" s="152" t="s">
        <v>242</v>
      </c>
    </row>
    <row r="388" spans="1:65" s="12" customFormat="1" ht="22.9" customHeight="1">
      <c r="B388" s="129"/>
      <c r="D388" s="130" t="s">
        <v>74</v>
      </c>
      <c r="E388" s="139" t="s">
        <v>133</v>
      </c>
      <c r="F388" s="139" t="s">
        <v>134</v>
      </c>
      <c r="J388" s="140">
        <f>BK388</f>
        <v>0</v>
      </c>
      <c r="L388" s="129"/>
      <c r="M388" s="133"/>
      <c r="N388" s="134"/>
      <c r="O388" s="134"/>
      <c r="P388" s="135">
        <f>SUM(P389:P450)</f>
        <v>360.88356000000005</v>
      </c>
      <c r="Q388" s="134"/>
      <c r="R388" s="135">
        <f>SUM(R389:R450)</f>
        <v>245.563005</v>
      </c>
      <c r="S388" s="134"/>
      <c r="T388" s="136">
        <f>SUM(T389:T450)</f>
        <v>0</v>
      </c>
      <c r="AR388" s="130" t="s">
        <v>80</v>
      </c>
      <c r="AT388" s="137" t="s">
        <v>74</v>
      </c>
      <c r="AU388" s="137" t="s">
        <v>80</v>
      </c>
      <c r="AY388" s="130" t="s">
        <v>132</v>
      </c>
      <c r="BK388" s="138">
        <f>SUM(BK389:BK450)</f>
        <v>0</v>
      </c>
    </row>
    <row r="389" spans="1:65" s="2" customFormat="1" ht="66.75" customHeight="1">
      <c r="A389" s="29"/>
      <c r="B389" s="141"/>
      <c r="C389" s="142" t="s">
        <v>243</v>
      </c>
      <c r="D389" s="142" t="s">
        <v>135</v>
      </c>
      <c r="E389" s="143" t="s">
        <v>588</v>
      </c>
      <c r="F389" s="144" t="s">
        <v>589</v>
      </c>
      <c r="G389" s="145" t="s">
        <v>136</v>
      </c>
      <c r="H389" s="146">
        <v>19</v>
      </c>
      <c r="I389" s="197">
        <v>0</v>
      </c>
      <c r="J389" s="147">
        <f>ROUND(I389*H389,2)</f>
        <v>0</v>
      </c>
      <c r="K389" s="144" t="s">
        <v>1</v>
      </c>
      <c r="L389" s="30"/>
      <c r="M389" s="148" t="s">
        <v>1</v>
      </c>
      <c r="N389" s="149" t="s">
        <v>40</v>
      </c>
      <c r="O389" s="150">
        <v>0</v>
      </c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52" t="s">
        <v>138</v>
      </c>
      <c r="AT389" s="152" t="s">
        <v>135</v>
      </c>
      <c r="AU389" s="152" t="s">
        <v>81</v>
      </c>
      <c r="AY389" s="17" t="s">
        <v>132</v>
      </c>
      <c r="BE389" s="153">
        <f>IF(N389="základní",J389,0)</f>
        <v>0</v>
      </c>
      <c r="BF389" s="153">
        <f>IF(N389="snížená",J389,0)</f>
        <v>0</v>
      </c>
      <c r="BG389" s="153">
        <f>IF(N389="zákl. přenesená",J389,0)</f>
        <v>0</v>
      </c>
      <c r="BH389" s="153">
        <f>IF(N389="sníž. přenesená",J389,0)</f>
        <v>0</v>
      </c>
      <c r="BI389" s="153">
        <f>IF(N389="nulová",J389,0)</f>
        <v>0</v>
      </c>
      <c r="BJ389" s="17" t="s">
        <v>80</v>
      </c>
      <c r="BK389" s="153">
        <f>ROUND(I389*H389,2)</f>
        <v>0</v>
      </c>
      <c r="BL389" s="17" t="s">
        <v>138</v>
      </c>
      <c r="BM389" s="152" t="s">
        <v>244</v>
      </c>
    </row>
    <row r="390" spans="1:65" s="13" customFormat="1">
      <c r="B390" s="154"/>
      <c r="D390" s="155" t="s">
        <v>139</v>
      </c>
      <c r="E390" s="156" t="s">
        <v>1</v>
      </c>
      <c r="F390" s="157" t="s">
        <v>445</v>
      </c>
      <c r="H390" s="156" t="s">
        <v>1</v>
      </c>
      <c r="L390" s="154"/>
      <c r="M390" s="158"/>
      <c r="N390" s="159"/>
      <c r="O390" s="159"/>
      <c r="P390" s="159"/>
      <c r="Q390" s="159"/>
      <c r="R390" s="159"/>
      <c r="S390" s="159"/>
      <c r="T390" s="160"/>
      <c r="AT390" s="156" t="s">
        <v>139</v>
      </c>
      <c r="AU390" s="156" t="s">
        <v>81</v>
      </c>
      <c r="AV390" s="13" t="s">
        <v>80</v>
      </c>
      <c r="AW390" s="13" t="s">
        <v>31</v>
      </c>
      <c r="AX390" s="13" t="s">
        <v>75</v>
      </c>
      <c r="AY390" s="156" t="s">
        <v>132</v>
      </c>
    </row>
    <row r="391" spans="1:65" s="14" customFormat="1">
      <c r="B391" s="161"/>
      <c r="D391" s="155" t="s">
        <v>139</v>
      </c>
      <c r="E391" s="162" t="s">
        <v>1</v>
      </c>
      <c r="F391" s="163" t="s">
        <v>590</v>
      </c>
      <c r="H391" s="164">
        <v>19</v>
      </c>
      <c r="L391" s="161"/>
      <c r="M391" s="165"/>
      <c r="N391" s="166"/>
      <c r="O391" s="166"/>
      <c r="P391" s="166"/>
      <c r="Q391" s="166"/>
      <c r="R391" s="166"/>
      <c r="S391" s="166"/>
      <c r="T391" s="167"/>
      <c r="AT391" s="162" t="s">
        <v>139</v>
      </c>
      <c r="AU391" s="162" t="s">
        <v>81</v>
      </c>
      <c r="AV391" s="14" t="s">
        <v>81</v>
      </c>
      <c r="AW391" s="14" t="s">
        <v>31</v>
      </c>
      <c r="AX391" s="14" t="s">
        <v>75</v>
      </c>
      <c r="AY391" s="162" t="s">
        <v>132</v>
      </c>
    </row>
    <row r="392" spans="1:65" s="15" customFormat="1">
      <c r="B392" s="168"/>
      <c r="D392" s="155" t="s">
        <v>139</v>
      </c>
      <c r="E392" s="169" t="s">
        <v>1</v>
      </c>
      <c r="F392" s="170" t="s">
        <v>140</v>
      </c>
      <c r="H392" s="171">
        <v>19</v>
      </c>
      <c r="L392" s="168"/>
      <c r="M392" s="172"/>
      <c r="N392" s="173"/>
      <c r="O392" s="173"/>
      <c r="P392" s="173"/>
      <c r="Q392" s="173"/>
      <c r="R392" s="173"/>
      <c r="S392" s="173"/>
      <c r="T392" s="174"/>
      <c r="AT392" s="169" t="s">
        <v>139</v>
      </c>
      <c r="AU392" s="169" t="s">
        <v>81</v>
      </c>
      <c r="AV392" s="15" t="s">
        <v>138</v>
      </c>
      <c r="AW392" s="15" t="s">
        <v>31</v>
      </c>
      <c r="AX392" s="15" t="s">
        <v>80</v>
      </c>
      <c r="AY392" s="169" t="s">
        <v>132</v>
      </c>
    </row>
    <row r="393" spans="1:65" s="2" customFormat="1" ht="16.5" customHeight="1">
      <c r="A393" s="29"/>
      <c r="B393" s="141"/>
      <c r="C393" s="178" t="s">
        <v>186</v>
      </c>
      <c r="D393" s="178" t="s">
        <v>169</v>
      </c>
      <c r="E393" s="179" t="s">
        <v>591</v>
      </c>
      <c r="F393" s="180" t="s">
        <v>592</v>
      </c>
      <c r="G393" s="181" t="s">
        <v>136</v>
      </c>
      <c r="H393" s="182">
        <v>19</v>
      </c>
      <c r="I393" s="198">
        <v>0</v>
      </c>
      <c r="J393" s="183">
        <f>ROUND(I393*H393,2)</f>
        <v>0</v>
      </c>
      <c r="K393" s="180" t="s">
        <v>1</v>
      </c>
      <c r="L393" s="184"/>
      <c r="M393" s="185" t="s">
        <v>1</v>
      </c>
      <c r="N393" s="186" t="s">
        <v>40</v>
      </c>
      <c r="O393" s="150">
        <v>0</v>
      </c>
      <c r="P393" s="150">
        <f>O393*H393</f>
        <v>0</v>
      </c>
      <c r="Q393" s="150">
        <v>0</v>
      </c>
      <c r="R393" s="150">
        <f>Q393*H393</f>
        <v>0</v>
      </c>
      <c r="S393" s="150">
        <v>0</v>
      </c>
      <c r="T393" s="151">
        <f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52" t="s">
        <v>145</v>
      </c>
      <c r="AT393" s="152" t="s">
        <v>169</v>
      </c>
      <c r="AU393" s="152" t="s">
        <v>81</v>
      </c>
      <c r="AY393" s="17" t="s">
        <v>132</v>
      </c>
      <c r="BE393" s="153">
        <f>IF(N393="základní",J393,0)</f>
        <v>0</v>
      </c>
      <c r="BF393" s="153">
        <f>IF(N393="snížená",J393,0)</f>
        <v>0</v>
      </c>
      <c r="BG393" s="153">
        <f>IF(N393="zákl. přenesená",J393,0)</f>
        <v>0</v>
      </c>
      <c r="BH393" s="153">
        <f>IF(N393="sníž. přenesená",J393,0)</f>
        <v>0</v>
      </c>
      <c r="BI393" s="153">
        <f>IF(N393="nulová",J393,0)</f>
        <v>0</v>
      </c>
      <c r="BJ393" s="17" t="s">
        <v>80</v>
      </c>
      <c r="BK393" s="153">
        <f>ROUND(I393*H393,2)</f>
        <v>0</v>
      </c>
      <c r="BL393" s="17" t="s">
        <v>138</v>
      </c>
      <c r="BM393" s="152" t="s">
        <v>245</v>
      </c>
    </row>
    <row r="394" spans="1:65" s="2" customFormat="1" ht="66.75" customHeight="1">
      <c r="A394" s="29"/>
      <c r="B394" s="141"/>
      <c r="C394" s="142" t="s">
        <v>257</v>
      </c>
      <c r="D394" s="142" t="s">
        <v>135</v>
      </c>
      <c r="E394" s="143" t="s">
        <v>593</v>
      </c>
      <c r="F394" s="144" t="s">
        <v>589</v>
      </c>
      <c r="G394" s="145" t="s">
        <v>136</v>
      </c>
      <c r="H394" s="146">
        <v>1.22</v>
      </c>
      <c r="I394" s="197">
        <v>0</v>
      </c>
      <c r="J394" s="147">
        <f>ROUND(I394*H394,2)</f>
        <v>0</v>
      </c>
      <c r="K394" s="144" t="s">
        <v>1</v>
      </c>
      <c r="L394" s="30"/>
      <c r="M394" s="148" t="s">
        <v>1</v>
      </c>
      <c r="N394" s="149" t="s">
        <v>40</v>
      </c>
      <c r="O394" s="150">
        <v>0</v>
      </c>
      <c r="P394" s="150">
        <f>O394*H394</f>
        <v>0</v>
      </c>
      <c r="Q394" s="150">
        <v>0</v>
      </c>
      <c r="R394" s="150">
        <f>Q394*H394</f>
        <v>0</v>
      </c>
      <c r="S394" s="150">
        <v>0</v>
      </c>
      <c r="T394" s="151">
        <f>S394*H394</f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52" t="s">
        <v>138</v>
      </c>
      <c r="AT394" s="152" t="s">
        <v>135</v>
      </c>
      <c r="AU394" s="152" t="s">
        <v>81</v>
      </c>
      <c r="AY394" s="17" t="s">
        <v>132</v>
      </c>
      <c r="BE394" s="153">
        <f>IF(N394="základní",J394,0)</f>
        <v>0</v>
      </c>
      <c r="BF394" s="153">
        <f>IF(N394="snížená",J394,0)</f>
        <v>0</v>
      </c>
      <c r="BG394" s="153">
        <f>IF(N394="zákl. přenesená",J394,0)</f>
        <v>0</v>
      </c>
      <c r="BH394" s="153">
        <f>IF(N394="sníž. přenesená",J394,0)</f>
        <v>0</v>
      </c>
      <c r="BI394" s="153">
        <f>IF(N394="nulová",J394,0)</f>
        <v>0</v>
      </c>
      <c r="BJ394" s="17" t="s">
        <v>80</v>
      </c>
      <c r="BK394" s="153">
        <f>ROUND(I394*H394,2)</f>
        <v>0</v>
      </c>
      <c r="BL394" s="17" t="s">
        <v>138</v>
      </c>
      <c r="BM394" s="152" t="s">
        <v>258</v>
      </c>
    </row>
    <row r="395" spans="1:65" s="13" customFormat="1">
      <c r="B395" s="154"/>
      <c r="D395" s="155" t="s">
        <v>139</v>
      </c>
      <c r="E395" s="156" t="s">
        <v>1</v>
      </c>
      <c r="F395" s="157" t="s">
        <v>594</v>
      </c>
      <c r="H395" s="156" t="s">
        <v>1</v>
      </c>
      <c r="L395" s="154"/>
      <c r="M395" s="158"/>
      <c r="N395" s="159"/>
      <c r="O395" s="159"/>
      <c r="P395" s="159"/>
      <c r="Q395" s="159"/>
      <c r="R395" s="159"/>
      <c r="S395" s="159"/>
      <c r="T395" s="160"/>
      <c r="AT395" s="156" t="s">
        <v>139</v>
      </c>
      <c r="AU395" s="156" t="s">
        <v>81</v>
      </c>
      <c r="AV395" s="13" t="s">
        <v>80</v>
      </c>
      <c r="AW395" s="13" t="s">
        <v>31</v>
      </c>
      <c r="AX395" s="13" t="s">
        <v>75</v>
      </c>
      <c r="AY395" s="156" t="s">
        <v>132</v>
      </c>
    </row>
    <row r="396" spans="1:65" s="14" customFormat="1">
      <c r="B396" s="161"/>
      <c r="D396" s="155" t="s">
        <v>139</v>
      </c>
      <c r="E396" s="162" t="s">
        <v>1</v>
      </c>
      <c r="F396" s="163" t="s">
        <v>595</v>
      </c>
      <c r="H396" s="164">
        <v>1.22</v>
      </c>
      <c r="L396" s="161"/>
      <c r="M396" s="165"/>
      <c r="N396" s="166"/>
      <c r="O396" s="166"/>
      <c r="P396" s="166"/>
      <c r="Q396" s="166"/>
      <c r="R396" s="166"/>
      <c r="S396" s="166"/>
      <c r="T396" s="167"/>
      <c r="AT396" s="162" t="s">
        <v>139</v>
      </c>
      <c r="AU396" s="162" t="s">
        <v>81</v>
      </c>
      <c r="AV396" s="14" t="s">
        <v>81</v>
      </c>
      <c r="AW396" s="14" t="s">
        <v>31</v>
      </c>
      <c r="AX396" s="14" t="s">
        <v>75</v>
      </c>
      <c r="AY396" s="162" t="s">
        <v>132</v>
      </c>
    </row>
    <row r="397" spans="1:65" s="15" customFormat="1">
      <c r="B397" s="168"/>
      <c r="D397" s="155" t="s">
        <v>139</v>
      </c>
      <c r="E397" s="169" t="s">
        <v>1</v>
      </c>
      <c r="F397" s="170" t="s">
        <v>140</v>
      </c>
      <c r="H397" s="171">
        <v>1.22</v>
      </c>
      <c r="L397" s="168"/>
      <c r="M397" s="172"/>
      <c r="N397" s="173"/>
      <c r="O397" s="173"/>
      <c r="P397" s="173"/>
      <c r="Q397" s="173"/>
      <c r="R397" s="173"/>
      <c r="S397" s="173"/>
      <c r="T397" s="174"/>
      <c r="AT397" s="169" t="s">
        <v>139</v>
      </c>
      <c r="AU397" s="169" t="s">
        <v>81</v>
      </c>
      <c r="AV397" s="15" t="s">
        <v>138</v>
      </c>
      <c r="AW397" s="15" t="s">
        <v>31</v>
      </c>
      <c r="AX397" s="15" t="s">
        <v>80</v>
      </c>
      <c r="AY397" s="169" t="s">
        <v>132</v>
      </c>
    </row>
    <row r="398" spans="1:65" s="2" customFormat="1" ht="16.5" customHeight="1">
      <c r="A398" s="29"/>
      <c r="B398" s="141"/>
      <c r="C398" s="178" t="s">
        <v>188</v>
      </c>
      <c r="D398" s="178" t="s">
        <v>169</v>
      </c>
      <c r="E398" s="179" t="s">
        <v>596</v>
      </c>
      <c r="F398" s="180" t="s">
        <v>592</v>
      </c>
      <c r="G398" s="181" t="s">
        <v>136</v>
      </c>
      <c r="H398" s="182">
        <v>1.22</v>
      </c>
      <c r="I398" s="198">
        <v>0</v>
      </c>
      <c r="J398" s="183">
        <f>ROUND(I398*H398,2)</f>
        <v>0</v>
      </c>
      <c r="K398" s="180" t="s">
        <v>1</v>
      </c>
      <c r="L398" s="184"/>
      <c r="M398" s="185" t="s">
        <v>1</v>
      </c>
      <c r="N398" s="186" t="s">
        <v>40</v>
      </c>
      <c r="O398" s="150">
        <v>0</v>
      </c>
      <c r="P398" s="150">
        <f>O398*H398</f>
        <v>0</v>
      </c>
      <c r="Q398" s="150">
        <v>0</v>
      </c>
      <c r="R398" s="150">
        <f>Q398*H398</f>
        <v>0</v>
      </c>
      <c r="S398" s="150">
        <v>0</v>
      </c>
      <c r="T398" s="151">
        <f>S398*H398</f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52" t="s">
        <v>145</v>
      </c>
      <c r="AT398" s="152" t="s">
        <v>169</v>
      </c>
      <c r="AU398" s="152" t="s">
        <v>81</v>
      </c>
      <c r="AY398" s="17" t="s">
        <v>132</v>
      </c>
      <c r="BE398" s="153">
        <f>IF(N398="základní",J398,0)</f>
        <v>0</v>
      </c>
      <c r="BF398" s="153">
        <f>IF(N398="snížená",J398,0)</f>
        <v>0</v>
      </c>
      <c r="BG398" s="153">
        <f>IF(N398="zákl. přenesená",J398,0)</f>
        <v>0</v>
      </c>
      <c r="BH398" s="153">
        <f>IF(N398="sníž. přenesená",J398,0)</f>
        <v>0</v>
      </c>
      <c r="BI398" s="153">
        <f>IF(N398="nulová",J398,0)</f>
        <v>0</v>
      </c>
      <c r="BJ398" s="17" t="s">
        <v>80</v>
      </c>
      <c r="BK398" s="153">
        <f>ROUND(I398*H398,2)</f>
        <v>0</v>
      </c>
      <c r="BL398" s="17" t="s">
        <v>138</v>
      </c>
      <c r="BM398" s="152" t="s">
        <v>259</v>
      </c>
    </row>
    <row r="399" spans="1:65" s="2" customFormat="1" ht="49.15" customHeight="1">
      <c r="A399" s="29"/>
      <c r="B399" s="141"/>
      <c r="C399" s="142" t="s">
        <v>260</v>
      </c>
      <c r="D399" s="142" t="s">
        <v>135</v>
      </c>
      <c r="E399" s="143" t="s">
        <v>327</v>
      </c>
      <c r="F399" s="144" t="s">
        <v>328</v>
      </c>
      <c r="G399" s="145" t="s">
        <v>136</v>
      </c>
      <c r="H399" s="146">
        <v>483.28</v>
      </c>
      <c r="I399" s="197">
        <v>0</v>
      </c>
      <c r="J399" s="147">
        <f>ROUND(I399*H399,2)</f>
        <v>0</v>
      </c>
      <c r="K399" s="144" t="s">
        <v>137</v>
      </c>
      <c r="L399" s="30"/>
      <c r="M399" s="148" t="s">
        <v>1</v>
      </c>
      <c r="N399" s="149" t="s">
        <v>40</v>
      </c>
      <c r="O399" s="150">
        <v>0.23899999999999999</v>
      </c>
      <c r="P399" s="150">
        <f>O399*H399</f>
        <v>115.50391999999999</v>
      </c>
      <c r="Q399" s="150">
        <v>0.1295</v>
      </c>
      <c r="R399" s="150">
        <f>Q399*H399</f>
        <v>62.584759999999996</v>
      </c>
      <c r="S399" s="150">
        <v>0</v>
      </c>
      <c r="T399" s="151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52" t="s">
        <v>138</v>
      </c>
      <c r="AT399" s="152" t="s">
        <v>135</v>
      </c>
      <c r="AU399" s="152" t="s">
        <v>81</v>
      </c>
      <c r="AY399" s="17" t="s">
        <v>132</v>
      </c>
      <c r="BE399" s="153">
        <f>IF(N399="základní",J399,0)</f>
        <v>0</v>
      </c>
      <c r="BF399" s="153">
        <f>IF(N399="snížená",J399,0)</f>
        <v>0</v>
      </c>
      <c r="BG399" s="153">
        <f>IF(N399="zákl. přenesená",J399,0)</f>
        <v>0</v>
      </c>
      <c r="BH399" s="153">
        <f>IF(N399="sníž. přenesená",J399,0)</f>
        <v>0</v>
      </c>
      <c r="BI399" s="153">
        <f>IF(N399="nulová",J399,0)</f>
        <v>0</v>
      </c>
      <c r="BJ399" s="17" t="s">
        <v>80</v>
      </c>
      <c r="BK399" s="153">
        <f>ROUND(I399*H399,2)</f>
        <v>0</v>
      </c>
      <c r="BL399" s="17" t="s">
        <v>138</v>
      </c>
      <c r="BM399" s="152" t="s">
        <v>261</v>
      </c>
    </row>
    <row r="400" spans="1:65" s="13" customFormat="1">
      <c r="B400" s="154"/>
      <c r="D400" s="155" t="s">
        <v>139</v>
      </c>
      <c r="E400" s="156" t="s">
        <v>1</v>
      </c>
      <c r="F400" s="157" t="s">
        <v>597</v>
      </c>
      <c r="H400" s="156" t="s">
        <v>1</v>
      </c>
      <c r="L400" s="154"/>
      <c r="M400" s="158"/>
      <c r="N400" s="159"/>
      <c r="O400" s="159"/>
      <c r="P400" s="159"/>
      <c r="Q400" s="159"/>
      <c r="R400" s="159"/>
      <c r="S400" s="159"/>
      <c r="T400" s="160"/>
      <c r="AT400" s="156" t="s">
        <v>139</v>
      </c>
      <c r="AU400" s="156" t="s">
        <v>81</v>
      </c>
      <c r="AV400" s="13" t="s">
        <v>80</v>
      </c>
      <c r="AW400" s="13" t="s">
        <v>31</v>
      </c>
      <c r="AX400" s="13" t="s">
        <v>75</v>
      </c>
      <c r="AY400" s="156" t="s">
        <v>132</v>
      </c>
    </row>
    <row r="401" spans="1:65" s="14" customFormat="1">
      <c r="B401" s="161"/>
      <c r="D401" s="155" t="s">
        <v>139</v>
      </c>
      <c r="E401" s="162" t="s">
        <v>1</v>
      </c>
      <c r="F401" s="163" t="s">
        <v>598</v>
      </c>
      <c r="H401" s="164">
        <v>11.95</v>
      </c>
      <c r="L401" s="161"/>
      <c r="M401" s="165"/>
      <c r="N401" s="166"/>
      <c r="O401" s="166"/>
      <c r="P401" s="166"/>
      <c r="Q401" s="166"/>
      <c r="R401" s="166"/>
      <c r="S401" s="166"/>
      <c r="T401" s="167"/>
      <c r="AT401" s="162" t="s">
        <v>139</v>
      </c>
      <c r="AU401" s="162" t="s">
        <v>81</v>
      </c>
      <c r="AV401" s="14" t="s">
        <v>81</v>
      </c>
      <c r="AW401" s="14" t="s">
        <v>31</v>
      </c>
      <c r="AX401" s="14" t="s">
        <v>75</v>
      </c>
      <c r="AY401" s="162" t="s">
        <v>132</v>
      </c>
    </row>
    <row r="402" spans="1:65" s="14" customFormat="1">
      <c r="B402" s="161"/>
      <c r="D402" s="155" t="s">
        <v>139</v>
      </c>
      <c r="E402" s="162" t="s">
        <v>1</v>
      </c>
      <c r="F402" s="163" t="s">
        <v>599</v>
      </c>
      <c r="H402" s="164">
        <v>66.48</v>
      </c>
      <c r="L402" s="161"/>
      <c r="M402" s="165"/>
      <c r="N402" s="166"/>
      <c r="O402" s="166"/>
      <c r="P402" s="166"/>
      <c r="Q402" s="166"/>
      <c r="R402" s="166"/>
      <c r="S402" s="166"/>
      <c r="T402" s="167"/>
      <c r="AT402" s="162" t="s">
        <v>139</v>
      </c>
      <c r="AU402" s="162" t="s">
        <v>81</v>
      </c>
      <c r="AV402" s="14" t="s">
        <v>81</v>
      </c>
      <c r="AW402" s="14" t="s">
        <v>31</v>
      </c>
      <c r="AX402" s="14" t="s">
        <v>75</v>
      </c>
      <c r="AY402" s="162" t="s">
        <v>132</v>
      </c>
    </row>
    <row r="403" spans="1:65" s="14" customFormat="1">
      <c r="B403" s="161"/>
      <c r="D403" s="155" t="s">
        <v>139</v>
      </c>
      <c r="E403" s="162" t="s">
        <v>1</v>
      </c>
      <c r="F403" s="163" t="s">
        <v>600</v>
      </c>
      <c r="H403" s="164">
        <v>31.39</v>
      </c>
      <c r="L403" s="161"/>
      <c r="M403" s="165"/>
      <c r="N403" s="166"/>
      <c r="O403" s="166"/>
      <c r="P403" s="166"/>
      <c r="Q403" s="166"/>
      <c r="R403" s="166"/>
      <c r="S403" s="166"/>
      <c r="T403" s="167"/>
      <c r="AT403" s="162" t="s">
        <v>139</v>
      </c>
      <c r="AU403" s="162" t="s">
        <v>81</v>
      </c>
      <c r="AV403" s="14" t="s">
        <v>81</v>
      </c>
      <c r="AW403" s="14" t="s">
        <v>31</v>
      </c>
      <c r="AX403" s="14" t="s">
        <v>75</v>
      </c>
      <c r="AY403" s="162" t="s">
        <v>132</v>
      </c>
    </row>
    <row r="404" spans="1:65" s="13" customFormat="1">
      <c r="B404" s="154"/>
      <c r="D404" s="155" t="s">
        <v>139</v>
      </c>
      <c r="E404" s="156" t="s">
        <v>1</v>
      </c>
      <c r="F404" s="157" t="s">
        <v>454</v>
      </c>
      <c r="H404" s="156" t="s">
        <v>1</v>
      </c>
      <c r="L404" s="154"/>
      <c r="M404" s="158"/>
      <c r="N404" s="159"/>
      <c r="O404" s="159"/>
      <c r="P404" s="159"/>
      <c r="Q404" s="159"/>
      <c r="R404" s="159"/>
      <c r="S404" s="159"/>
      <c r="T404" s="160"/>
      <c r="AT404" s="156" t="s">
        <v>139</v>
      </c>
      <c r="AU404" s="156" t="s">
        <v>81</v>
      </c>
      <c r="AV404" s="13" t="s">
        <v>80</v>
      </c>
      <c r="AW404" s="13" t="s">
        <v>31</v>
      </c>
      <c r="AX404" s="13" t="s">
        <v>75</v>
      </c>
      <c r="AY404" s="156" t="s">
        <v>132</v>
      </c>
    </row>
    <row r="405" spans="1:65" s="14" customFormat="1">
      <c r="B405" s="161"/>
      <c r="D405" s="155" t="s">
        <v>139</v>
      </c>
      <c r="E405" s="162" t="s">
        <v>1</v>
      </c>
      <c r="F405" s="163" t="s">
        <v>525</v>
      </c>
      <c r="H405" s="164">
        <v>130.4</v>
      </c>
      <c r="L405" s="161"/>
      <c r="M405" s="165"/>
      <c r="N405" s="166"/>
      <c r="O405" s="166"/>
      <c r="P405" s="166"/>
      <c r="Q405" s="166"/>
      <c r="R405" s="166"/>
      <c r="S405" s="166"/>
      <c r="T405" s="167"/>
      <c r="AT405" s="162" t="s">
        <v>139</v>
      </c>
      <c r="AU405" s="162" t="s">
        <v>81</v>
      </c>
      <c r="AV405" s="14" t="s">
        <v>81</v>
      </c>
      <c r="AW405" s="14" t="s">
        <v>31</v>
      </c>
      <c r="AX405" s="14" t="s">
        <v>75</v>
      </c>
      <c r="AY405" s="162" t="s">
        <v>132</v>
      </c>
    </row>
    <row r="406" spans="1:65" s="13" customFormat="1">
      <c r="B406" s="154"/>
      <c r="D406" s="155" t="s">
        <v>139</v>
      </c>
      <c r="E406" s="156" t="s">
        <v>1</v>
      </c>
      <c r="F406" s="157" t="s">
        <v>458</v>
      </c>
      <c r="H406" s="156" t="s">
        <v>1</v>
      </c>
      <c r="L406" s="154"/>
      <c r="M406" s="158"/>
      <c r="N406" s="159"/>
      <c r="O406" s="159"/>
      <c r="P406" s="159"/>
      <c r="Q406" s="159"/>
      <c r="R406" s="159"/>
      <c r="S406" s="159"/>
      <c r="T406" s="160"/>
      <c r="AT406" s="156" t="s">
        <v>139</v>
      </c>
      <c r="AU406" s="156" t="s">
        <v>81</v>
      </c>
      <c r="AV406" s="13" t="s">
        <v>80</v>
      </c>
      <c r="AW406" s="13" t="s">
        <v>31</v>
      </c>
      <c r="AX406" s="13" t="s">
        <v>75</v>
      </c>
      <c r="AY406" s="156" t="s">
        <v>132</v>
      </c>
    </row>
    <row r="407" spans="1:65" s="14" customFormat="1">
      <c r="B407" s="161"/>
      <c r="D407" s="155" t="s">
        <v>139</v>
      </c>
      <c r="E407" s="162" t="s">
        <v>1</v>
      </c>
      <c r="F407" s="163" t="s">
        <v>601</v>
      </c>
      <c r="H407" s="164">
        <v>142.4</v>
      </c>
      <c r="L407" s="161"/>
      <c r="M407" s="165"/>
      <c r="N407" s="166"/>
      <c r="O407" s="166"/>
      <c r="P407" s="166"/>
      <c r="Q407" s="166"/>
      <c r="R407" s="166"/>
      <c r="S407" s="166"/>
      <c r="T407" s="167"/>
      <c r="AT407" s="162" t="s">
        <v>139</v>
      </c>
      <c r="AU407" s="162" t="s">
        <v>81</v>
      </c>
      <c r="AV407" s="14" t="s">
        <v>81</v>
      </c>
      <c r="AW407" s="14" t="s">
        <v>31</v>
      </c>
      <c r="AX407" s="14" t="s">
        <v>75</v>
      </c>
      <c r="AY407" s="162" t="s">
        <v>132</v>
      </c>
    </row>
    <row r="408" spans="1:65" s="13" customFormat="1">
      <c r="B408" s="154"/>
      <c r="D408" s="155" t="s">
        <v>139</v>
      </c>
      <c r="E408" s="156" t="s">
        <v>1</v>
      </c>
      <c r="F408" s="157" t="s">
        <v>602</v>
      </c>
      <c r="H408" s="156" t="s">
        <v>1</v>
      </c>
      <c r="L408" s="154"/>
      <c r="M408" s="158"/>
      <c r="N408" s="159"/>
      <c r="O408" s="159"/>
      <c r="P408" s="159"/>
      <c r="Q408" s="159"/>
      <c r="R408" s="159"/>
      <c r="S408" s="159"/>
      <c r="T408" s="160"/>
      <c r="AT408" s="156" t="s">
        <v>139</v>
      </c>
      <c r="AU408" s="156" t="s">
        <v>81</v>
      </c>
      <c r="AV408" s="13" t="s">
        <v>80</v>
      </c>
      <c r="AW408" s="13" t="s">
        <v>31</v>
      </c>
      <c r="AX408" s="13" t="s">
        <v>75</v>
      </c>
      <c r="AY408" s="156" t="s">
        <v>132</v>
      </c>
    </row>
    <row r="409" spans="1:65" s="14" customFormat="1">
      <c r="B409" s="161"/>
      <c r="D409" s="155" t="s">
        <v>139</v>
      </c>
      <c r="E409" s="162" t="s">
        <v>1</v>
      </c>
      <c r="F409" s="163" t="s">
        <v>603</v>
      </c>
      <c r="H409" s="164">
        <v>64.02</v>
      </c>
      <c r="L409" s="161"/>
      <c r="M409" s="165"/>
      <c r="N409" s="166"/>
      <c r="O409" s="166"/>
      <c r="P409" s="166"/>
      <c r="Q409" s="166"/>
      <c r="R409" s="166"/>
      <c r="S409" s="166"/>
      <c r="T409" s="167"/>
      <c r="AT409" s="162" t="s">
        <v>139</v>
      </c>
      <c r="AU409" s="162" t="s">
        <v>81</v>
      </c>
      <c r="AV409" s="14" t="s">
        <v>81</v>
      </c>
      <c r="AW409" s="14" t="s">
        <v>31</v>
      </c>
      <c r="AX409" s="14" t="s">
        <v>75</v>
      </c>
      <c r="AY409" s="162" t="s">
        <v>132</v>
      </c>
    </row>
    <row r="410" spans="1:65" s="13" customFormat="1">
      <c r="B410" s="154"/>
      <c r="D410" s="155" t="s">
        <v>139</v>
      </c>
      <c r="E410" s="156" t="s">
        <v>1</v>
      </c>
      <c r="F410" s="157" t="s">
        <v>604</v>
      </c>
      <c r="H410" s="156" t="s">
        <v>1</v>
      </c>
      <c r="L410" s="154"/>
      <c r="M410" s="158"/>
      <c r="N410" s="159"/>
      <c r="O410" s="159"/>
      <c r="P410" s="159"/>
      <c r="Q410" s="159"/>
      <c r="R410" s="159"/>
      <c r="S410" s="159"/>
      <c r="T410" s="160"/>
      <c r="AT410" s="156" t="s">
        <v>139</v>
      </c>
      <c r="AU410" s="156" t="s">
        <v>81</v>
      </c>
      <c r="AV410" s="13" t="s">
        <v>80</v>
      </c>
      <c r="AW410" s="13" t="s">
        <v>31</v>
      </c>
      <c r="AX410" s="13" t="s">
        <v>75</v>
      </c>
      <c r="AY410" s="156" t="s">
        <v>132</v>
      </c>
    </row>
    <row r="411" spans="1:65" s="14" customFormat="1">
      <c r="B411" s="161"/>
      <c r="D411" s="155" t="s">
        <v>139</v>
      </c>
      <c r="E411" s="162" t="s">
        <v>1</v>
      </c>
      <c r="F411" s="163" t="s">
        <v>605</v>
      </c>
      <c r="H411" s="164">
        <v>36.64</v>
      </c>
      <c r="L411" s="161"/>
      <c r="M411" s="165"/>
      <c r="N411" s="166"/>
      <c r="O411" s="166"/>
      <c r="P411" s="166"/>
      <c r="Q411" s="166"/>
      <c r="R411" s="166"/>
      <c r="S411" s="166"/>
      <c r="T411" s="167"/>
      <c r="AT411" s="162" t="s">
        <v>139</v>
      </c>
      <c r="AU411" s="162" t="s">
        <v>81</v>
      </c>
      <c r="AV411" s="14" t="s">
        <v>81</v>
      </c>
      <c r="AW411" s="14" t="s">
        <v>31</v>
      </c>
      <c r="AX411" s="14" t="s">
        <v>75</v>
      </c>
      <c r="AY411" s="162" t="s">
        <v>132</v>
      </c>
    </row>
    <row r="412" spans="1:65" s="15" customFormat="1">
      <c r="B412" s="168"/>
      <c r="D412" s="155" t="s">
        <v>139</v>
      </c>
      <c r="E412" s="169" t="s">
        <v>1</v>
      </c>
      <c r="F412" s="170" t="s">
        <v>140</v>
      </c>
      <c r="H412" s="171">
        <v>483.28</v>
      </c>
      <c r="L412" s="168"/>
      <c r="M412" s="172"/>
      <c r="N412" s="173"/>
      <c r="O412" s="173"/>
      <c r="P412" s="173"/>
      <c r="Q412" s="173"/>
      <c r="R412" s="173"/>
      <c r="S412" s="173"/>
      <c r="T412" s="174"/>
      <c r="AT412" s="169" t="s">
        <v>139</v>
      </c>
      <c r="AU412" s="169" t="s">
        <v>81</v>
      </c>
      <c r="AV412" s="15" t="s">
        <v>138</v>
      </c>
      <c r="AW412" s="15" t="s">
        <v>31</v>
      </c>
      <c r="AX412" s="15" t="s">
        <v>80</v>
      </c>
      <c r="AY412" s="169" t="s">
        <v>132</v>
      </c>
    </row>
    <row r="413" spans="1:65" s="2" customFormat="1" ht="16.5" customHeight="1">
      <c r="A413" s="29"/>
      <c r="B413" s="141"/>
      <c r="C413" s="178" t="s">
        <v>189</v>
      </c>
      <c r="D413" s="178" t="s">
        <v>169</v>
      </c>
      <c r="E413" s="179" t="s">
        <v>606</v>
      </c>
      <c r="F413" s="180" t="s">
        <v>607</v>
      </c>
      <c r="G413" s="181" t="s">
        <v>136</v>
      </c>
      <c r="H413" s="182">
        <v>492.94600000000003</v>
      </c>
      <c r="I413" s="198">
        <v>0</v>
      </c>
      <c r="J413" s="183">
        <f>ROUND(I413*H413,2)</f>
        <v>0</v>
      </c>
      <c r="K413" s="180" t="s">
        <v>137</v>
      </c>
      <c r="L413" s="184"/>
      <c r="M413" s="185" t="s">
        <v>1</v>
      </c>
      <c r="N413" s="186" t="s">
        <v>40</v>
      </c>
      <c r="O413" s="150">
        <v>0</v>
      </c>
      <c r="P413" s="150">
        <f>O413*H413</f>
        <v>0</v>
      </c>
      <c r="Q413" s="150">
        <v>0</v>
      </c>
      <c r="R413" s="150">
        <f>Q413*H413</f>
        <v>0</v>
      </c>
      <c r="S413" s="150">
        <v>0</v>
      </c>
      <c r="T413" s="151">
        <f>S413*H413</f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52" t="s">
        <v>145</v>
      </c>
      <c r="AT413" s="152" t="s">
        <v>169</v>
      </c>
      <c r="AU413" s="152" t="s">
        <v>81</v>
      </c>
      <c r="AY413" s="17" t="s">
        <v>132</v>
      </c>
      <c r="BE413" s="153">
        <f>IF(N413="základní",J413,0)</f>
        <v>0</v>
      </c>
      <c r="BF413" s="153">
        <f>IF(N413="snížená",J413,0)</f>
        <v>0</v>
      </c>
      <c r="BG413" s="153">
        <f>IF(N413="zákl. přenesená",J413,0)</f>
        <v>0</v>
      </c>
      <c r="BH413" s="153">
        <f>IF(N413="sníž. přenesená",J413,0)</f>
        <v>0</v>
      </c>
      <c r="BI413" s="153">
        <f>IF(N413="nulová",J413,0)</f>
        <v>0</v>
      </c>
      <c r="BJ413" s="17" t="s">
        <v>80</v>
      </c>
      <c r="BK413" s="153">
        <f>ROUND(I413*H413,2)</f>
        <v>0</v>
      </c>
      <c r="BL413" s="17" t="s">
        <v>138</v>
      </c>
      <c r="BM413" s="152" t="s">
        <v>262</v>
      </c>
    </row>
    <row r="414" spans="1:65" s="14" customFormat="1">
      <c r="B414" s="161"/>
      <c r="D414" s="155" t="s">
        <v>139</v>
      </c>
      <c r="E414" s="162" t="s">
        <v>1</v>
      </c>
      <c r="F414" s="163" t="s">
        <v>608</v>
      </c>
      <c r="H414" s="164">
        <v>492.94600000000003</v>
      </c>
      <c r="L414" s="161"/>
      <c r="M414" s="165"/>
      <c r="N414" s="166"/>
      <c r="O414" s="166"/>
      <c r="P414" s="166"/>
      <c r="Q414" s="166"/>
      <c r="R414" s="166"/>
      <c r="S414" s="166"/>
      <c r="T414" s="167"/>
      <c r="AT414" s="162" t="s">
        <v>139</v>
      </c>
      <c r="AU414" s="162" t="s">
        <v>81</v>
      </c>
      <c r="AV414" s="14" t="s">
        <v>81</v>
      </c>
      <c r="AW414" s="14" t="s">
        <v>31</v>
      </c>
      <c r="AX414" s="14" t="s">
        <v>75</v>
      </c>
      <c r="AY414" s="162" t="s">
        <v>132</v>
      </c>
    </row>
    <row r="415" spans="1:65" s="15" customFormat="1">
      <c r="B415" s="168"/>
      <c r="D415" s="155" t="s">
        <v>139</v>
      </c>
      <c r="E415" s="169" t="s">
        <v>1</v>
      </c>
      <c r="F415" s="170" t="s">
        <v>140</v>
      </c>
      <c r="H415" s="171">
        <v>492.94600000000003</v>
      </c>
      <c r="L415" s="168"/>
      <c r="M415" s="172"/>
      <c r="N415" s="173"/>
      <c r="O415" s="173"/>
      <c r="P415" s="173"/>
      <c r="Q415" s="173"/>
      <c r="R415" s="173"/>
      <c r="S415" s="173"/>
      <c r="T415" s="174"/>
      <c r="AT415" s="169" t="s">
        <v>139</v>
      </c>
      <c r="AU415" s="169" t="s">
        <v>81</v>
      </c>
      <c r="AV415" s="15" t="s">
        <v>138</v>
      </c>
      <c r="AW415" s="15" t="s">
        <v>31</v>
      </c>
      <c r="AX415" s="15" t="s">
        <v>80</v>
      </c>
      <c r="AY415" s="169" t="s">
        <v>132</v>
      </c>
    </row>
    <row r="416" spans="1:65" s="2" customFormat="1" ht="49.15" customHeight="1">
      <c r="A416" s="29"/>
      <c r="B416" s="141"/>
      <c r="C416" s="142" t="s">
        <v>263</v>
      </c>
      <c r="D416" s="142" t="s">
        <v>135</v>
      </c>
      <c r="E416" s="143" t="s">
        <v>327</v>
      </c>
      <c r="F416" s="144" t="s">
        <v>328</v>
      </c>
      <c r="G416" s="145" t="s">
        <v>136</v>
      </c>
      <c r="H416" s="146">
        <v>612.26</v>
      </c>
      <c r="I416" s="197">
        <v>0</v>
      </c>
      <c r="J416" s="147">
        <f>ROUND(I416*H416,2)</f>
        <v>0</v>
      </c>
      <c r="K416" s="144" t="s">
        <v>137</v>
      </c>
      <c r="L416" s="30"/>
      <c r="M416" s="148" t="s">
        <v>1</v>
      </c>
      <c r="N416" s="149" t="s">
        <v>40</v>
      </c>
      <c r="O416" s="150">
        <v>0.23899999999999999</v>
      </c>
      <c r="P416" s="150">
        <f>O416*H416</f>
        <v>146.33014</v>
      </c>
      <c r="Q416" s="150">
        <v>0.1295</v>
      </c>
      <c r="R416" s="150">
        <f>Q416*H416</f>
        <v>79.287670000000006</v>
      </c>
      <c r="S416" s="150">
        <v>0</v>
      </c>
      <c r="T416" s="151">
        <f>S416*H416</f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52" t="s">
        <v>138</v>
      </c>
      <c r="AT416" s="152" t="s">
        <v>135</v>
      </c>
      <c r="AU416" s="152" t="s">
        <v>81</v>
      </c>
      <c r="AY416" s="17" t="s">
        <v>132</v>
      </c>
      <c r="BE416" s="153">
        <f>IF(N416="základní",J416,0)</f>
        <v>0</v>
      </c>
      <c r="BF416" s="153">
        <f>IF(N416="snížená",J416,0)</f>
        <v>0</v>
      </c>
      <c r="BG416" s="153">
        <f>IF(N416="zákl. přenesená",J416,0)</f>
        <v>0</v>
      </c>
      <c r="BH416" s="153">
        <f>IF(N416="sníž. přenesená",J416,0)</f>
        <v>0</v>
      </c>
      <c r="BI416" s="153">
        <f>IF(N416="nulová",J416,0)</f>
        <v>0</v>
      </c>
      <c r="BJ416" s="17" t="s">
        <v>80</v>
      </c>
      <c r="BK416" s="153">
        <f>ROUND(I416*H416,2)</f>
        <v>0</v>
      </c>
      <c r="BL416" s="17" t="s">
        <v>138</v>
      </c>
      <c r="BM416" s="152" t="s">
        <v>264</v>
      </c>
    </row>
    <row r="417" spans="1:65" s="13" customFormat="1">
      <c r="B417" s="154"/>
      <c r="D417" s="155" t="s">
        <v>139</v>
      </c>
      <c r="E417" s="156" t="s">
        <v>1</v>
      </c>
      <c r="F417" s="157" t="s">
        <v>562</v>
      </c>
      <c r="H417" s="156" t="s">
        <v>1</v>
      </c>
      <c r="L417" s="154"/>
      <c r="M417" s="158"/>
      <c r="N417" s="159"/>
      <c r="O417" s="159"/>
      <c r="P417" s="159"/>
      <c r="Q417" s="159"/>
      <c r="R417" s="159"/>
      <c r="S417" s="159"/>
      <c r="T417" s="160"/>
      <c r="AT417" s="156" t="s">
        <v>139</v>
      </c>
      <c r="AU417" s="156" t="s">
        <v>81</v>
      </c>
      <c r="AV417" s="13" t="s">
        <v>80</v>
      </c>
      <c r="AW417" s="13" t="s">
        <v>31</v>
      </c>
      <c r="AX417" s="13" t="s">
        <v>75</v>
      </c>
      <c r="AY417" s="156" t="s">
        <v>132</v>
      </c>
    </row>
    <row r="418" spans="1:65" s="14" customFormat="1">
      <c r="B418" s="161"/>
      <c r="D418" s="155" t="s">
        <v>139</v>
      </c>
      <c r="E418" s="162" t="s">
        <v>1</v>
      </c>
      <c r="F418" s="163" t="s">
        <v>609</v>
      </c>
      <c r="H418" s="164">
        <v>149.66</v>
      </c>
      <c r="L418" s="161"/>
      <c r="M418" s="165"/>
      <c r="N418" s="166"/>
      <c r="O418" s="166"/>
      <c r="P418" s="166"/>
      <c r="Q418" s="166"/>
      <c r="R418" s="166"/>
      <c r="S418" s="166"/>
      <c r="T418" s="167"/>
      <c r="AT418" s="162" t="s">
        <v>139</v>
      </c>
      <c r="AU418" s="162" t="s">
        <v>81</v>
      </c>
      <c r="AV418" s="14" t="s">
        <v>81</v>
      </c>
      <c r="AW418" s="14" t="s">
        <v>31</v>
      </c>
      <c r="AX418" s="14" t="s">
        <v>75</v>
      </c>
      <c r="AY418" s="162" t="s">
        <v>132</v>
      </c>
    </row>
    <row r="419" spans="1:65" s="14" customFormat="1">
      <c r="B419" s="161"/>
      <c r="D419" s="155" t="s">
        <v>139</v>
      </c>
      <c r="E419" s="162" t="s">
        <v>1</v>
      </c>
      <c r="F419" s="163" t="s">
        <v>610</v>
      </c>
      <c r="H419" s="164">
        <v>282.60000000000002</v>
      </c>
      <c r="L419" s="161"/>
      <c r="M419" s="165"/>
      <c r="N419" s="166"/>
      <c r="O419" s="166"/>
      <c r="P419" s="166"/>
      <c r="Q419" s="166"/>
      <c r="R419" s="166"/>
      <c r="S419" s="166"/>
      <c r="T419" s="167"/>
      <c r="AT419" s="162" t="s">
        <v>139</v>
      </c>
      <c r="AU419" s="162" t="s">
        <v>81</v>
      </c>
      <c r="AV419" s="14" t="s">
        <v>81</v>
      </c>
      <c r="AW419" s="14" t="s">
        <v>31</v>
      </c>
      <c r="AX419" s="14" t="s">
        <v>75</v>
      </c>
      <c r="AY419" s="162" t="s">
        <v>132</v>
      </c>
    </row>
    <row r="420" spans="1:65" s="14" customFormat="1">
      <c r="B420" s="161"/>
      <c r="D420" s="155" t="s">
        <v>139</v>
      </c>
      <c r="E420" s="162" t="s">
        <v>1</v>
      </c>
      <c r="F420" s="163" t="s">
        <v>611</v>
      </c>
      <c r="H420" s="164">
        <v>180</v>
      </c>
      <c r="L420" s="161"/>
      <c r="M420" s="165"/>
      <c r="N420" s="166"/>
      <c r="O420" s="166"/>
      <c r="P420" s="166"/>
      <c r="Q420" s="166"/>
      <c r="R420" s="166"/>
      <c r="S420" s="166"/>
      <c r="T420" s="167"/>
      <c r="AT420" s="162" t="s">
        <v>139</v>
      </c>
      <c r="AU420" s="162" t="s">
        <v>81</v>
      </c>
      <c r="AV420" s="14" t="s">
        <v>81</v>
      </c>
      <c r="AW420" s="14" t="s">
        <v>31</v>
      </c>
      <c r="AX420" s="14" t="s">
        <v>75</v>
      </c>
      <c r="AY420" s="162" t="s">
        <v>132</v>
      </c>
    </row>
    <row r="421" spans="1:65" s="15" customFormat="1">
      <c r="B421" s="168"/>
      <c r="D421" s="155" t="s">
        <v>139</v>
      </c>
      <c r="E421" s="169" t="s">
        <v>1</v>
      </c>
      <c r="F421" s="170" t="s">
        <v>140</v>
      </c>
      <c r="H421" s="171">
        <v>612.26</v>
      </c>
      <c r="L421" s="168"/>
      <c r="M421" s="172"/>
      <c r="N421" s="173"/>
      <c r="O421" s="173"/>
      <c r="P421" s="173"/>
      <c r="Q421" s="173"/>
      <c r="R421" s="173"/>
      <c r="S421" s="173"/>
      <c r="T421" s="174"/>
      <c r="AT421" s="169" t="s">
        <v>139</v>
      </c>
      <c r="AU421" s="169" t="s">
        <v>81</v>
      </c>
      <c r="AV421" s="15" t="s">
        <v>138</v>
      </c>
      <c r="AW421" s="15" t="s">
        <v>31</v>
      </c>
      <c r="AX421" s="15" t="s">
        <v>80</v>
      </c>
      <c r="AY421" s="169" t="s">
        <v>132</v>
      </c>
    </row>
    <row r="422" spans="1:65" s="2" customFormat="1" ht="16.5" customHeight="1">
      <c r="A422" s="29"/>
      <c r="B422" s="141"/>
      <c r="C422" s="178" t="s">
        <v>191</v>
      </c>
      <c r="D422" s="178" t="s">
        <v>169</v>
      </c>
      <c r="E422" s="179" t="s">
        <v>612</v>
      </c>
      <c r="F422" s="180" t="s">
        <v>613</v>
      </c>
      <c r="G422" s="181" t="s">
        <v>136</v>
      </c>
      <c r="H422" s="182">
        <v>624.505</v>
      </c>
      <c r="I422" s="198">
        <v>0</v>
      </c>
      <c r="J422" s="183">
        <f>ROUND(I422*H422,2)</f>
        <v>0</v>
      </c>
      <c r="K422" s="180" t="s">
        <v>137</v>
      </c>
      <c r="L422" s="184"/>
      <c r="M422" s="185" t="s">
        <v>1</v>
      </c>
      <c r="N422" s="186" t="s">
        <v>40</v>
      </c>
      <c r="O422" s="150">
        <v>0</v>
      </c>
      <c r="P422" s="150">
        <f>O422*H422</f>
        <v>0</v>
      </c>
      <c r="Q422" s="150">
        <v>0</v>
      </c>
      <c r="R422" s="150">
        <f>Q422*H422</f>
        <v>0</v>
      </c>
      <c r="S422" s="150">
        <v>0</v>
      </c>
      <c r="T422" s="151">
        <f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52" t="s">
        <v>145</v>
      </c>
      <c r="AT422" s="152" t="s">
        <v>169</v>
      </c>
      <c r="AU422" s="152" t="s">
        <v>81</v>
      </c>
      <c r="AY422" s="17" t="s">
        <v>132</v>
      </c>
      <c r="BE422" s="153">
        <f>IF(N422="základní",J422,0)</f>
        <v>0</v>
      </c>
      <c r="BF422" s="153">
        <f>IF(N422="snížená",J422,0)</f>
        <v>0</v>
      </c>
      <c r="BG422" s="153">
        <f>IF(N422="zákl. přenesená",J422,0)</f>
        <v>0</v>
      </c>
      <c r="BH422" s="153">
        <f>IF(N422="sníž. přenesená",J422,0)</f>
        <v>0</v>
      </c>
      <c r="BI422" s="153">
        <f>IF(N422="nulová",J422,0)</f>
        <v>0</v>
      </c>
      <c r="BJ422" s="17" t="s">
        <v>80</v>
      </c>
      <c r="BK422" s="153">
        <f>ROUND(I422*H422,2)</f>
        <v>0</v>
      </c>
      <c r="BL422" s="17" t="s">
        <v>138</v>
      </c>
      <c r="BM422" s="152" t="s">
        <v>265</v>
      </c>
    </row>
    <row r="423" spans="1:65" s="14" customFormat="1">
      <c r="B423" s="161"/>
      <c r="D423" s="155" t="s">
        <v>139</v>
      </c>
      <c r="E423" s="162" t="s">
        <v>1</v>
      </c>
      <c r="F423" s="163" t="s">
        <v>614</v>
      </c>
      <c r="H423" s="164">
        <v>624.505</v>
      </c>
      <c r="L423" s="161"/>
      <c r="M423" s="165"/>
      <c r="N423" s="166"/>
      <c r="O423" s="166"/>
      <c r="P423" s="166"/>
      <c r="Q423" s="166"/>
      <c r="R423" s="166"/>
      <c r="S423" s="166"/>
      <c r="T423" s="167"/>
      <c r="AT423" s="162" t="s">
        <v>139</v>
      </c>
      <c r="AU423" s="162" t="s">
        <v>81</v>
      </c>
      <c r="AV423" s="14" t="s">
        <v>81</v>
      </c>
      <c r="AW423" s="14" t="s">
        <v>31</v>
      </c>
      <c r="AX423" s="14" t="s">
        <v>75</v>
      </c>
      <c r="AY423" s="162" t="s">
        <v>132</v>
      </c>
    </row>
    <row r="424" spans="1:65" s="15" customFormat="1">
      <c r="B424" s="168"/>
      <c r="D424" s="155" t="s">
        <v>139</v>
      </c>
      <c r="E424" s="169" t="s">
        <v>1</v>
      </c>
      <c r="F424" s="170" t="s">
        <v>140</v>
      </c>
      <c r="H424" s="171">
        <v>624.505</v>
      </c>
      <c r="L424" s="168"/>
      <c r="M424" s="172"/>
      <c r="N424" s="173"/>
      <c r="O424" s="173"/>
      <c r="P424" s="173"/>
      <c r="Q424" s="173"/>
      <c r="R424" s="173"/>
      <c r="S424" s="173"/>
      <c r="T424" s="174"/>
      <c r="AT424" s="169" t="s">
        <v>139</v>
      </c>
      <c r="AU424" s="169" t="s">
        <v>81</v>
      </c>
      <c r="AV424" s="15" t="s">
        <v>138</v>
      </c>
      <c r="AW424" s="15" t="s">
        <v>31</v>
      </c>
      <c r="AX424" s="15" t="s">
        <v>80</v>
      </c>
      <c r="AY424" s="169" t="s">
        <v>132</v>
      </c>
    </row>
    <row r="425" spans="1:65" s="2" customFormat="1" ht="49.15" customHeight="1">
      <c r="A425" s="29"/>
      <c r="B425" s="141"/>
      <c r="C425" s="142" t="s">
        <v>266</v>
      </c>
      <c r="D425" s="142" t="s">
        <v>135</v>
      </c>
      <c r="E425" s="143" t="s">
        <v>615</v>
      </c>
      <c r="F425" s="144" t="s">
        <v>328</v>
      </c>
      <c r="G425" s="145" t="s">
        <v>136</v>
      </c>
      <c r="H425" s="146">
        <v>20.52</v>
      </c>
      <c r="I425" s="197">
        <v>0</v>
      </c>
      <c r="J425" s="147">
        <f>ROUND(I425*H425,2)</f>
        <v>0</v>
      </c>
      <c r="K425" s="144" t="s">
        <v>1</v>
      </c>
      <c r="L425" s="30"/>
      <c r="M425" s="148" t="s">
        <v>1</v>
      </c>
      <c r="N425" s="149" t="s">
        <v>40</v>
      </c>
      <c r="O425" s="150">
        <v>0</v>
      </c>
      <c r="P425" s="150">
        <f>O425*H425</f>
        <v>0</v>
      </c>
      <c r="Q425" s="150">
        <v>0</v>
      </c>
      <c r="R425" s="150">
        <f>Q425*H425</f>
        <v>0</v>
      </c>
      <c r="S425" s="150">
        <v>0</v>
      </c>
      <c r="T425" s="151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52" t="s">
        <v>138</v>
      </c>
      <c r="AT425" s="152" t="s">
        <v>135</v>
      </c>
      <c r="AU425" s="152" t="s">
        <v>81</v>
      </c>
      <c r="AY425" s="17" t="s">
        <v>132</v>
      </c>
      <c r="BE425" s="153">
        <f>IF(N425="základní",J425,0)</f>
        <v>0</v>
      </c>
      <c r="BF425" s="153">
        <f>IF(N425="snížená",J425,0)</f>
        <v>0</v>
      </c>
      <c r="BG425" s="153">
        <f>IF(N425="zákl. přenesená",J425,0)</f>
        <v>0</v>
      </c>
      <c r="BH425" s="153">
        <f>IF(N425="sníž. přenesená",J425,0)</f>
        <v>0</v>
      </c>
      <c r="BI425" s="153">
        <f>IF(N425="nulová",J425,0)</f>
        <v>0</v>
      </c>
      <c r="BJ425" s="17" t="s">
        <v>80</v>
      </c>
      <c r="BK425" s="153">
        <f>ROUND(I425*H425,2)</f>
        <v>0</v>
      </c>
      <c r="BL425" s="17" t="s">
        <v>138</v>
      </c>
      <c r="BM425" s="152" t="s">
        <v>267</v>
      </c>
    </row>
    <row r="426" spans="1:65" s="13" customFormat="1">
      <c r="B426" s="154"/>
      <c r="D426" s="155" t="s">
        <v>139</v>
      </c>
      <c r="E426" s="156" t="s">
        <v>1</v>
      </c>
      <c r="F426" s="157" t="s">
        <v>445</v>
      </c>
      <c r="H426" s="156" t="s">
        <v>1</v>
      </c>
      <c r="L426" s="154"/>
      <c r="M426" s="158"/>
      <c r="N426" s="159"/>
      <c r="O426" s="159"/>
      <c r="P426" s="159"/>
      <c r="Q426" s="159"/>
      <c r="R426" s="159"/>
      <c r="S426" s="159"/>
      <c r="T426" s="160"/>
      <c r="AT426" s="156" t="s">
        <v>139</v>
      </c>
      <c r="AU426" s="156" t="s">
        <v>81</v>
      </c>
      <c r="AV426" s="13" t="s">
        <v>80</v>
      </c>
      <c r="AW426" s="13" t="s">
        <v>31</v>
      </c>
      <c r="AX426" s="13" t="s">
        <v>75</v>
      </c>
      <c r="AY426" s="156" t="s">
        <v>132</v>
      </c>
    </row>
    <row r="427" spans="1:65" s="14" customFormat="1">
      <c r="B427" s="161"/>
      <c r="D427" s="155" t="s">
        <v>139</v>
      </c>
      <c r="E427" s="162" t="s">
        <v>1</v>
      </c>
      <c r="F427" s="163" t="s">
        <v>616</v>
      </c>
      <c r="H427" s="164">
        <v>20.52</v>
      </c>
      <c r="L427" s="161"/>
      <c r="M427" s="165"/>
      <c r="N427" s="166"/>
      <c r="O427" s="166"/>
      <c r="P427" s="166"/>
      <c r="Q427" s="166"/>
      <c r="R427" s="166"/>
      <c r="S427" s="166"/>
      <c r="T427" s="167"/>
      <c r="AT427" s="162" t="s">
        <v>139</v>
      </c>
      <c r="AU427" s="162" t="s">
        <v>81</v>
      </c>
      <c r="AV427" s="14" t="s">
        <v>81</v>
      </c>
      <c r="AW427" s="14" t="s">
        <v>31</v>
      </c>
      <c r="AX427" s="14" t="s">
        <v>75</v>
      </c>
      <c r="AY427" s="162" t="s">
        <v>132</v>
      </c>
    </row>
    <row r="428" spans="1:65" s="15" customFormat="1">
      <c r="B428" s="168"/>
      <c r="D428" s="155" t="s">
        <v>139</v>
      </c>
      <c r="E428" s="169" t="s">
        <v>1</v>
      </c>
      <c r="F428" s="170" t="s">
        <v>140</v>
      </c>
      <c r="H428" s="171">
        <v>20.52</v>
      </c>
      <c r="L428" s="168"/>
      <c r="M428" s="172"/>
      <c r="N428" s="173"/>
      <c r="O428" s="173"/>
      <c r="P428" s="173"/>
      <c r="Q428" s="173"/>
      <c r="R428" s="173"/>
      <c r="S428" s="173"/>
      <c r="T428" s="174"/>
      <c r="AT428" s="169" t="s">
        <v>139</v>
      </c>
      <c r="AU428" s="169" t="s">
        <v>81</v>
      </c>
      <c r="AV428" s="15" t="s">
        <v>138</v>
      </c>
      <c r="AW428" s="15" t="s">
        <v>31</v>
      </c>
      <c r="AX428" s="15" t="s">
        <v>80</v>
      </c>
      <c r="AY428" s="169" t="s">
        <v>132</v>
      </c>
    </row>
    <row r="429" spans="1:65" s="2" customFormat="1" ht="16.5" customHeight="1">
      <c r="A429" s="29"/>
      <c r="B429" s="141"/>
      <c r="C429" s="178" t="s">
        <v>192</v>
      </c>
      <c r="D429" s="178" t="s">
        <v>169</v>
      </c>
      <c r="E429" s="179" t="s">
        <v>331</v>
      </c>
      <c r="F429" s="180" t="s">
        <v>592</v>
      </c>
      <c r="G429" s="181" t="s">
        <v>150</v>
      </c>
      <c r="H429" s="182">
        <v>18</v>
      </c>
      <c r="I429" s="198">
        <v>0</v>
      </c>
      <c r="J429" s="183">
        <f>ROUND(I429*H429,2)</f>
        <v>0</v>
      </c>
      <c r="K429" s="180" t="s">
        <v>1</v>
      </c>
      <c r="L429" s="184"/>
      <c r="M429" s="185" t="s">
        <v>1</v>
      </c>
      <c r="N429" s="186" t="s">
        <v>40</v>
      </c>
      <c r="O429" s="150">
        <v>0</v>
      </c>
      <c r="P429" s="150">
        <f>O429*H429</f>
        <v>0</v>
      </c>
      <c r="Q429" s="150">
        <v>0</v>
      </c>
      <c r="R429" s="150">
        <f>Q429*H429</f>
        <v>0</v>
      </c>
      <c r="S429" s="150">
        <v>0</v>
      </c>
      <c r="T429" s="151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52" t="s">
        <v>145</v>
      </c>
      <c r="AT429" s="152" t="s">
        <v>169</v>
      </c>
      <c r="AU429" s="152" t="s">
        <v>81</v>
      </c>
      <c r="AY429" s="17" t="s">
        <v>132</v>
      </c>
      <c r="BE429" s="153">
        <f>IF(N429="základní",J429,0)</f>
        <v>0</v>
      </c>
      <c r="BF429" s="153">
        <f>IF(N429="snížená",J429,0)</f>
        <v>0</v>
      </c>
      <c r="BG429" s="153">
        <f>IF(N429="zákl. přenesená",J429,0)</f>
        <v>0</v>
      </c>
      <c r="BH429" s="153">
        <f>IF(N429="sníž. přenesená",J429,0)</f>
        <v>0</v>
      </c>
      <c r="BI429" s="153">
        <f>IF(N429="nulová",J429,0)</f>
        <v>0</v>
      </c>
      <c r="BJ429" s="17" t="s">
        <v>80</v>
      </c>
      <c r="BK429" s="153">
        <f>ROUND(I429*H429,2)</f>
        <v>0</v>
      </c>
      <c r="BL429" s="17" t="s">
        <v>138</v>
      </c>
      <c r="BM429" s="152" t="s">
        <v>268</v>
      </c>
    </row>
    <row r="430" spans="1:65" s="2" customFormat="1" ht="16.5" customHeight="1">
      <c r="A430" s="29"/>
      <c r="B430" s="141"/>
      <c r="C430" s="178" t="s">
        <v>269</v>
      </c>
      <c r="D430" s="178" t="s">
        <v>169</v>
      </c>
      <c r="E430" s="179" t="s">
        <v>332</v>
      </c>
      <c r="F430" s="180" t="s">
        <v>592</v>
      </c>
      <c r="G430" s="181" t="s">
        <v>150</v>
      </c>
      <c r="H430" s="182">
        <v>2</v>
      </c>
      <c r="I430" s="198">
        <v>0</v>
      </c>
      <c r="J430" s="183">
        <f>ROUND(I430*H430,2)</f>
        <v>0</v>
      </c>
      <c r="K430" s="180" t="s">
        <v>1</v>
      </c>
      <c r="L430" s="184"/>
      <c r="M430" s="185" t="s">
        <v>1</v>
      </c>
      <c r="N430" s="186" t="s">
        <v>40</v>
      </c>
      <c r="O430" s="150">
        <v>0</v>
      </c>
      <c r="P430" s="150">
        <f>O430*H430</f>
        <v>0</v>
      </c>
      <c r="Q430" s="150">
        <v>0</v>
      </c>
      <c r="R430" s="150">
        <f>Q430*H430</f>
        <v>0</v>
      </c>
      <c r="S430" s="150">
        <v>0</v>
      </c>
      <c r="T430" s="151">
        <f>S430*H430</f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52" t="s">
        <v>145</v>
      </c>
      <c r="AT430" s="152" t="s">
        <v>169</v>
      </c>
      <c r="AU430" s="152" t="s">
        <v>81</v>
      </c>
      <c r="AY430" s="17" t="s">
        <v>132</v>
      </c>
      <c r="BE430" s="153">
        <f>IF(N430="základní",J430,0)</f>
        <v>0</v>
      </c>
      <c r="BF430" s="153">
        <f>IF(N430="snížená",J430,0)</f>
        <v>0</v>
      </c>
      <c r="BG430" s="153">
        <f>IF(N430="zákl. přenesená",J430,0)</f>
        <v>0</v>
      </c>
      <c r="BH430" s="153">
        <f>IF(N430="sníž. přenesená",J430,0)</f>
        <v>0</v>
      </c>
      <c r="BI430" s="153">
        <f>IF(N430="nulová",J430,0)</f>
        <v>0</v>
      </c>
      <c r="BJ430" s="17" t="s">
        <v>80</v>
      </c>
      <c r="BK430" s="153">
        <f>ROUND(I430*H430,2)</f>
        <v>0</v>
      </c>
      <c r="BL430" s="17" t="s">
        <v>138</v>
      </c>
      <c r="BM430" s="152" t="s">
        <v>270</v>
      </c>
    </row>
    <row r="431" spans="1:65" s="2" customFormat="1" ht="16.5" customHeight="1">
      <c r="A431" s="29"/>
      <c r="B431" s="141"/>
      <c r="C431" s="178" t="s">
        <v>194</v>
      </c>
      <c r="D431" s="178" t="s">
        <v>169</v>
      </c>
      <c r="E431" s="179" t="s">
        <v>333</v>
      </c>
      <c r="F431" s="180" t="s">
        <v>592</v>
      </c>
      <c r="G431" s="181" t="s">
        <v>150</v>
      </c>
      <c r="H431" s="182">
        <v>4</v>
      </c>
      <c r="I431" s="198">
        <v>0</v>
      </c>
      <c r="J431" s="183">
        <f>ROUND(I431*H431,2)</f>
        <v>0</v>
      </c>
      <c r="K431" s="180" t="s">
        <v>1</v>
      </c>
      <c r="L431" s="184"/>
      <c r="M431" s="185" t="s">
        <v>1</v>
      </c>
      <c r="N431" s="186" t="s">
        <v>40</v>
      </c>
      <c r="O431" s="150">
        <v>0</v>
      </c>
      <c r="P431" s="150">
        <f>O431*H431</f>
        <v>0</v>
      </c>
      <c r="Q431" s="150">
        <v>0</v>
      </c>
      <c r="R431" s="150">
        <f>Q431*H431</f>
        <v>0</v>
      </c>
      <c r="S431" s="150">
        <v>0</v>
      </c>
      <c r="T431" s="151">
        <f>S431*H431</f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52" t="s">
        <v>145</v>
      </c>
      <c r="AT431" s="152" t="s">
        <v>169</v>
      </c>
      <c r="AU431" s="152" t="s">
        <v>81</v>
      </c>
      <c r="AY431" s="17" t="s">
        <v>132</v>
      </c>
      <c r="BE431" s="153">
        <f>IF(N431="základní",J431,0)</f>
        <v>0</v>
      </c>
      <c r="BF431" s="153">
        <f>IF(N431="snížená",J431,0)</f>
        <v>0</v>
      </c>
      <c r="BG431" s="153">
        <f>IF(N431="zákl. přenesená",J431,0)</f>
        <v>0</v>
      </c>
      <c r="BH431" s="153">
        <f>IF(N431="sníž. přenesená",J431,0)</f>
        <v>0</v>
      </c>
      <c r="BI431" s="153">
        <f>IF(N431="nulová",J431,0)</f>
        <v>0</v>
      </c>
      <c r="BJ431" s="17" t="s">
        <v>80</v>
      </c>
      <c r="BK431" s="153">
        <f>ROUND(I431*H431,2)</f>
        <v>0</v>
      </c>
      <c r="BL431" s="17" t="s">
        <v>138</v>
      </c>
      <c r="BM431" s="152" t="s">
        <v>271</v>
      </c>
    </row>
    <row r="432" spans="1:65" s="2" customFormat="1" ht="24.2" customHeight="1">
      <c r="A432" s="29"/>
      <c r="B432" s="141"/>
      <c r="C432" s="142" t="s">
        <v>272</v>
      </c>
      <c r="D432" s="142" t="s">
        <v>135</v>
      </c>
      <c r="E432" s="143" t="s">
        <v>617</v>
      </c>
      <c r="F432" s="144" t="s">
        <v>618</v>
      </c>
      <c r="G432" s="145" t="s">
        <v>141</v>
      </c>
      <c r="H432" s="146">
        <v>32</v>
      </c>
      <c r="I432" s="197">
        <v>0</v>
      </c>
      <c r="J432" s="147">
        <f>ROUND(I432*H432,2)</f>
        <v>0</v>
      </c>
      <c r="K432" s="144" t="s">
        <v>137</v>
      </c>
      <c r="L432" s="30"/>
      <c r="M432" s="148" t="s">
        <v>1</v>
      </c>
      <c r="N432" s="149" t="s">
        <v>40</v>
      </c>
      <c r="O432" s="150">
        <v>0.08</v>
      </c>
      <c r="P432" s="150">
        <f>O432*H432</f>
        <v>2.56</v>
      </c>
      <c r="Q432" s="150">
        <v>3.6000000000000002E-4</v>
      </c>
      <c r="R432" s="150">
        <f>Q432*H432</f>
        <v>1.1520000000000001E-2</v>
      </c>
      <c r="S432" s="150">
        <v>0</v>
      </c>
      <c r="T432" s="151">
        <f>S432*H432</f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52" t="s">
        <v>138</v>
      </c>
      <c r="AT432" s="152" t="s">
        <v>135</v>
      </c>
      <c r="AU432" s="152" t="s">
        <v>81</v>
      </c>
      <c r="AY432" s="17" t="s">
        <v>132</v>
      </c>
      <c r="BE432" s="153">
        <f>IF(N432="základní",J432,0)</f>
        <v>0</v>
      </c>
      <c r="BF432" s="153">
        <f>IF(N432="snížená",J432,0)</f>
        <v>0</v>
      </c>
      <c r="BG432" s="153">
        <f>IF(N432="zákl. přenesená",J432,0)</f>
        <v>0</v>
      </c>
      <c r="BH432" s="153">
        <f>IF(N432="sníž. přenesená",J432,0)</f>
        <v>0</v>
      </c>
      <c r="BI432" s="153">
        <f>IF(N432="nulová",J432,0)</f>
        <v>0</v>
      </c>
      <c r="BJ432" s="17" t="s">
        <v>80</v>
      </c>
      <c r="BK432" s="153">
        <f>ROUND(I432*H432,2)</f>
        <v>0</v>
      </c>
      <c r="BL432" s="17" t="s">
        <v>138</v>
      </c>
      <c r="BM432" s="152" t="s">
        <v>273</v>
      </c>
    </row>
    <row r="433" spans="1:65" s="13" customFormat="1">
      <c r="B433" s="154"/>
      <c r="D433" s="155" t="s">
        <v>139</v>
      </c>
      <c r="E433" s="156" t="s">
        <v>1</v>
      </c>
      <c r="F433" s="157" t="s">
        <v>445</v>
      </c>
      <c r="H433" s="156" t="s">
        <v>1</v>
      </c>
      <c r="L433" s="154"/>
      <c r="M433" s="158"/>
      <c r="N433" s="159"/>
      <c r="O433" s="159"/>
      <c r="P433" s="159"/>
      <c r="Q433" s="159"/>
      <c r="R433" s="159"/>
      <c r="S433" s="159"/>
      <c r="T433" s="160"/>
      <c r="AT433" s="156" t="s">
        <v>139</v>
      </c>
      <c r="AU433" s="156" t="s">
        <v>81</v>
      </c>
      <c r="AV433" s="13" t="s">
        <v>80</v>
      </c>
      <c r="AW433" s="13" t="s">
        <v>31</v>
      </c>
      <c r="AX433" s="13" t="s">
        <v>75</v>
      </c>
      <c r="AY433" s="156" t="s">
        <v>132</v>
      </c>
    </row>
    <row r="434" spans="1:65" s="14" customFormat="1">
      <c r="B434" s="161"/>
      <c r="D434" s="155" t="s">
        <v>139</v>
      </c>
      <c r="E434" s="162" t="s">
        <v>1</v>
      </c>
      <c r="F434" s="163" t="s">
        <v>502</v>
      </c>
      <c r="H434" s="164">
        <v>32</v>
      </c>
      <c r="L434" s="161"/>
      <c r="M434" s="165"/>
      <c r="N434" s="166"/>
      <c r="O434" s="166"/>
      <c r="P434" s="166"/>
      <c r="Q434" s="166"/>
      <c r="R434" s="166"/>
      <c r="S434" s="166"/>
      <c r="T434" s="167"/>
      <c r="AT434" s="162" t="s">
        <v>139</v>
      </c>
      <c r="AU434" s="162" t="s">
        <v>81</v>
      </c>
      <c r="AV434" s="14" t="s">
        <v>81</v>
      </c>
      <c r="AW434" s="14" t="s">
        <v>31</v>
      </c>
      <c r="AX434" s="14" t="s">
        <v>75</v>
      </c>
      <c r="AY434" s="162" t="s">
        <v>132</v>
      </c>
    </row>
    <row r="435" spans="1:65" s="15" customFormat="1">
      <c r="B435" s="168"/>
      <c r="D435" s="155" t="s">
        <v>139</v>
      </c>
      <c r="E435" s="169" t="s">
        <v>1</v>
      </c>
      <c r="F435" s="170" t="s">
        <v>140</v>
      </c>
      <c r="H435" s="171">
        <v>32</v>
      </c>
      <c r="L435" s="168"/>
      <c r="M435" s="172"/>
      <c r="N435" s="173"/>
      <c r="O435" s="173"/>
      <c r="P435" s="173"/>
      <c r="Q435" s="173"/>
      <c r="R435" s="173"/>
      <c r="S435" s="173"/>
      <c r="T435" s="174"/>
      <c r="AT435" s="169" t="s">
        <v>139</v>
      </c>
      <c r="AU435" s="169" t="s">
        <v>81</v>
      </c>
      <c r="AV435" s="15" t="s">
        <v>138</v>
      </c>
      <c r="AW435" s="15" t="s">
        <v>31</v>
      </c>
      <c r="AX435" s="15" t="s">
        <v>80</v>
      </c>
      <c r="AY435" s="169" t="s">
        <v>132</v>
      </c>
    </row>
    <row r="436" spans="1:65" s="2" customFormat="1" ht="24.2" customHeight="1">
      <c r="A436" s="29"/>
      <c r="B436" s="141"/>
      <c r="C436" s="142" t="s">
        <v>195</v>
      </c>
      <c r="D436" s="142" t="s">
        <v>135</v>
      </c>
      <c r="E436" s="143" t="s">
        <v>619</v>
      </c>
      <c r="F436" s="144" t="s">
        <v>620</v>
      </c>
      <c r="G436" s="145" t="s">
        <v>136</v>
      </c>
      <c r="H436" s="146">
        <v>345.5</v>
      </c>
      <c r="I436" s="197">
        <v>0</v>
      </c>
      <c r="J436" s="147">
        <f>ROUND(I436*H436,2)</f>
        <v>0</v>
      </c>
      <c r="K436" s="144" t="s">
        <v>137</v>
      </c>
      <c r="L436" s="30"/>
      <c r="M436" s="148" t="s">
        <v>1</v>
      </c>
      <c r="N436" s="149" t="s">
        <v>40</v>
      </c>
      <c r="O436" s="150">
        <v>0.26900000000000002</v>
      </c>
      <c r="P436" s="150">
        <f>O436*H436</f>
        <v>92.93950000000001</v>
      </c>
      <c r="Q436" s="150">
        <v>0.29221000000000003</v>
      </c>
      <c r="R436" s="150">
        <f>Q436*H436</f>
        <v>100.958555</v>
      </c>
      <c r="S436" s="150">
        <v>0</v>
      </c>
      <c r="T436" s="151">
        <f>S436*H436</f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52" t="s">
        <v>138</v>
      </c>
      <c r="AT436" s="152" t="s">
        <v>135</v>
      </c>
      <c r="AU436" s="152" t="s">
        <v>81</v>
      </c>
      <c r="AY436" s="17" t="s">
        <v>132</v>
      </c>
      <c r="BE436" s="153">
        <f>IF(N436="základní",J436,0)</f>
        <v>0</v>
      </c>
      <c r="BF436" s="153">
        <f>IF(N436="snížená",J436,0)</f>
        <v>0</v>
      </c>
      <c r="BG436" s="153">
        <f>IF(N436="zákl. přenesená",J436,0)</f>
        <v>0</v>
      </c>
      <c r="BH436" s="153">
        <f>IF(N436="sníž. přenesená",J436,0)</f>
        <v>0</v>
      </c>
      <c r="BI436" s="153">
        <f>IF(N436="nulová",J436,0)</f>
        <v>0</v>
      </c>
      <c r="BJ436" s="17" t="s">
        <v>80</v>
      </c>
      <c r="BK436" s="153">
        <f>ROUND(I436*H436,2)</f>
        <v>0</v>
      </c>
      <c r="BL436" s="17" t="s">
        <v>138</v>
      </c>
      <c r="BM436" s="152" t="s">
        <v>274</v>
      </c>
    </row>
    <row r="437" spans="1:65" s="13" customFormat="1">
      <c r="B437" s="154"/>
      <c r="D437" s="155" t="s">
        <v>139</v>
      </c>
      <c r="E437" s="156" t="s">
        <v>1</v>
      </c>
      <c r="F437" s="157" t="s">
        <v>562</v>
      </c>
      <c r="H437" s="156" t="s">
        <v>1</v>
      </c>
      <c r="L437" s="154"/>
      <c r="M437" s="158"/>
      <c r="N437" s="159"/>
      <c r="O437" s="159"/>
      <c r="P437" s="159"/>
      <c r="Q437" s="159"/>
      <c r="R437" s="159"/>
      <c r="S437" s="159"/>
      <c r="T437" s="160"/>
      <c r="AT437" s="156" t="s">
        <v>139</v>
      </c>
      <c r="AU437" s="156" t="s">
        <v>81</v>
      </c>
      <c r="AV437" s="13" t="s">
        <v>80</v>
      </c>
      <c r="AW437" s="13" t="s">
        <v>31</v>
      </c>
      <c r="AX437" s="13" t="s">
        <v>75</v>
      </c>
      <c r="AY437" s="156" t="s">
        <v>132</v>
      </c>
    </row>
    <row r="438" spans="1:65" s="14" customFormat="1">
      <c r="B438" s="161"/>
      <c r="D438" s="155" t="s">
        <v>139</v>
      </c>
      <c r="E438" s="162" t="s">
        <v>1</v>
      </c>
      <c r="F438" s="163" t="s">
        <v>621</v>
      </c>
      <c r="H438" s="164">
        <v>141.30000000000001</v>
      </c>
      <c r="L438" s="161"/>
      <c r="M438" s="165"/>
      <c r="N438" s="166"/>
      <c r="O438" s="166"/>
      <c r="P438" s="166"/>
      <c r="Q438" s="166"/>
      <c r="R438" s="166"/>
      <c r="S438" s="166"/>
      <c r="T438" s="167"/>
      <c r="AT438" s="162" t="s">
        <v>139</v>
      </c>
      <c r="AU438" s="162" t="s">
        <v>81</v>
      </c>
      <c r="AV438" s="14" t="s">
        <v>81</v>
      </c>
      <c r="AW438" s="14" t="s">
        <v>31</v>
      </c>
      <c r="AX438" s="14" t="s">
        <v>75</v>
      </c>
      <c r="AY438" s="162" t="s">
        <v>132</v>
      </c>
    </row>
    <row r="439" spans="1:65" s="14" customFormat="1">
      <c r="B439" s="161"/>
      <c r="D439" s="155" t="s">
        <v>139</v>
      </c>
      <c r="E439" s="162" t="s">
        <v>1</v>
      </c>
      <c r="F439" s="163" t="s">
        <v>622</v>
      </c>
      <c r="H439" s="164">
        <v>120</v>
      </c>
      <c r="L439" s="161"/>
      <c r="M439" s="165"/>
      <c r="N439" s="166"/>
      <c r="O439" s="166"/>
      <c r="P439" s="166"/>
      <c r="Q439" s="166"/>
      <c r="R439" s="166"/>
      <c r="S439" s="166"/>
      <c r="T439" s="167"/>
      <c r="AT439" s="162" t="s">
        <v>139</v>
      </c>
      <c r="AU439" s="162" t="s">
        <v>81</v>
      </c>
      <c r="AV439" s="14" t="s">
        <v>81</v>
      </c>
      <c r="AW439" s="14" t="s">
        <v>31</v>
      </c>
      <c r="AX439" s="14" t="s">
        <v>75</v>
      </c>
      <c r="AY439" s="162" t="s">
        <v>132</v>
      </c>
    </row>
    <row r="440" spans="1:65" s="13" customFormat="1">
      <c r="B440" s="154"/>
      <c r="D440" s="155" t="s">
        <v>139</v>
      </c>
      <c r="E440" s="156" t="s">
        <v>1</v>
      </c>
      <c r="F440" s="157" t="s">
        <v>454</v>
      </c>
      <c r="H440" s="156" t="s">
        <v>1</v>
      </c>
      <c r="L440" s="154"/>
      <c r="M440" s="158"/>
      <c r="N440" s="159"/>
      <c r="O440" s="159"/>
      <c r="P440" s="159"/>
      <c r="Q440" s="159"/>
      <c r="R440" s="159"/>
      <c r="S440" s="159"/>
      <c r="T440" s="160"/>
      <c r="AT440" s="156" t="s">
        <v>139</v>
      </c>
      <c r="AU440" s="156" t="s">
        <v>81</v>
      </c>
      <c r="AV440" s="13" t="s">
        <v>80</v>
      </c>
      <c r="AW440" s="13" t="s">
        <v>31</v>
      </c>
      <c r="AX440" s="13" t="s">
        <v>75</v>
      </c>
      <c r="AY440" s="156" t="s">
        <v>132</v>
      </c>
    </row>
    <row r="441" spans="1:65" s="14" customFormat="1">
      <c r="B441" s="161"/>
      <c r="D441" s="155" t="s">
        <v>139</v>
      </c>
      <c r="E441" s="162" t="s">
        <v>1</v>
      </c>
      <c r="F441" s="163" t="s">
        <v>623</v>
      </c>
      <c r="H441" s="164">
        <v>84.2</v>
      </c>
      <c r="L441" s="161"/>
      <c r="M441" s="165"/>
      <c r="N441" s="166"/>
      <c r="O441" s="166"/>
      <c r="P441" s="166"/>
      <c r="Q441" s="166"/>
      <c r="R441" s="166"/>
      <c r="S441" s="166"/>
      <c r="T441" s="167"/>
      <c r="AT441" s="162" t="s">
        <v>139</v>
      </c>
      <c r="AU441" s="162" t="s">
        <v>81</v>
      </c>
      <c r="AV441" s="14" t="s">
        <v>81</v>
      </c>
      <c r="AW441" s="14" t="s">
        <v>31</v>
      </c>
      <c r="AX441" s="14" t="s">
        <v>75</v>
      </c>
      <c r="AY441" s="162" t="s">
        <v>132</v>
      </c>
    </row>
    <row r="442" spans="1:65" s="15" customFormat="1">
      <c r="B442" s="168"/>
      <c r="D442" s="155" t="s">
        <v>139</v>
      </c>
      <c r="E442" s="169" t="s">
        <v>1</v>
      </c>
      <c r="F442" s="170" t="s">
        <v>140</v>
      </c>
      <c r="H442" s="171">
        <v>345.5</v>
      </c>
      <c r="L442" s="168"/>
      <c r="M442" s="172"/>
      <c r="N442" s="173"/>
      <c r="O442" s="173"/>
      <c r="P442" s="173"/>
      <c r="Q442" s="173"/>
      <c r="R442" s="173"/>
      <c r="S442" s="173"/>
      <c r="T442" s="174"/>
      <c r="AT442" s="169" t="s">
        <v>139</v>
      </c>
      <c r="AU442" s="169" t="s">
        <v>81</v>
      </c>
      <c r="AV442" s="15" t="s">
        <v>138</v>
      </c>
      <c r="AW442" s="15" t="s">
        <v>31</v>
      </c>
      <c r="AX442" s="15" t="s">
        <v>80</v>
      </c>
      <c r="AY442" s="169" t="s">
        <v>132</v>
      </c>
    </row>
    <row r="443" spans="1:65" s="2" customFormat="1" ht="24.2" customHeight="1">
      <c r="A443" s="29"/>
      <c r="B443" s="141"/>
      <c r="C443" s="178" t="s">
        <v>275</v>
      </c>
      <c r="D443" s="178" t="s">
        <v>169</v>
      </c>
      <c r="E443" s="179" t="s">
        <v>624</v>
      </c>
      <c r="F443" s="180" t="s">
        <v>625</v>
      </c>
      <c r="G443" s="181" t="s">
        <v>136</v>
      </c>
      <c r="H443" s="182">
        <v>345.5</v>
      </c>
      <c r="I443" s="198">
        <v>0</v>
      </c>
      <c r="J443" s="183">
        <f>ROUND(I443*H443,2)</f>
        <v>0</v>
      </c>
      <c r="K443" s="180" t="s">
        <v>137</v>
      </c>
      <c r="L443" s="184"/>
      <c r="M443" s="185" t="s">
        <v>1</v>
      </c>
      <c r="N443" s="186" t="s">
        <v>40</v>
      </c>
      <c r="O443" s="150">
        <v>0</v>
      </c>
      <c r="P443" s="150">
        <f>O443*H443</f>
        <v>0</v>
      </c>
      <c r="Q443" s="150">
        <v>0</v>
      </c>
      <c r="R443" s="150">
        <f>Q443*H443</f>
        <v>0</v>
      </c>
      <c r="S443" s="150">
        <v>0</v>
      </c>
      <c r="T443" s="151">
        <f>S443*H443</f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52" t="s">
        <v>145</v>
      </c>
      <c r="AT443" s="152" t="s">
        <v>169</v>
      </c>
      <c r="AU443" s="152" t="s">
        <v>81</v>
      </c>
      <c r="AY443" s="17" t="s">
        <v>132</v>
      </c>
      <c r="BE443" s="153">
        <f>IF(N443="základní",J443,0)</f>
        <v>0</v>
      </c>
      <c r="BF443" s="153">
        <f>IF(N443="snížená",J443,0)</f>
        <v>0</v>
      </c>
      <c r="BG443" s="153">
        <f>IF(N443="zákl. přenesená",J443,0)</f>
        <v>0</v>
      </c>
      <c r="BH443" s="153">
        <f>IF(N443="sníž. přenesená",J443,0)</f>
        <v>0</v>
      </c>
      <c r="BI443" s="153">
        <f>IF(N443="nulová",J443,0)</f>
        <v>0</v>
      </c>
      <c r="BJ443" s="17" t="s">
        <v>80</v>
      </c>
      <c r="BK443" s="153">
        <f>ROUND(I443*H443,2)</f>
        <v>0</v>
      </c>
      <c r="BL443" s="17" t="s">
        <v>138</v>
      </c>
      <c r="BM443" s="152" t="s">
        <v>276</v>
      </c>
    </row>
    <row r="444" spans="1:65" s="2" customFormat="1" ht="24.2" customHeight="1">
      <c r="A444" s="29"/>
      <c r="B444" s="141"/>
      <c r="C444" s="142" t="s">
        <v>197</v>
      </c>
      <c r="D444" s="142" t="s">
        <v>135</v>
      </c>
      <c r="E444" s="143" t="s">
        <v>626</v>
      </c>
      <c r="F444" s="144" t="s">
        <v>627</v>
      </c>
      <c r="G444" s="145" t="s">
        <v>150</v>
      </c>
      <c r="H444" s="146">
        <v>10</v>
      </c>
      <c r="I444" s="197">
        <v>0</v>
      </c>
      <c r="J444" s="147">
        <f>ROUND(I444*H444,2)</f>
        <v>0</v>
      </c>
      <c r="K444" s="144" t="s">
        <v>137</v>
      </c>
      <c r="L444" s="30"/>
      <c r="M444" s="148" t="s">
        <v>1</v>
      </c>
      <c r="N444" s="149" t="s">
        <v>40</v>
      </c>
      <c r="O444" s="150">
        <v>0.35499999999999998</v>
      </c>
      <c r="P444" s="150">
        <f>O444*H444</f>
        <v>3.55</v>
      </c>
      <c r="Q444" s="150">
        <v>0.27205000000000001</v>
      </c>
      <c r="R444" s="150">
        <f>Q444*H444</f>
        <v>2.7205000000000004</v>
      </c>
      <c r="S444" s="150">
        <v>0</v>
      </c>
      <c r="T444" s="151">
        <f>S444*H444</f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52" t="s">
        <v>138</v>
      </c>
      <c r="AT444" s="152" t="s">
        <v>135</v>
      </c>
      <c r="AU444" s="152" t="s">
        <v>81</v>
      </c>
      <c r="AY444" s="17" t="s">
        <v>132</v>
      </c>
      <c r="BE444" s="153">
        <f>IF(N444="základní",J444,0)</f>
        <v>0</v>
      </c>
      <c r="BF444" s="153">
        <f>IF(N444="snížená",J444,0)</f>
        <v>0</v>
      </c>
      <c r="BG444" s="153">
        <f>IF(N444="zákl. přenesená",J444,0)</f>
        <v>0</v>
      </c>
      <c r="BH444" s="153">
        <f>IF(N444="sníž. přenesená",J444,0)</f>
        <v>0</v>
      </c>
      <c r="BI444" s="153">
        <f>IF(N444="nulová",J444,0)</f>
        <v>0</v>
      </c>
      <c r="BJ444" s="17" t="s">
        <v>80</v>
      </c>
      <c r="BK444" s="153">
        <f>ROUND(I444*H444,2)</f>
        <v>0</v>
      </c>
      <c r="BL444" s="17" t="s">
        <v>138</v>
      </c>
      <c r="BM444" s="152" t="s">
        <v>277</v>
      </c>
    </row>
    <row r="445" spans="1:65" s="13" customFormat="1">
      <c r="B445" s="154"/>
      <c r="D445" s="155" t="s">
        <v>139</v>
      </c>
      <c r="E445" s="156" t="s">
        <v>1</v>
      </c>
      <c r="F445" s="157" t="s">
        <v>562</v>
      </c>
      <c r="H445" s="156" t="s">
        <v>1</v>
      </c>
      <c r="I445" s="13">
        <v>0</v>
      </c>
      <c r="L445" s="154"/>
      <c r="M445" s="158"/>
      <c r="N445" s="159"/>
      <c r="O445" s="159"/>
      <c r="P445" s="159"/>
      <c r="Q445" s="159"/>
      <c r="R445" s="159"/>
      <c r="S445" s="159"/>
      <c r="T445" s="160"/>
      <c r="AT445" s="156" t="s">
        <v>139</v>
      </c>
      <c r="AU445" s="156" t="s">
        <v>81</v>
      </c>
      <c r="AV445" s="13" t="s">
        <v>80</v>
      </c>
      <c r="AW445" s="13" t="s">
        <v>31</v>
      </c>
      <c r="AX445" s="13" t="s">
        <v>75</v>
      </c>
      <c r="AY445" s="156" t="s">
        <v>132</v>
      </c>
    </row>
    <row r="446" spans="1:65" s="14" customFormat="1">
      <c r="B446" s="161"/>
      <c r="D446" s="155" t="s">
        <v>139</v>
      </c>
      <c r="E446" s="162" t="s">
        <v>1</v>
      </c>
      <c r="F446" s="163" t="s">
        <v>101</v>
      </c>
      <c r="H446" s="164">
        <v>6</v>
      </c>
      <c r="L446" s="161"/>
      <c r="M446" s="165"/>
      <c r="N446" s="166"/>
      <c r="O446" s="166"/>
      <c r="P446" s="166"/>
      <c r="Q446" s="166"/>
      <c r="R446" s="166"/>
      <c r="S446" s="166"/>
      <c r="T446" s="167"/>
      <c r="AT446" s="162" t="s">
        <v>139</v>
      </c>
      <c r="AU446" s="162" t="s">
        <v>81</v>
      </c>
      <c r="AV446" s="14" t="s">
        <v>81</v>
      </c>
      <c r="AW446" s="14" t="s">
        <v>31</v>
      </c>
      <c r="AX446" s="14" t="s">
        <v>75</v>
      </c>
      <c r="AY446" s="162" t="s">
        <v>132</v>
      </c>
    </row>
    <row r="447" spans="1:65" s="13" customFormat="1">
      <c r="B447" s="154"/>
      <c r="D447" s="155" t="s">
        <v>139</v>
      </c>
      <c r="E447" s="156" t="s">
        <v>1</v>
      </c>
      <c r="F447" s="157" t="s">
        <v>454</v>
      </c>
      <c r="H447" s="156" t="s">
        <v>1</v>
      </c>
      <c r="L447" s="154"/>
      <c r="M447" s="158"/>
      <c r="N447" s="159"/>
      <c r="O447" s="159"/>
      <c r="P447" s="159"/>
      <c r="Q447" s="159"/>
      <c r="R447" s="159"/>
      <c r="S447" s="159"/>
      <c r="T447" s="160"/>
      <c r="AT447" s="156" t="s">
        <v>139</v>
      </c>
      <c r="AU447" s="156" t="s">
        <v>81</v>
      </c>
      <c r="AV447" s="13" t="s">
        <v>80</v>
      </c>
      <c r="AW447" s="13" t="s">
        <v>31</v>
      </c>
      <c r="AX447" s="13" t="s">
        <v>75</v>
      </c>
      <c r="AY447" s="156" t="s">
        <v>132</v>
      </c>
    </row>
    <row r="448" spans="1:65" s="14" customFormat="1">
      <c r="B448" s="161"/>
      <c r="D448" s="155" t="s">
        <v>139</v>
      </c>
      <c r="E448" s="162" t="s">
        <v>1</v>
      </c>
      <c r="F448" s="163" t="s">
        <v>138</v>
      </c>
      <c r="H448" s="164">
        <v>4</v>
      </c>
      <c r="L448" s="161"/>
      <c r="M448" s="165"/>
      <c r="N448" s="166"/>
      <c r="O448" s="166"/>
      <c r="P448" s="166"/>
      <c r="Q448" s="166"/>
      <c r="R448" s="166"/>
      <c r="S448" s="166"/>
      <c r="T448" s="167"/>
      <c r="AT448" s="162" t="s">
        <v>139</v>
      </c>
      <c r="AU448" s="162" t="s">
        <v>81</v>
      </c>
      <c r="AV448" s="14" t="s">
        <v>81</v>
      </c>
      <c r="AW448" s="14" t="s">
        <v>31</v>
      </c>
      <c r="AX448" s="14" t="s">
        <v>75</v>
      </c>
      <c r="AY448" s="162" t="s">
        <v>132</v>
      </c>
    </row>
    <row r="449" spans="1:65" s="15" customFormat="1">
      <c r="B449" s="168"/>
      <c r="D449" s="155" t="s">
        <v>139</v>
      </c>
      <c r="E449" s="169" t="s">
        <v>1</v>
      </c>
      <c r="F449" s="170" t="s">
        <v>140</v>
      </c>
      <c r="H449" s="171">
        <v>10</v>
      </c>
      <c r="L449" s="168"/>
      <c r="M449" s="172"/>
      <c r="N449" s="173"/>
      <c r="O449" s="173"/>
      <c r="P449" s="173"/>
      <c r="Q449" s="173"/>
      <c r="R449" s="173"/>
      <c r="S449" s="173"/>
      <c r="T449" s="174"/>
      <c r="AT449" s="169" t="s">
        <v>139</v>
      </c>
      <c r="AU449" s="169" t="s">
        <v>81</v>
      </c>
      <c r="AV449" s="15" t="s">
        <v>138</v>
      </c>
      <c r="AW449" s="15" t="s">
        <v>31</v>
      </c>
      <c r="AX449" s="15" t="s">
        <v>80</v>
      </c>
      <c r="AY449" s="169" t="s">
        <v>132</v>
      </c>
    </row>
    <row r="450" spans="1:65" s="2" customFormat="1" ht="21.75" customHeight="1">
      <c r="A450" s="29"/>
      <c r="B450" s="141"/>
      <c r="C450" s="178" t="s">
        <v>278</v>
      </c>
      <c r="D450" s="178" t="s">
        <v>169</v>
      </c>
      <c r="E450" s="179" t="s">
        <v>628</v>
      </c>
      <c r="F450" s="180" t="s">
        <v>629</v>
      </c>
      <c r="G450" s="181" t="s">
        <v>150</v>
      </c>
      <c r="H450" s="182">
        <v>10</v>
      </c>
      <c r="I450" s="198">
        <v>0</v>
      </c>
      <c r="J450" s="183">
        <f>ROUND(I450*H450,2)</f>
        <v>0</v>
      </c>
      <c r="K450" s="180" t="s">
        <v>137</v>
      </c>
      <c r="L450" s="184"/>
      <c r="M450" s="185" t="s">
        <v>1</v>
      </c>
      <c r="N450" s="186" t="s">
        <v>40</v>
      </c>
      <c r="O450" s="150">
        <v>0</v>
      </c>
      <c r="P450" s="150">
        <f>O450*H450</f>
        <v>0</v>
      </c>
      <c r="Q450" s="150">
        <v>0</v>
      </c>
      <c r="R450" s="150">
        <f>Q450*H450</f>
        <v>0</v>
      </c>
      <c r="S450" s="150">
        <v>0</v>
      </c>
      <c r="T450" s="151">
        <f>S450*H450</f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52" t="s">
        <v>145</v>
      </c>
      <c r="AT450" s="152" t="s">
        <v>169</v>
      </c>
      <c r="AU450" s="152" t="s">
        <v>81</v>
      </c>
      <c r="AY450" s="17" t="s">
        <v>132</v>
      </c>
      <c r="BE450" s="153">
        <f>IF(N450="základní",J450,0)</f>
        <v>0</v>
      </c>
      <c r="BF450" s="153">
        <f>IF(N450="snížená",J450,0)</f>
        <v>0</v>
      </c>
      <c r="BG450" s="153">
        <f>IF(N450="zákl. přenesená",J450,0)</f>
        <v>0</v>
      </c>
      <c r="BH450" s="153">
        <f>IF(N450="sníž. přenesená",J450,0)</f>
        <v>0</v>
      </c>
      <c r="BI450" s="153">
        <f>IF(N450="nulová",J450,0)</f>
        <v>0</v>
      </c>
      <c r="BJ450" s="17" t="s">
        <v>80</v>
      </c>
      <c r="BK450" s="153">
        <f>ROUND(I450*H450,2)</f>
        <v>0</v>
      </c>
      <c r="BL450" s="17" t="s">
        <v>138</v>
      </c>
      <c r="BM450" s="152" t="s">
        <v>279</v>
      </c>
    </row>
    <row r="451" spans="1:65" s="12" customFormat="1" ht="22.9" customHeight="1">
      <c r="B451" s="129"/>
      <c r="D451" s="130" t="s">
        <v>74</v>
      </c>
      <c r="E451" s="139" t="s">
        <v>167</v>
      </c>
      <c r="F451" s="139" t="s">
        <v>168</v>
      </c>
      <c r="J451" s="140">
        <f>BK451</f>
        <v>0</v>
      </c>
      <c r="L451" s="129"/>
      <c r="M451" s="133"/>
      <c r="N451" s="134"/>
      <c r="O451" s="134"/>
      <c r="P451" s="135">
        <f>SUM(P452:P453)</f>
        <v>212.91608400000004</v>
      </c>
      <c r="Q451" s="134"/>
      <c r="R451" s="135">
        <f>SUM(R452:R453)</f>
        <v>0</v>
      </c>
      <c r="S451" s="134"/>
      <c r="T451" s="136">
        <f>SUM(T452:T453)</f>
        <v>0</v>
      </c>
      <c r="AR451" s="130" t="s">
        <v>80</v>
      </c>
      <c r="AT451" s="137" t="s">
        <v>74</v>
      </c>
      <c r="AU451" s="137" t="s">
        <v>80</v>
      </c>
      <c r="AY451" s="130" t="s">
        <v>132</v>
      </c>
      <c r="BK451" s="138">
        <f>SUM(BK452:BK453)</f>
        <v>0</v>
      </c>
    </row>
    <row r="452" spans="1:65" s="2" customFormat="1" ht="37.9" customHeight="1">
      <c r="A452" s="29"/>
      <c r="B452" s="141"/>
      <c r="C452" s="142" t="s">
        <v>211</v>
      </c>
      <c r="D452" s="142" t="s">
        <v>135</v>
      </c>
      <c r="E452" s="143" t="s">
        <v>630</v>
      </c>
      <c r="F452" s="144" t="s">
        <v>631</v>
      </c>
      <c r="G452" s="145" t="s">
        <v>144</v>
      </c>
      <c r="H452" s="146">
        <v>529.64200000000005</v>
      </c>
      <c r="I452" s="197">
        <v>0</v>
      </c>
      <c r="J452" s="147">
        <f>ROUND(I452*H452,2)</f>
        <v>0</v>
      </c>
      <c r="K452" s="144" t="s">
        <v>137</v>
      </c>
      <c r="L452" s="30"/>
      <c r="M452" s="148" t="s">
        <v>1</v>
      </c>
      <c r="N452" s="149" t="s">
        <v>40</v>
      </c>
      <c r="O452" s="150">
        <v>0.39700000000000002</v>
      </c>
      <c r="P452" s="150">
        <f>O452*H452</f>
        <v>210.26787400000003</v>
      </c>
      <c r="Q452" s="150">
        <v>0</v>
      </c>
      <c r="R452" s="150">
        <f>Q452*H452</f>
        <v>0</v>
      </c>
      <c r="S452" s="150">
        <v>0</v>
      </c>
      <c r="T452" s="151">
        <f>S452*H452</f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52" t="s">
        <v>138</v>
      </c>
      <c r="AT452" s="152" t="s">
        <v>135</v>
      </c>
      <c r="AU452" s="152" t="s">
        <v>81</v>
      </c>
      <c r="AY452" s="17" t="s">
        <v>132</v>
      </c>
      <c r="BE452" s="153">
        <f>IF(N452="základní",J452,0)</f>
        <v>0</v>
      </c>
      <c r="BF452" s="153">
        <f>IF(N452="snížená",J452,0)</f>
        <v>0</v>
      </c>
      <c r="BG452" s="153">
        <f>IF(N452="zákl. přenesená",J452,0)</f>
        <v>0</v>
      </c>
      <c r="BH452" s="153">
        <f>IF(N452="sníž. přenesená",J452,0)</f>
        <v>0</v>
      </c>
      <c r="BI452" s="153">
        <f>IF(N452="nulová",J452,0)</f>
        <v>0</v>
      </c>
      <c r="BJ452" s="17" t="s">
        <v>80</v>
      </c>
      <c r="BK452" s="153">
        <f>ROUND(I452*H452,2)</f>
        <v>0</v>
      </c>
      <c r="BL452" s="17" t="s">
        <v>138</v>
      </c>
      <c r="BM452" s="152" t="s">
        <v>280</v>
      </c>
    </row>
    <row r="453" spans="1:65" s="2" customFormat="1" ht="44.25" customHeight="1">
      <c r="A453" s="29"/>
      <c r="B453" s="141"/>
      <c r="C453" s="142" t="s">
        <v>281</v>
      </c>
      <c r="D453" s="142" t="s">
        <v>135</v>
      </c>
      <c r="E453" s="143" t="s">
        <v>632</v>
      </c>
      <c r="F453" s="144" t="s">
        <v>633</v>
      </c>
      <c r="G453" s="145" t="s">
        <v>144</v>
      </c>
      <c r="H453" s="146">
        <v>529.64200000000005</v>
      </c>
      <c r="I453" s="197">
        <v>0</v>
      </c>
      <c r="J453" s="147">
        <f>ROUND(I453*H453,2)</f>
        <v>0</v>
      </c>
      <c r="K453" s="144" t="s">
        <v>137</v>
      </c>
      <c r="L453" s="30"/>
      <c r="M453" s="148" t="s">
        <v>1</v>
      </c>
      <c r="N453" s="149" t="s">
        <v>40</v>
      </c>
      <c r="O453" s="150">
        <v>5.0000000000000001E-3</v>
      </c>
      <c r="P453" s="150">
        <f>O453*H453</f>
        <v>2.6482100000000002</v>
      </c>
      <c r="Q453" s="150">
        <v>0</v>
      </c>
      <c r="R453" s="150">
        <f>Q453*H453</f>
        <v>0</v>
      </c>
      <c r="S453" s="150">
        <v>0</v>
      </c>
      <c r="T453" s="151">
        <f>S453*H453</f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52" t="s">
        <v>138</v>
      </c>
      <c r="AT453" s="152" t="s">
        <v>135</v>
      </c>
      <c r="AU453" s="152" t="s">
        <v>81</v>
      </c>
      <c r="AY453" s="17" t="s">
        <v>132</v>
      </c>
      <c r="BE453" s="153">
        <f>IF(N453="základní",J453,0)</f>
        <v>0</v>
      </c>
      <c r="BF453" s="153">
        <f>IF(N453="snížená",J453,0)</f>
        <v>0</v>
      </c>
      <c r="BG453" s="153">
        <f>IF(N453="zákl. přenesená",J453,0)</f>
        <v>0</v>
      </c>
      <c r="BH453" s="153">
        <f>IF(N453="sníž. přenesená",J453,0)</f>
        <v>0</v>
      </c>
      <c r="BI453" s="153">
        <f>IF(N453="nulová",J453,0)</f>
        <v>0</v>
      </c>
      <c r="BJ453" s="17" t="s">
        <v>80</v>
      </c>
      <c r="BK453" s="153">
        <f>ROUND(I453*H453,2)</f>
        <v>0</v>
      </c>
      <c r="BL453" s="17" t="s">
        <v>138</v>
      </c>
      <c r="BM453" s="152" t="s">
        <v>282</v>
      </c>
    </row>
    <row r="454" spans="1:65" s="12" customFormat="1" ht="25.9" customHeight="1">
      <c r="B454" s="129"/>
      <c r="D454" s="130" t="s">
        <v>74</v>
      </c>
      <c r="E454" s="131" t="s">
        <v>147</v>
      </c>
      <c r="F454" s="131" t="s">
        <v>148</v>
      </c>
      <c r="J454" s="132">
        <f>BK454</f>
        <v>0</v>
      </c>
      <c r="L454" s="129"/>
      <c r="M454" s="133"/>
      <c r="N454" s="134"/>
      <c r="O454" s="134"/>
      <c r="P454" s="135">
        <f>P455+P463+P481</f>
        <v>403.31366200000002</v>
      </c>
      <c r="Q454" s="134"/>
      <c r="R454" s="135">
        <f>R455+R463+R481</f>
        <v>0.34988864000000003</v>
      </c>
      <c r="S454" s="134"/>
      <c r="T454" s="136">
        <f>T455+T463+T481</f>
        <v>0</v>
      </c>
      <c r="AR454" s="130" t="s">
        <v>81</v>
      </c>
      <c r="AT454" s="137" t="s">
        <v>74</v>
      </c>
      <c r="AU454" s="137" t="s">
        <v>75</v>
      </c>
      <c r="AY454" s="130" t="s">
        <v>132</v>
      </c>
      <c r="BK454" s="138">
        <f>BK455+BK463+BK481</f>
        <v>0</v>
      </c>
    </row>
    <row r="455" spans="1:65" s="12" customFormat="1" ht="22.9" customHeight="1">
      <c r="B455" s="129"/>
      <c r="D455" s="130" t="s">
        <v>74</v>
      </c>
      <c r="E455" s="139" t="s">
        <v>230</v>
      </c>
      <c r="F455" s="139" t="s">
        <v>231</v>
      </c>
      <c r="J455" s="140">
        <f>BK455</f>
        <v>0</v>
      </c>
      <c r="L455" s="129"/>
      <c r="M455" s="133"/>
      <c r="N455" s="134"/>
      <c r="O455" s="134"/>
      <c r="P455" s="135">
        <f>SUM(P456:P462)</f>
        <v>33.173200000000001</v>
      </c>
      <c r="Q455" s="134"/>
      <c r="R455" s="135">
        <f>SUM(R456:R462)</f>
        <v>0.11659200000000002</v>
      </c>
      <c r="S455" s="134"/>
      <c r="T455" s="136">
        <f>SUM(T456:T462)</f>
        <v>0</v>
      </c>
      <c r="AR455" s="130" t="s">
        <v>81</v>
      </c>
      <c r="AT455" s="137" t="s">
        <v>74</v>
      </c>
      <c r="AU455" s="137" t="s">
        <v>80</v>
      </c>
      <c r="AY455" s="130" t="s">
        <v>132</v>
      </c>
      <c r="BK455" s="138">
        <f>SUM(BK456:BK462)</f>
        <v>0</v>
      </c>
    </row>
    <row r="456" spans="1:65" s="2" customFormat="1" ht="16.5" customHeight="1">
      <c r="A456" s="29"/>
      <c r="B456" s="141"/>
      <c r="C456" s="142" t="s">
        <v>213</v>
      </c>
      <c r="D456" s="142" t="s">
        <v>135</v>
      </c>
      <c r="E456" s="143" t="s">
        <v>634</v>
      </c>
      <c r="F456" s="144" t="s">
        <v>635</v>
      </c>
      <c r="G456" s="145" t="s">
        <v>136</v>
      </c>
      <c r="H456" s="146">
        <v>69.400000000000006</v>
      </c>
      <c r="I456" s="197">
        <v>0</v>
      </c>
      <c r="J456" s="147">
        <f>ROUND(I456*H456,2)</f>
        <v>0</v>
      </c>
      <c r="K456" s="144" t="s">
        <v>137</v>
      </c>
      <c r="L456" s="30"/>
      <c r="M456" s="148" t="s">
        <v>1</v>
      </c>
      <c r="N456" s="149" t="s">
        <v>40</v>
      </c>
      <c r="O456" s="150">
        <v>0.47799999999999998</v>
      </c>
      <c r="P456" s="150">
        <f>O456*H456</f>
        <v>33.173200000000001</v>
      </c>
      <c r="Q456" s="150">
        <v>1.6800000000000001E-3</v>
      </c>
      <c r="R456" s="150">
        <f>Q456*H456</f>
        <v>0.11659200000000002</v>
      </c>
      <c r="S456" s="150">
        <v>0</v>
      </c>
      <c r="T456" s="151">
        <f>S456*H456</f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52" t="s">
        <v>151</v>
      </c>
      <c r="AT456" s="152" t="s">
        <v>135</v>
      </c>
      <c r="AU456" s="152" t="s">
        <v>81</v>
      </c>
      <c r="AY456" s="17" t="s">
        <v>132</v>
      </c>
      <c r="BE456" s="153">
        <f>IF(N456="základní",J456,0)</f>
        <v>0</v>
      </c>
      <c r="BF456" s="153">
        <f>IF(N456="snížená",J456,0)</f>
        <v>0</v>
      </c>
      <c r="BG456" s="153">
        <f>IF(N456="zákl. přenesená",J456,0)</f>
        <v>0</v>
      </c>
      <c r="BH456" s="153">
        <f>IF(N456="sníž. přenesená",J456,0)</f>
        <v>0</v>
      </c>
      <c r="BI456" s="153">
        <f>IF(N456="nulová",J456,0)</f>
        <v>0</v>
      </c>
      <c r="BJ456" s="17" t="s">
        <v>80</v>
      </c>
      <c r="BK456" s="153">
        <f>ROUND(I456*H456,2)</f>
        <v>0</v>
      </c>
      <c r="BL456" s="17" t="s">
        <v>151</v>
      </c>
      <c r="BM456" s="152" t="s">
        <v>283</v>
      </c>
    </row>
    <row r="457" spans="1:65" s="13" customFormat="1">
      <c r="B457" s="154"/>
      <c r="D457" s="155" t="s">
        <v>139</v>
      </c>
      <c r="E457" s="156" t="s">
        <v>1</v>
      </c>
      <c r="F457" s="157" t="s">
        <v>636</v>
      </c>
      <c r="H457" s="156" t="s">
        <v>1</v>
      </c>
      <c r="L457" s="154"/>
      <c r="M457" s="158"/>
      <c r="N457" s="159"/>
      <c r="O457" s="159"/>
      <c r="P457" s="159"/>
      <c r="Q457" s="159"/>
      <c r="R457" s="159"/>
      <c r="S457" s="159"/>
      <c r="T457" s="160"/>
      <c r="AT457" s="156" t="s">
        <v>139</v>
      </c>
      <c r="AU457" s="156" t="s">
        <v>81</v>
      </c>
      <c r="AV457" s="13" t="s">
        <v>80</v>
      </c>
      <c r="AW457" s="13" t="s">
        <v>31</v>
      </c>
      <c r="AX457" s="13" t="s">
        <v>75</v>
      </c>
      <c r="AY457" s="156" t="s">
        <v>132</v>
      </c>
    </row>
    <row r="458" spans="1:65" s="14" customFormat="1">
      <c r="B458" s="161"/>
      <c r="D458" s="155" t="s">
        <v>139</v>
      </c>
      <c r="E458" s="162" t="s">
        <v>1</v>
      </c>
      <c r="F458" s="163" t="s">
        <v>637</v>
      </c>
      <c r="H458" s="164">
        <v>1</v>
      </c>
      <c r="L458" s="161"/>
      <c r="M458" s="165"/>
      <c r="N458" s="166"/>
      <c r="O458" s="166"/>
      <c r="P458" s="166"/>
      <c r="Q458" s="166"/>
      <c r="R458" s="166"/>
      <c r="S458" s="166"/>
      <c r="T458" s="167"/>
      <c r="AT458" s="162" t="s">
        <v>139</v>
      </c>
      <c r="AU458" s="162" t="s">
        <v>81</v>
      </c>
      <c r="AV458" s="14" t="s">
        <v>81</v>
      </c>
      <c r="AW458" s="14" t="s">
        <v>31</v>
      </c>
      <c r="AX458" s="14" t="s">
        <v>75</v>
      </c>
      <c r="AY458" s="162" t="s">
        <v>132</v>
      </c>
    </row>
    <row r="459" spans="1:65" s="13" customFormat="1">
      <c r="B459" s="154"/>
      <c r="D459" s="155" t="s">
        <v>139</v>
      </c>
      <c r="E459" s="156" t="s">
        <v>1</v>
      </c>
      <c r="F459" s="157" t="s">
        <v>638</v>
      </c>
      <c r="H459" s="156" t="s">
        <v>1</v>
      </c>
      <c r="L459" s="154"/>
      <c r="M459" s="158"/>
      <c r="N459" s="159"/>
      <c r="O459" s="159"/>
      <c r="P459" s="159"/>
      <c r="Q459" s="159"/>
      <c r="R459" s="159"/>
      <c r="S459" s="159"/>
      <c r="T459" s="160"/>
      <c r="AT459" s="156" t="s">
        <v>139</v>
      </c>
      <c r="AU459" s="156" t="s">
        <v>81</v>
      </c>
      <c r="AV459" s="13" t="s">
        <v>80</v>
      </c>
      <c r="AW459" s="13" t="s">
        <v>31</v>
      </c>
      <c r="AX459" s="13" t="s">
        <v>75</v>
      </c>
      <c r="AY459" s="156" t="s">
        <v>132</v>
      </c>
    </row>
    <row r="460" spans="1:65" s="14" customFormat="1">
      <c r="B460" s="161"/>
      <c r="D460" s="155" t="s">
        <v>139</v>
      </c>
      <c r="E460" s="162" t="s">
        <v>1</v>
      </c>
      <c r="F460" s="163" t="s">
        <v>639</v>
      </c>
      <c r="H460" s="164">
        <v>68.400000000000006</v>
      </c>
      <c r="L460" s="161"/>
      <c r="M460" s="165"/>
      <c r="N460" s="166"/>
      <c r="O460" s="166"/>
      <c r="P460" s="166"/>
      <c r="Q460" s="166"/>
      <c r="R460" s="166"/>
      <c r="S460" s="166"/>
      <c r="T460" s="167"/>
      <c r="AT460" s="162" t="s">
        <v>139</v>
      </c>
      <c r="AU460" s="162" t="s">
        <v>81</v>
      </c>
      <c r="AV460" s="14" t="s">
        <v>81</v>
      </c>
      <c r="AW460" s="14" t="s">
        <v>31</v>
      </c>
      <c r="AX460" s="14" t="s">
        <v>75</v>
      </c>
      <c r="AY460" s="162" t="s">
        <v>132</v>
      </c>
    </row>
    <row r="461" spans="1:65" s="15" customFormat="1">
      <c r="B461" s="168"/>
      <c r="D461" s="155" t="s">
        <v>139</v>
      </c>
      <c r="E461" s="169" t="s">
        <v>1</v>
      </c>
      <c r="F461" s="170" t="s">
        <v>140</v>
      </c>
      <c r="H461" s="171">
        <v>69.400000000000006</v>
      </c>
      <c r="L461" s="168"/>
      <c r="M461" s="172"/>
      <c r="N461" s="173"/>
      <c r="O461" s="173"/>
      <c r="P461" s="173"/>
      <c r="Q461" s="173"/>
      <c r="R461" s="173"/>
      <c r="S461" s="173"/>
      <c r="T461" s="174"/>
      <c r="AT461" s="169" t="s">
        <v>139</v>
      </c>
      <c r="AU461" s="169" t="s">
        <v>81</v>
      </c>
      <c r="AV461" s="15" t="s">
        <v>138</v>
      </c>
      <c r="AW461" s="15" t="s">
        <v>31</v>
      </c>
      <c r="AX461" s="15" t="s">
        <v>80</v>
      </c>
      <c r="AY461" s="169" t="s">
        <v>132</v>
      </c>
    </row>
    <row r="462" spans="1:65" s="2" customFormat="1" ht="44.25" customHeight="1">
      <c r="A462" s="29"/>
      <c r="B462" s="141"/>
      <c r="C462" s="142" t="s">
        <v>284</v>
      </c>
      <c r="D462" s="142" t="s">
        <v>135</v>
      </c>
      <c r="E462" s="143" t="s">
        <v>329</v>
      </c>
      <c r="F462" s="144" t="s">
        <v>330</v>
      </c>
      <c r="G462" s="145" t="s">
        <v>235</v>
      </c>
      <c r="H462" s="146">
        <v>374.76</v>
      </c>
      <c r="I462" s="197">
        <v>0</v>
      </c>
      <c r="J462" s="147">
        <f>ROUND(I462*H462,2)</f>
        <v>0</v>
      </c>
      <c r="K462" s="144" t="s">
        <v>137</v>
      </c>
      <c r="L462" s="30"/>
      <c r="M462" s="148" t="s">
        <v>1</v>
      </c>
      <c r="N462" s="149" t="s">
        <v>40</v>
      </c>
      <c r="O462" s="150">
        <v>0</v>
      </c>
      <c r="P462" s="150">
        <f>O462*H462</f>
        <v>0</v>
      </c>
      <c r="Q462" s="150">
        <v>0</v>
      </c>
      <c r="R462" s="150">
        <f>Q462*H462</f>
        <v>0</v>
      </c>
      <c r="S462" s="150">
        <v>0</v>
      </c>
      <c r="T462" s="151">
        <f>S462*H462</f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52" t="s">
        <v>151</v>
      </c>
      <c r="AT462" s="152" t="s">
        <v>135</v>
      </c>
      <c r="AU462" s="152" t="s">
        <v>81</v>
      </c>
      <c r="AY462" s="17" t="s">
        <v>132</v>
      </c>
      <c r="BE462" s="153">
        <f>IF(N462="základní",J462,0)</f>
        <v>0</v>
      </c>
      <c r="BF462" s="153">
        <f>IF(N462="snížená",J462,0)</f>
        <v>0</v>
      </c>
      <c r="BG462" s="153">
        <f>IF(N462="zákl. přenesená",J462,0)</f>
        <v>0</v>
      </c>
      <c r="BH462" s="153">
        <f>IF(N462="sníž. přenesená",J462,0)</f>
        <v>0</v>
      </c>
      <c r="BI462" s="153">
        <f>IF(N462="nulová",J462,0)</f>
        <v>0</v>
      </c>
      <c r="BJ462" s="17" t="s">
        <v>80</v>
      </c>
      <c r="BK462" s="153">
        <f>ROUND(I462*H462,2)</f>
        <v>0</v>
      </c>
      <c r="BL462" s="17" t="s">
        <v>151</v>
      </c>
      <c r="BM462" s="152" t="s">
        <v>285</v>
      </c>
    </row>
    <row r="463" spans="1:65" s="12" customFormat="1" ht="22.9" customHeight="1">
      <c r="B463" s="129"/>
      <c r="D463" s="130" t="s">
        <v>74</v>
      </c>
      <c r="E463" s="139" t="s">
        <v>237</v>
      </c>
      <c r="F463" s="139" t="s">
        <v>238</v>
      </c>
      <c r="J463" s="140">
        <f>BK463</f>
        <v>0</v>
      </c>
      <c r="L463" s="129"/>
      <c r="M463" s="133"/>
      <c r="N463" s="134"/>
      <c r="O463" s="134"/>
      <c r="P463" s="135">
        <f>SUM(P464:P480)</f>
        <v>313.03155000000004</v>
      </c>
      <c r="Q463" s="134"/>
      <c r="R463" s="135">
        <f>SUM(R464:R480)</f>
        <v>0.19104770000000001</v>
      </c>
      <c r="S463" s="134"/>
      <c r="T463" s="136">
        <f>SUM(T464:T480)</f>
        <v>0</v>
      </c>
      <c r="AR463" s="130" t="s">
        <v>81</v>
      </c>
      <c r="AT463" s="137" t="s">
        <v>74</v>
      </c>
      <c r="AU463" s="137" t="s">
        <v>80</v>
      </c>
      <c r="AY463" s="130" t="s">
        <v>132</v>
      </c>
      <c r="BK463" s="138">
        <f>SUM(BK464:BK480)</f>
        <v>0</v>
      </c>
    </row>
    <row r="464" spans="1:65" s="2" customFormat="1" ht="24.2" customHeight="1">
      <c r="A464" s="29"/>
      <c r="B464" s="141"/>
      <c r="C464" s="142" t="s">
        <v>214</v>
      </c>
      <c r="D464" s="142" t="s">
        <v>135</v>
      </c>
      <c r="E464" s="143" t="s">
        <v>640</v>
      </c>
      <c r="F464" s="144" t="s">
        <v>641</v>
      </c>
      <c r="G464" s="145" t="s">
        <v>201</v>
      </c>
      <c r="H464" s="146">
        <v>1260</v>
      </c>
      <c r="I464" s="197">
        <v>0</v>
      </c>
      <c r="J464" s="147">
        <f>ROUND(I464*H464,2)</f>
        <v>0</v>
      </c>
      <c r="K464" s="144" t="s">
        <v>137</v>
      </c>
      <c r="L464" s="30"/>
      <c r="M464" s="148" t="s">
        <v>1</v>
      </c>
      <c r="N464" s="149" t="s">
        <v>40</v>
      </c>
      <c r="O464" s="150">
        <v>9.6000000000000002E-2</v>
      </c>
      <c r="P464" s="150">
        <f>O464*H464</f>
        <v>120.96000000000001</v>
      </c>
      <c r="Q464" s="150">
        <v>5.0000000000000002E-5</v>
      </c>
      <c r="R464" s="150">
        <f>Q464*H464</f>
        <v>6.3E-2</v>
      </c>
      <c r="S464" s="150">
        <v>0</v>
      </c>
      <c r="T464" s="151">
        <f>S464*H464</f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52" t="s">
        <v>151</v>
      </c>
      <c r="AT464" s="152" t="s">
        <v>135</v>
      </c>
      <c r="AU464" s="152" t="s">
        <v>81</v>
      </c>
      <c r="AY464" s="17" t="s">
        <v>132</v>
      </c>
      <c r="BE464" s="153">
        <f>IF(N464="základní",J464,0)</f>
        <v>0</v>
      </c>
      <c r="BF464" s="153">
        <f>IF(N464="snížená",J464,0)</f>
        <v>0</v>
      </c>
      <c r="BG464" s="153">
        <f>IF(N464="zákl. přenesená",J464,0)</f>
        <v>0</v>
      </c>
      <c r="BH464" s="153">
        <f>IF(N464="sníž. přenesená",J464,0)</f>
        <v>0</v>
      </c>
      <c r="BI464" s="153">
        <f>IF(N464="nulová",J464,0)</f>
        <v>0</v>
      </c>
      <c r="BJ464" s="17" t="s">
        <v>80</v>
      </c>
      <c r="BK464" s="153">
        <f>ROUND(I464*H464,2)</f>
        <v>0</v>
      </c>
      <c r="BL464" s="17" t="s">
        <v>151</v>
      </c>
      <c r="BM464" s="152" t="s">
        <v>286</v>
      </c>
    </row>
    <row r="465" spans="1:65" s="13" customFormat="1">
      <c r="B465" s="154"/>
      <c r="D465" s="155" t="s">
        <v>139</v>
      </c>
      <c r="E465" s="156" t="s">
        <v>1</v>
      </c>
      <c r="F465" s="157" t="s">
        <v>642</v>
      </c>
      <c r="H465" s="156" t="s">
        <v>1</v>
      </c>
      <c r="L465" s="154"/>
      <c r="M465" s="158"/>
      <c r="N465" s="159"/>
      <c r="O465" s="159"/>
      <c r="P465" s="159"/>
      <c r="Q465" s="159"/>
      <c r="R465" s="159"/>
      <c r="S465" s="159"/>
      <c r="T465" s="160"/>
      <c r="AT465" s="156" t="s">
        <v>139</v>
      </c>
      <c r="AU465" s="156" t="s">
        <v>81</v>
      </c>
      <c r="AV465" s="13" t="s">
        <v>80</v>
      </c>
      <c r="AW465" s="13" t="s">
        <v>31</v>
      </c>
      <c r="AX465" s="13" t="s">
        <v>75</v>
      </c>
      <c r="AY465" s="156" t="s">
        <v>132</v>
      </c>
    </row>
    <row r="466" spans="1:65" s="13" customFormat="1">
      <c r="B466" s="154"/>
      <c r="D466" s="155" t="s">
        <v>139</v>
      </c>
      <c r="E466" s="156" t="s">
        <v>1</v>
      </c>
      <c r="F466" s="157" t="s">
        <v>643</v>
      </c>
      <c r="H466" s="156" t="s">
        <v>1</v>
      </c>
      <c r="L466" s="154"/>
      <c r="M466" s="158"/>
      <c r="N466" s="159"/>
      <c r="O466" s="159"/>
      <c r="P466" s="159"/>
      <c r="Q466" s="159"/>
      <c r="R466" s="159"/>
      <c r="S466" s="159"/>
      <c r="T466" s="160"/>
      <c r="AT466" s="156" t="s">
        <v>139</v>
      </c>
      <c r="AU466" s="156" t="s">
        <v>81</v>
      </c>
      <c r="AV466" s="13" t="s">
        <v>80</v>
      </c>
      <c r="AW466" s="13" t="s">
        <v>31</v>
      </c>
      <c r="AX466" s="13" t="s">
        <v>75</v>
      </c>
      <c r="AY466" s="156" t="s">
        <v>132</v>
      </c>
    </row>
    <row r="467" spans="1:65" s="14" customFormat="1">
      <c r="B467" s="161"/>
      <c r="D467" s="155" t="s">
        <v>139</v>
      </c>
      <c r="E467" s="162" t="s">
        <v>1</v>
      </c>
      <c r="F467" s="163" t="s">
        <v>644</v>
      </c>
      <c r="H467" s="164">
        <v>1260</v>
      </c>
      <c r="L467" s="161"/>
      <c r="M467" s="165"/>
      <c r="N467" s="166"/>
      <c r="O467" s="166"/>
      <c r="P467" s="166"/>
      <c r="Q467" s="166"/>
      <c r="R467" s="166"/>
      <c r="S467" s="166"/>
      <c r="T467" s="167"/>
      <c r="AT467" s="162" t="s">
        <v>139</v>
      </c>
      <c r="AU467" s="162" t="s">
        <v>81</v>
      </c>
      <c r="AV467" s="14" t="s">
        <v>81</v>
      </c>
      <c r="AW467" s="14" t="s">
        <v>31</v>
      </c>
      <c r="AX467" s="14" t="s">
        <v>75</v>
      </c>
      <c r="AY467" s="162" t="s">
        <v>132</v>
      </c>
    </row>
    <row r="468" spans="1:65" s="15" customFormat="1">
      <c r="B468" s="168"/>
      <c r="D468" s="155" t="s">
        <v>139</v>
      </c>
      <c r="E468" s="169" t="s">
        <v>1</v>
      </c>
      <c r="F468" s="170" t="s">
        <v>140</v>
      </c>
      <c r="H468" s="171">
        <v>1260</v>
      </c>
      <c r="L468" s="168"/>
      <c r="M468" s="172"/>
      <c r="N468" s="173"/>
      <c r="O468" s="173"/>
      <c r="P468" s="173"/>
      <c r="Q468" s="173"/>
      <c r="R468" s="173"/>
      <c r="S468" s="173"/>
      <c r="T468" s="174"/>
      <c r="AT468" s="169" t="s">
        <v>139</v>
      </c>
      <c r="AU468" s="169" t="s">
        <v>81</v>
      </c>
      <c r="AV468" s="15" t="s">
        <v>138</v>
      </c>
      <c r="AW468" s="15" t="s">
        <v>31</v>
      </c>
      <c r="AX468" s="15" t="s">
        <v>80</v>
      </c>
      <c r="AY468" s="169" t="s">
        <v>132</v>
      </c>
    </row>
    <row r="469" spans="1:65" s="2" customFormat="1" ht="24.2" customHeight="1">
      <c r="A469" s="29"/>
      <c r="B469" s="141"/>
      <c r="C469" s="178" t="s">
        <v>287</v>
      </c>
      <c r="D469" s="178" t="s">
        <v>169</v>
      </c>
      <c r="E469" s="179" t="s">
        <v>645</v>
      </c>
      <c r="F469" s="180" t="s">
        <v>646</v>
      </c>
      <c r="G469" s="181" t="s">
        <v>136</v>
      </c>
      <c r="H469" s="182">
        <v>1.3859999999999999</v>
      </c>
      <c r="I469" s="198">
        <v>0</v>
      </c>
      <c r="J469" s="183">
        <f>ROUND(I469*H469,2)</f>
        <v>0</v>
      </c>
      <c r="K469" s="180" t="s">
        <v>137</v>
      </c>
      <c r="L469" s="184"/>
      <c r="M469" s="185" t="s">
        <v>1</v>
      </c>
      <c r="N469" s="186" t="s">
        <v>40</v>
      </c>
      <c r="O469" s="150">
        <v>0</v>
      </c>
      <c r="P469" s="150">
        <f>O469*H469</f>
        <v>0</v>
      </c>
      <c r="Q469" s="150">
        <v>0</v>
      </c>
      <c r="R469" s="150">
        <f>Q469*H469</f>
        <v>0</v>
      </c>
      <c r="S469" s="150">
        <v>0</v>
      </c>
      <c r="T469" s="151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52" t="s">
        <v>170</v>
      </c>
      <c r="AT469" s="152" t="s">
        <v>169</v>
      </c>
      <c r="AU469" s="152" t="s">
        <v>81</v>
      </c>
      <c r="AY469" s="17" t="s">
        <v>132</v>
      </c>
      <c r="BE469" s="153">
        <f>IF(N469="základní",J469,0)</f>
        <v>0</v>
      </c>
      <c r="BF469" s="153">
        <f>IF(N469="snížená",J469,0)</f>
        <v>0</v>
      </c>
      <c r="BG469" s="153">
        <f>IF(N469="zákl. přenesená",J469,0)</f>
        <v>0</v>
      </c>
      <c r="BH469" s="153">
        <f>IF(N469="sníž. přenesená",J469,0)</f>
        <v>0</v>
      </c>
      <c r="BI469" s="153">
        <f>IF(N469="nulová",J469,0)</f>
        <v>0</v>
      </c>
      <c r="BJ469" s="17" t="s">
        <v>80</v>
      </c>
      <c r="BK469" s="153">
        <f>ROUND(I469*H469,2)</f>
        <v>0</v>
      </c>
      <c r="BL469" s="17" t="s">
        <v>151</v>
      </c>
      <c r="BM469" s="152" t="s">
        <v>288</v>
      </c>
    </row>
    <row r="470" spans="1:65" s="14" customFormat="1">
      <c r="B470" s="161"/>
      <c r="D470" s="155" t="s">
        <v>139</v>
      </c>
      <c r="E470" s="162" t="s">
        <v>1</v>
      </c>
      <c r="F470" s="163" t="s">
        <v>647</v>
      </c>
      <c r="H470" s="164">
        <v>1.3859999999999999</v>
      </c>
      <c r="L470" s="161"/>
      <c r="M470" s="165"/>
      <c r="N470" s="166"/>
      <c r="O470" s="166"/>
      <c r="P470" s="166"/>
      <c r="Q470" s="166"/>
      <c r="R470" s="166"/>
      <c r="S470" s="166"/>
      <c r="T470" s="167"/>
      <c r="AT470" s="162" t="s">
        <v>139</v>
      </c>
      <c r="AU470" s="162" t="s">
        <v>81</v>
      </c>
      <c r="AV470" s="14" t="s">
        <v>81</v>
      </c>
      <c r="AW470" s="14" t="s">
        <v>31</v>
      </c>
      <c r="AX470" s="14" t="s">
        <v>75</v>
      </c>
      <c r="AY470" s="162" t="s">
        <v>132</v>
      </c>
    </row>
    <row r="471" spans="1:65" s="15" customFormat="1">
      <c r="B471" s="168"/>
      <c r="D471" s="155" t="s">
        <v>139</v>
      </c>
      <c r="E471" s="169" t="s">
        <v>1</v>
      </c>
      <c r="F471" s="170" t="s">
        <v>140</v>
      </c>
      <c r="H471" s="171">
        <v>1.3859999999999999</v>
      </c>
      <c r="L471" s="168"/>
      <c r="M471" s="172"/>
      <c r="N471" s="173"/>
      <c r="O471" s="173"/>
      <c r="P471" s="173"/>
      <c r="Q471" s="173"/>
      <c r="R471" s="173"/>
      <c r="S471" s="173"/>
      <c r="T471" s="174"/>
      <c r="AT471" s="169" t="s">
        <v>139</v>
      </c>
      <c r="AU471" s="169" t="s">
        <v>81</v>
      </c>
      <c r="AV471" s="15" t="s">
        <v>138</v>
      </c>
      <c r="AW471" s="15" t="s">
        <v>31</v>
      </c>
      <c r="AX471" s="15" t="s">
        <v>80</v>
      </c>
      <c r="AY471" s="169" t="s">
        <v>132</v>
      </c>
    </row>
    <row r="472" spans="1:65" s="2" customFormat="1" ht="24.2" customHeight="1">
      <c r="A472" s="29"/>
      <c r="B472" s="141"/>
      <c r="C472" s="142" t="s">
        <v>216</v>
      </c>
      <c r="D472" s="142" t="s">
        <v>135</v>
      </c>
      <c r="E472" s="143" t="s">
        <v>648</v>
      </c>
      <c r="F472" s="144" t="s">
        <v>649</v>
      </c>
      <c r="G472" s="145" t="s">
        <v>201</v>
      </c>
      <c r="H472" s="146">
        <v>2560.9540000000002</v>
      </c>
      <c r="I472" s="197">
        <v>0</v>
      </c>
      <c r="J472" s="147">
        <f>ROUND(I472*H472,2)</f>
        <v>0</v>
      </c>
      <c r="K472" s="144" t="s">
        <v>137</v>
      </c>
      <c r="L472" s="30"/>
      <c r="M472" s="148" t="s">
        <v>1</v>
      </c>
      <c r="N472" s="149" t="s">
        <v>40</v>
      </c>
      <c r="O472" s="150">
        <v>7.4999999999999997E-2</v>
      </c>
      <c r="P472" s="150">
        <f>O472*H472</f>
        <v>192.07155</v>
      </c>
      <c r="Q472" s="150">
        <v>5.0000000000000002E-5</v>
      </c>
      <c r="R472" s="150">
        <f>Q472*H472</f>
        <v>0.12804770000000001</v>
      </c>
      <c r="S472" s="150">
        <v>0</v>
      </c>
      <c r="T472" s="151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52" t="s">
        <v>151</v>
      </c>
      <c r="AT472" s="152" t="s">
        <v>135</v>
      </c>
      <c r="AU472" s="152" t="s">
        <v>81</v>
      </c>
      <c r="AY472" s="17" t="s">
        <v>132</v>
      </c>
      <c r="BE472" s="153">
        <f>IF(N472="základní",J472,0)</f>
        <v>0</v>
      </c>
      <c r="BF472" s="153">
        <f>IF(N472="snížená",J472,0)</f>
        <v>0</v>
      </c>
      <c r="BG472" s="153">
        <f>IF(N472="zákl. přenesená",J472,0)</f>
        <v>0</v>
      </c>
      <c r="BH472" s="153">
        <f>IF(N472="sníž. přenesená",J472,0)</f>
        <v>0</v>
      </c>
      <c r="BI472" s="153">
        <f>IF(N472="nulová",J472,0)</f>
        <v>0</v>
      </c>
      <c r="BJ472" s="17" t="s">
        <v>80</v>
      </c>
      <c r="BK472" s="153">
        <f>ROUND(I472*H472,2)</f>
        <v>0</v>
      </c>
      <c r="BL472" s="17" t="s">
        <v>151</v>
      </c>
      <c r="BM472" s="152" t="s">
        <v>289</v>
      </c>
    </row>
    <row r="473" spans="1:65" s="13" customFormat="1">
      <c r="B473" s="154"/>
      <c r="D473" s="155" t="s">
        <v>139</v>
      </c>
      <c r="E473" s="156" t="s">
        <v>1</v>
      </c>
      <c r="F473" s="157" t="s">
        <v>642</v>
      </c>
      <c r="H473" s="156" t="s">
        <v>1</v>
      </c>
      <c r="L473" s="154"/>
      <c r="M473" s="158"/>
      <c r="N473" s="159"/>
      <c r="O473" s="159"/>
      <c r="P473" s="159"/>
      <c r="Q473" s="159"/>
      <c r="R473" s="159"/>
      <c r="S473" s="159"/>
      <c r="T473" s="160"/>
      <c r="AT473" s="156" t="s">
        <v>139</v>
      </c>
      <c r="AU473" s="156" t="s">
        <v>81</v>
      </c>
      <c r="AV473" s="13" t="s">
        <v>80</v>
      </c>
      <c r="AW473" s="13" t="s">
        <v>31</v>
      </c>
      <c r="AX473" s="13" t="s">
        <v>75</v>
      </c>
      <c r="AY473" s="156" t="s">
        <v>132</v>
      </c>
    </row>
    <row r="474" spans="1:65" s="13" customFormat="1">
      <c r="B474" s="154"/>
      <c r="D474" s="155" t="s">
        <v>139</v>
      </c>
      <c r="E474" s="156" t="s">
        <v>1</v>
      </c>
      <c r="F474" s="157" t="s">
        <v>650</v>
      </c>
      <c r="H474" s="156" t="s">
        <v>1</v>
      </c>
      <c r="L474" s="154"/>
      <c r="M474" s="158"/>
      <c r="N474" s="159"/>
      <c r="O474" s="159"/>
      <c r="P474" s="159"/>
      <c r="Q474" s="159"/>
      <c r="R474" s="159"/>
      <c r="S474" s="159"/>
      <c r="T474" s="160"/>
      <c r="AT474" s="156" t="s">
        <v>139</v>
      </c>
      <c r="AU474" s="156" t="s">
        <v>81</v>
      </c>
      <c r="AV474" s="13" t="s">
        <v>80</v>
      </c>
      <c r="AW474" s="13" t="s">
        <v>31</v>
      </c>
      <c r="AX474" s="13" t="s">
        <v>75</v>
      </c>
      <c r="AY474" s="156" t="s">
        <v>132</v>
      </c>
    </row>
    <row r="475" spans="1:65" s="14" customFormat="1">
      <c r="B475" s="161"/>
      <c r="D475" s="155" t="s">
        <v>139</v>
      </c>
      <c r="E475" s="162" t="s">
        <v>1</v>
      </c>
      <c r="F475" s="163" t="s">
        <v>651</v>
      </c>
      <c r="H475" s="164">
        <v>2560.9540000000002</v>
      </c>
      <c r="L475" s="161"/>
      <c r="M475" s="165"/>
      <c r="N475" s="166"/>
      <c r="O475" s="166"/>
      <c r="P475" s="166"/>
      <c r="Q475" s="166"/>
      <c r="R475" s="166"/>
      <c r="S475" s="166"/>
      <c r="T475" s="167"/>
      <c r="AT475" s="162" t="s">
        <v>139</v>
      </c>
      <c r="AU475" s="162" t="s">
        <v>81</v>
      </c>
      <c r="AV475" s="14" t="s">
        <v>81</v>
      </c>
      <c r="AW475" s="14" t="s">
        <v>31</v>
      </c>
      <c r="AX475" s="14" t="s">
        <v>75</v>
      </c>
      <c r="AY475" s="162" t="s">
        <v>132</v>
      </c>
    </row>
    <row r="476" spans="1:65" s="15" customFormat="1">
      <c r="B476" s="168"/>
      <c r="D476" s="155" t="s">
        <v>139</v>
      </c>
      <c r="E476" s="169" t="s">
        <v>1</v>
      </c>
      <c r="F476" s="170" t="s">
        <v>140</v>
      </c>
      <c r="H476" s="171">
        <v>2560.9540000000002</v>
      </c>
      <c r="L476" s="168"/>
      <c r="M476" s="172"/>
      <c r="N476" s="173"/>
      <c r="O476" s="173"/>
      <c r="P476" s="173"/>
      <c r="Q476" s="173"/>
      <c r="R476" s="173"/>
      <c r="S476" s="173"/>
      <c r="T476" s="174"/>
      <c r="AT476" s="169" t="s">
        <v>139</v>
      </c>
      <c r="AU476" s="169" t="s">
        <v>81</v>
      </c>
      <c r="AV476" s="15" t="s">
        <v>138</v>
      </c>
      <c r="AW476" s="15" t="s">
        <v>31</v>
      </c>
      <c r="AX476" s="15" t="s">
        <v>80</v>
      </c>
      <c r="AY476" s="169" t="s">
        <v>132</v>
      </c>
    </row>
    <row r="477" spans="1:65" s="2" customFormat="1" ht="24.2" customHeight="1">
      <c r="A477" s="29"/>
      <c r="B477" s="141"/>
      <c r="C477" s="178" t="s">
        <v>290</v>
      </c>
      <c r="D477" s="178" t="s">
        <v>169</v>
      </c>
      <c r="E477" s="179" t="s">
        <v>652</v>
      </c>
      <c r="F477" s="180" t="s">
        <v>653</v>
      </c>
      <c r="G477" s="181" t="s">
        <v>136</v>
      </c>
      <c r="H477" s="182">
        <v>2.8170000000000002</v>
      </c>
      <c r="I477" s="198">
        <v>0</v>
      </c>
      <c r="J477" s="183">
        <f>ROUND(I477*H477,2)</f>
        <v>0</v>
      </c>
      <c r="K477" s="180" t="s">
        <v>137</v>
      </c>
      <c r="L477" s="184"/>
      <c r="M477" s="185" t="s">
        <v>1</v>
      </c>
      <c r="N477" s="186" t="s">
        <v>40</v>
      </c>
      <c r="O477" s="150">
        <v>0</v>
      </c>
      <c r="P477" s="150">
        <f>O477*H477</f>
        <v>0</v>
      </c>
      <c r="Q477" s="150">
        <v>0</v>
      </c>
      <c r="R477" s="150">
        <f>Q477*H477</f>
        <v>0</v>
      </c>
      <c r="S477" s="150">
        <v>0</v>
      </c>
      <c r="T477" s="151">
        <f>S477*H477</f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52" t="s">
        <v>170</v>
      </c>
      <c r="AT477" s="152" t="s">
        <v>169</v>
      </c>
      <c r="AU477" s="152" t="s">
        <v>81</v>
      </c>
      <c r="AY477" s="17" t="s">
        <v>132</v>
      </c>
      <c r="BE477" s="153">
        <f>IF(N477="základní",J477,0)</f>
        <v>0</v>
      </c>
      <c r="BF477" s="153">
        <f>IF(N477="snížená",J477,0)</f>
        <v>0</v>
      </c>
      <c r="BG477" s="153">
        <f>IF(N477="zákl. přenesená",J477,0)</f>
        <v>0</v>
      </c>
      <c r="BH477" s="153">
        <f>IF(N477="sníž. přenesená",J477,0)</f>
        <v>0</v>
      </c>
      <c r="BI477" s="153">
        <f>IF(N477="nulová",J477,0)</f>
        <v>0</v>
      </c>
      <c r="BJ477" s="17" t="s">
        <v>80</v>
      </c>
      <c r="BK477" s="153">
        <f>ROUND(I477*H477,2)</f>
        <v>0</v>
      </c>
      <c r="BL477" s="17" t="s">
        <v>151</v>
      </c>
      <c r="BM477" s="152" t="s">
        <v>291</v>
      </c>
    </row>
    <row r="478" spans="1:65" s="14" customFormat="1">
      <c r="B478" s="161"/>
      <c r="D478" s="155" t="s">
        <v>139</v>
      </c>
      <c r="E478" s="162" t="s">
        <v>1</v>
      </c>
      <c r="F478" s="163" t="s">
        <v>654</v>
      </c>
      <c r="H478" s="164">
        <v>2.8170000000000002</v>
      </c>
      <c r="L478" s="161"/>
      <c r="M478" s="165"/>
      <c r="N478" s="166"/>
      <c r="O478" s="166"/>
      <c r="P478" s="166"/>
      <c r="Q478" s="166"/>
      <c r="R478" s="166"/>
      <c r="S478" s="166"/>
      <c r="T478" s="167"/>
      <c r="AT478" s="162" t="s">
        <v>139</v>
      </c>
      <c r="AU478" s="162" t="s">
        <v>81</v>
      </c>
      <c r="AV478" s="14" t="s">
        <v>81</v>
      </c>
      <c r="AW478" s="14" t="s">
        <v>31</v>
      </c>
      <c r="AX478" s="14" t="s">
        <v>75</v>
      </c>
      <c r="AY478" s="162" t="s">
        <v>132</v>
      </c>
    </row>
    <row r="479" spans="1:65" s="15" customFormat="1">
      <c r="B479" s="168"/>
      <c r="D479" s="155" t="s">
        <v>139</v>
      </c>
      <c r="E479" s="169" t="s">
        <v>1</v>
      </c>
      <c r="F479" s="170" t="s">
        <v>140</v>
      </c>
      <c r="H479" s="171">
        <v>2.8170000000000002</v>
      </c>
      <c r="L479" s="168"/>
      <c r="M479" s="172"/>
      <c r="N479" s="173"/>
      <c r="O479" s="173"/>
      <c r="P479" s="173"/>
      <c r="Q479" s="173"/>
      <c r="R479" s="173"/>
      <c r="S479" s="173"/>
      <c r="T479" s="174"/>
      <c r="AT479" s="169" t="s">
        <v>139</v>
      </c>
      <c r="AU479" s="169" t="s">
        <v>81</v>
      </c>
      <c r="AV479" s="15" t="s">
        <v>138</v>
      </c>
      <c r="AW479" s="15" t="s">
        <v>31</v>
      </c>
      <c r="AX479" s="15" t="s">
        <v>80</v>
      </c>
      <c r="AY479" s="169" t="s">
        <v>132</v>
      </c>
    </row>
    <row r="480" spans="1:65" s="2" customFormat="1" ht="44.25" customHeight="1">
      <c r="A480" s="29"/>
      <c r="B480" s="141"/>
      <c r="C480" s="142" t="s">
        <v>217</v>
      </c>
      <c r="D480" s="142" t="s">
        <v>135</v>
      </c>
      <c r="E480" s="143" t="s">
        <v>334</v>
      </c>
      <c r="F480" s="144" t="s">
        <v>335</v>
      </c>
      <c r="G480" s="145" t="s">
        <v>235</v>
      </c>
      <c r="H480" s="146">
        <v>1673.384</v>
      </c>
      <c r="I480" s="197">
        <v>0</v>
      </c>
      <c r="J480" s="147">
        <f>ROUND(I480*H480,2)</f>
        <v>0</v>
      </c>
      <c r="K480" s="144" t="s">
        <v>137</v>
      </c>
      <c r="L480" s="30"/>
      <c r="M480" s="148" t="s">
        <v>1</v>
      </c>
      <c r="N480" s="149" t="s">
        <v>40</v>
      </c>
      <c r="O480" s="150">
        <v>0</v>
      </c>
      <c r="P480" s="150">
        <f>O480*H480</f>
        <v>0</v>
      </c>
      <c r="Q480" s="150">
        <v>0</v>
      </c>
      <c r="R480" s="150">
        <f>Q480*H480</f>
        <v>0</v>
      </c>
      <c r="S480" s="150">
        <v>0</v>
      </c>
      <c r="T480" s="151">
        <f>S480*H480</f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52" t="s">
        <v>151</v>
      </c>
      <c r="AT480" s="152" t="s">
        <v>135</v>
      </c>
      <c r="AU480" s="152" t="s">
        <v>81</v>
      </c>
      <c r="AY480" s="17" t="s">
        <v>132</v>
      </c>
      <c r="BE480" s="153">
        <f>IF(N480="základní",J480,0)</f>
        <v>0</v>
      </c>
      <c r="BF480" s="153">
        <f>IF(N480="snížená",J480,0)</f>
        <v>0</v>
      </c>
      <c r="BG480" s="153">
        <f>IF(N480="zákl. přenesená",J480,0)</f>
        <v>0</v>
      </c>
      <c r="BH480" s="153">
        <f>IF(N480="sníž. přenesená",J480,0)</f>
        <v>0</v>
      </c>
      <c r="BI480" s="153">
        <f>IF(N480="nulová",J480,0)</f>
        <v>0</v>
      </c>
      <c r="BJ480" s="17" t="s">
        <v>80</v>
      </c>
      <c r="BK480" s="153">
        <f>ROUND(I480*H480,2)</f>
        <v>0</v>
      </c>
      <c r="BL480" s="17" t="s">
        <v>151</v>
      </c>
      <c r="BM480" s="152" t="s">
        <v>292</v>
      </c>
    </row>
    <row r="481" spans="1:65" s="12" customFormat="1" ht="22.9" customHeight="1">
      <c r="B481" s="129"/>
      <c r="D481" s="130" t="s">
        <v>74</v>
      </c>
      <c r="E481" s="139" t="s">
        <v>155</v>
      </c>
      <c r="F481" s="139" t="s">
        <v>156</v>
      </c>
      <c r="J481" s="140">
        <f>BK481</f>
        <v>0</v>
      </c>
      <c r="L481" s="129"/>
      <c r="M481" s="133"/>
      <c r="N481" s="134"/>
      <c r="O481" s="134"/>
      <c r="P481" s="135">
        <f>SUM(P482:P493)</f>
        <v>57.108911999999997</v>
      </c>
      <c r="Q481" s="134"/>
      <c r="R481" s="135">
        <f>SUM(R482:R493)</f>
        <v>4.2248939999999999E-2</v>
      </c>
      <c r="S481" s="134"/>
      <c r="T481" s="136">
        <f>SUM(T482:T493)</f>
        <v>0</v>
      </c>
      <c r="AR481" s="130" t="s">
        <v>81</v>
      </c>
      <c r="AT481" s="137" t="s">
        <v>74</v>
      </c>
      <c r="AU481" s="137" t="s">
        <v>80</v>
      </c>
      <c r="AY481" s="130" t="s">
        <v>132</v>
      </c>
      <c r="BK481" s="138">
        <f>SUM(BK482:BK493)</f>
        <v>0</v>
      </c>
    </row>
    <row r="482" spans="1:65" s="2" customFormat="1" ht="37.9" customHeight="1">
      <c r="A482" s="29"/>
      <c r="B482" s="141"/>
      <c r="C482" s="142" t="s">
        <v>293</v>
      </c>
      <c r="D482" s="142" t="s">
        <v>135</v>
      </c>
      <c r="E482" s="143" t="s">
        <v>655</v>
      </c>
      <c r="F482" s="144" t="s">
        <v>656</v>
      </c>
      <c r="G482" s="145" t="s">
        <v>141</v>
      </c>
      <c r="H482" s="146">
        <v>72.843000000000004</v>
      </c>
      <c r="I482" s="197">
        <v>0</v>
      </c>
      <c r="J482" s="147">
        <f>ROUND(I482*H482,2)</f>
        <v>0</v>
      </c>
      <c r="K482" s="144" t="s">
        <v>137</v>
      </c>
      <c r="L482" s="30"/>
      <c r="M482" s="148" t="s">
        <v>1</v>
      </c>
      <c r="N482" s="149" t="s">
        <v>40</v>
      </c>
      <c r="O482" s="150">
        <v>0.1</v>
      </c>
      <c r="P482" s="150">
        <f>O482*H482</f>
        <v>7.2843000000000009</v>
      </c>
      <c r="Q482" s="150">
        <v>6.9999999999999994E-5</v>
      </c>
      <c r="R482" s="150">
        <f>Q482*H482</f>
        <v>5.0990100000000002E-3</v>
      </c>
      <c r="S482" s="150">
        <v>0</v>
      </c>
      <c r="T482" s="151">
        <f>S482*H482</f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52" t="s">
        <v>151</v>
      </c>
      <c r="AT482" s="152" t="s">
        <v>135</v>
      </c>
      <c r="AU482" s="152" t="s">
        <v>81</v>
      </c>
      <c r="AY482" s="17" t="s">
        <v>132</v>
      </c>
      <c r="BE482" s="153">
        <f>IF(N482="základní",J482,0)</f>
        <v>0</v>
      </c>
      <c r="BF482" s="153">
        <f>IF(N482="snížená",J482,0)</f>
        <v>0</v>
      </c>
      <c r="BG482" s="153">
        <f>IF(N482="zákl. přenesená",J482,0)</f>
        <v>0</v>
      </c>
      <c r="BH482" s="153">
        <f>IF(N482="sníž. přenesená",J482,0)</f>
        <v>0</v>
      </c>
      <c r="BI482" s="153">
        <f>IF(N482="nulová",J482,0)</f>
        <v>0</v>
      </c>
      <c r="BJ482" s="17" t="s">
        <v>80</v>
      </c>
      <c r="BK482" s="153">
        <f>ROUND(I482*H482,2)</f>
        <v>0</v>
      </c>
      <c r="BL482" s="17" t="s">
        <v>151</v>
      </c>
      <c r="BM482" s="152" t="s">
        <v>294</v>
      </c>
    </row>
    <row r="483" spans="1:65" s="13" customFormat="1">
      <c r="B483" s="154"/>
      <c r="D483" s="155" t="s">
        <v>139</v>
      </c>
      <c r="E483" s="156" t="s">
        <v>1</v>
      </c>
      <c r="F483" s="157" t="s">
        <v>642</v>
      </c>
      <c r="H483" s="156" t="s">
        <v>1</v>
      </c>
      <c r="L483" s="154"/>
      <c r="M483" s="158"/>
      <c r="N483" s="159"/>
      <c r="O483" s="159"/>
      <c r="P483" s="159"/>
      <c r="Q483" s="159"/>
      <c r="R483" s="159"/>
      <c r="S483" s="159"/>
      <c r="T483" s="160"/>
      <c r="AT483" s="156" t="s">
        <v>139</v>
      </c>
      <c r="AU483" s="156" t="s">
        <v>81</v>
      </c>
      <c r="AV483" s="13" t="s">
        <v>80</v>
      </c>
      <c r="AW483" s="13" t="s">
        <v>31</v>
      </c>
      <c r="AX483" s="13" t="s">
        <v>75</v>
      </c>
      <c r="AY483" s="156" t="s">
        <v>132</v>
      </c>
    </row>
    <row r="484" spans="1:65" s="13" customFormat="1">
      <c r="B484" s="154"/>
      <c r="D484" s="155" t="s">
        <v>139</v>
      </c>
      <c r="E484" s="156" t="s">
        <v>1</v>
      </c>
      <c r="F484" s="157" t="s">
        <v>657</v>
      </c>
      <c r="H484" s="156" t="s">
        <v>1</v>
      </c>
      <c r="L484" s="154"/>
      <c r="M484" s="158"/>
      <c r="N484" s="159"/>
      <c r="O484" s="159"/>
      <c r="P484" s="159"/>
      <c r="Q484" s="159"/>
      <c r="R484" s="159"/>
      <c r="S484" s="159"/>
      <c r="T484" s="160"/>
      <c r="AT484" s="156" t="s">
        <v>139</v>
      </c>
      <c r="AU484" s="156" t="s">
        <v>81</v>
      </c>
      <c r="AV484" s="13" t="s">
        <v>80</v>
      </c>
      <c r="AW484" s="13" t="s">
        <v>31</v>
      </c>
      <c r="AX484" s="13" t="s">
        <v>75</v>
      </c>
      <c r="AY484" s="156" t="s">
        <v>132</v>
      </c>
    </row>
    <row r="485" spans="1:65" s="14" customFormat="1">
      <c r="B485" s="161"/>
      <c r="D485" s="155" t="s">
        <v>139</v>
      </c>
      <c r="E485" s="162" t="s">
        <v>1</v>
      </c>
      <c r="F485" s="163" t="s">
        <v>658</v>
      </c>
      <c r="H485" s="164">
        <v>28.824999999999999</v>
      </c>
      <c r="L485" s="161"/>
      <c r="M485" s="165"/>
      <c r="N485" s="166"/>
      <c r="O485" s="166"/>
      <c r="P485" s="166"/>
      <c r="Q485" s="166"/>
      <c r="R485" s="166"/>
      <c r="S485" s="166"/>
      <c r="T485" s="167"/>
      <c r="AT485" s="162" t="s">
        <v>139</v>
      </c>
      <c r="AU485" s="162" t="s">
        <v>81</v>
      </c>
      <c r="AV485" s="14" t="s">
        <v>81</v>
      </c>
      <c r="AW485" s="14" t="s">
        <v>31</v>
      </c>
      <c r="AX485" s="14" t="s">
        <v>75</v>
      </c>
      <c r="AY485" s="162" t="s">
        <v>132</v>
      </c>
    </row>
    <row r="486" spans="1:65" s="13" customFormat="1">
      <c r="B486" s="154"/>
      <c r="D486" s="155" t="s">
        <v>139</v>
      </c>
      <c r="E486" s="156" t="s">
        <v>1</v>
      </c>
      <c r="F486" s="157" t="s">
        <v>659</v>
      </c>
      <c r="H486" s="156" t="s">
        <v>1</v>
      </c>
      <c r="L486" s="154"/>
      <c r="M486" s="158"/>
      <c r="N486" s="159"/>
      <c r="O486" s="159"/>
      <c r="P486" s="159"/>
      <c r="Q486" s="159"/>
      <c r="R486" s="159"/>
      <c r="S486" s="159"/>
      <c r="T486" s="160"/>
      <c r="AT486" s="156" t="s">
        <v>139</v>
      </c>
      <c r="AU486" s="156" t="s">
        <v>81</v>
      </c>
      <c r="AV486" s="13" t="s">
        <v>80</v>
      </c>
      <c r="AW486" s="13" t="s">
        <v>31</v>
      </c>
      <c r="AX486" s="13" t="s">
        <v>75</v>
      </c>
      <c r="AY486" s="156" t="s">
        <v>132</v>
      </c>
    </row>
    <row r="487" spans="1:65" s="14" customFormat="1">
      <c r="B487" s="161"/>
      <c r="D487" s="155" t="s">
        <v>139</v>
      </c>
      <c r="E487" s="162" t="s">
        <v>1</v>
      </c>
      <c r="F487" s="163" t="s">
        <v>660</v>
      </c>
      <c r="H487" s="164">
        <v>44.018000000000001</v>
      </c>
      <c r="L487" s="161"/>
      <c r="M487" s="165"/>
      <c r="N487" s="166"/>
      <c r="O487" s="166"/>
      <c r="P487" s="166"/>
      <c r="Q487" s="166"/>
      <c r="R487" s="166"/>
      <c r="S487" s="166"/>
      <c r="T487" s="167"/>
      <c r="AT487" s="162" t="s">
        <v>139</v>
      </c>
      <c r="AU487" s="162" t="s">
        <v>81</v>
      </c>
      <c r="AV487" s="14" t="s">
        <v>81</v>
      </c>
      <c r="AW487" s="14" t="s">
        <v>31</v>
      </c>
      <c r="AX487" s="14" t="s">
        <v>75</v>
      </c>
      <c r="AY487" s="162" t="s">
        <v>132</v>
      </c>
    </row>
    <row r="488" spans="1:65" s="15" customFormat="1">
      <c r="B488" s="168"/>
      <c r="D488" s="155" t="s">
        <v>139</v>
      </c>
      <c r="E488" s="169" t="s">
        <v>1</v>
      </c>
      <c r="F488" s="170" t="s">
        <v>140</v>
      </c>
      <c r="H488" s="171">
        <v>72.843000000000004</v>
      </c>
      <c r="L488" s="168"/>
      <c r="M488" s="172"/>
      <c r="N488" s="173"/>
      <c r="O488" s="173"/>
      <c r="P488" s="173"/>
      <c r="Q488" s="173"/>
      <c r="R488" s="173"/>
      <c r="S488" s="173"/>
      <c r="T488" s="174"/>
      <c r="AT488" s="169" t="s">
        <v>139</v>
      </c>
      <c r="AU488" s="169" t="s">
        <v>81</v>
      </c>
      <c r="AV488" s="15" t="s">
        <v>138</v>
      </c>
      <c r="AW488" s="15" t="s">
        <v>31</v>
      </c>
      <c r="AX488" s="15" t="s">
        <v>80</v>
      </c>
      <c r="AY488" s="169" t="s">
        <v>132</v>
      </c>
    </row>
    <row r="489" spans="1:65" s="2" customFormat="1" ht="37.9" customHeight="1">
      <c r="A489" s="29"/>
      <c r="B489" s="141"/>
      <c r="C489" s="142" t="s">
        <v>219</v>
      </c>
      <c r="D489" s="142" t="s">
        <v>135</v>
      </c>
      <c r="E489" s="143" t="s">
        <v>183</v>
      </c>
      <c r="F489" s="144" t="s">
        <v>184</v>
      </c>
      <c r="G489" s="145" t="s">
        <v>141</v>
      </c>
      <c r="H489" s="146">
        <v>72.843000000000004</v>
      </c>
      <c r="I489" s="197">
        <v>0</v>
      </c>
      <c r="J489" s="147">
        <f>ROUND(I489*H489,2)</f>
        <v>0</v>
      </c>
      <c r="K489" s="144" t="s">
        <v>137</v>
      </c>
      <c r="L489" s="30"/>
      <c r="M489" s="148" t="s">
        <v>1</v>
      </c>
      <c r="N489" s="149" t="s">
        <v>40</v>
      </c>
      <c r="O489" s="150">
        <v>0.13300000000000001</v>
      </c>
      <c r="P489" s="150">
        <f>O489*H489</f>
        <v>9.6881190000000004</v>
      </c>
      <c r="Q489" s="150">
        <v>8.0000000000000007E-5</v>
      </c>
      <c r="R489" s="150">
        <f>Q489*H489</f>
        <v>5.8274400000000006E-3</v>
      </c>
      <c r="S489" s="150">
        <v>0</v>
      </c>
      <c r="T489" s="151">
        <f>S489*H489</f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52" t="s">
        <v>151</v>
      </c>
      <c r="AT489" s="152" t="s">
        <v>135</v>
      </c>
      <c r="AU489" s="152" t="s">
        <v>81</v>
      </c>
      <c r="AY489" s="17" t="s">
        <v>132</v>
      </c>
      <c r="BE489" s="153">
        <f>IF(N489="základní",J489,0)</f>
        <v>0</v>
      </c>
      <c r="BF489" s="153">
        <f>IF(N489="snížená",J489,0)</f>
        <v>0</v>
      </c>
      <c r="BG489" s="153">
        <f>IF(N489="zákl. přenesená",J489,0)</f>
        <v>0</v>
      </c>
      <c r="BH489" s="153">
        <f>IF(N489="sníž. přenesená",J489,0)</f>
        <v>0</v>
      </c>
      <c r="BI489" s="153">
        <f>IF(N489="nulová",J489,0)</f>
        <v>0</v>
      </c>
      <c r="BJ489" s="17" t="s">
        <v>80</v>
      </c>
      <c r="BK489" s="153">
        <f>ROUND(I489*H489,2)</f>
        <v>0</v>
      </c>
      <c r="BL489" s="17" t="s">
        <v>151</v>
      </c>
      <c r="BM489" s="152" t="s">
        <v>295</v>
      </c>
    </row>
    <row r="490" spans="1:65" s="2" customFormat="1" ht="24.2" customHeight="1">
      <c r="A490" s="29"/>
      <c r="B490" s="141"/>
      <c r="C490" s="142" t="s">
        <v>296</v>
      </c>
      <c r="D490" s="142" t="s">
        <v>135</v>
      </c>
      <c r="E490" s="143" t="s">
        <v>661</v>
      </c>
      <c r="F490" s="144" t="s">
        <v>662</v>
      </c>
      <c r="G490" s="145" t="s">
        <v>141</v>
      </c>
      <c r="H490" s="146">
        <v>72.843000000000004</v>
      </c>
      <c r="I490" s="197">
        <v>0</v>
      </c>
      <c r="J490" s="147">
        <f>ROUND(I490*H490,2)</f>
        <v>0</v>
      </c>
      <c r="K490" s="144" t="s">
        <v>137</v>
      </c>
      <c r="L490" s="30"/>
      <c r="M490" s="148" t="s">
        <v>1</v>
      </c>
      <c r="N490" s="149" t="s">
        <v>40</v>
      </c>
      <c r="O490" s="150">
        <v>1.0999999999999999E-2</v>
      </c>
      <c r="P490" s="150">
        <f>O490*H490</f>
        <v>0.80127300000000001</v>
      </c>
      <c r="Q490" s="150">
        <v>0</v>
      </c>
      <c r="R490" s="150">
        <f>Q490*H490</f>
        <v>0</v>
      </c>
      <c r="S490" s="150">
        <v>0</v>
      </c>
      <c r="T490" s="151">
        <f>S490*H490</f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52" t="s">
        <v>151</v>
      </c>
      <c r="AT490" s="152" t="s">
        <v>135</v>
      </c>
      <c r="AU490" s="152" t="s">
        <v>81</v>
      </c>
      <c r="AY490" s="17" t="s">
        <v>132</v>
      </c>
      <c r="BE490" s="153">
        <f>IF(N490="základní",J490,0)</f>
        <v>0</v>
      </c>
      <c r="BF490" s="153">
        <f>IF(N490="snížená",J490,0)</f>
        <v>0</v>
      </c>
      <c r="BG490" s="153">
        <f>IF(N490="zákl. přenesená",J490,0)</f>
        <v>0</v>
      </c>
      <c r="BH490" s="153">
        <f>IF(N490="sníž. přenesená",J490,0)</f>
        <v>0</v>
      </c>
      <c r="BI490" s="153">
        <f>IF(N490="nulová",J490,0)</f>
        <v>0</v>
      </c>
      <c r="BJ490" s="17" t="s">
        <v>80</v>
      </c>
      <c r="BK490" s="153">
        <f>ROUND(I490*H490,2)</f>
        <v>0</v>
      </c>
      <c r="BL490" s="17" t="s">
        <v>151</v>
      </c>
      <c r="BM490" s="152" t="s">
        <v>297</v>
      </c>
    </row>
    <row r="491" spans="1:65" s="2" customFormat="1" ht="24.2" customHeight="1">
      <c r="A491" s="29"/>
      <c r="B491" s="141"/>
      <c r="C491" s="142" t="s">
        <v>220</v>
      </c>
      <c r="D491" s="142" t="s">
        <v>135</v>
      </c>
      <c r="E491" s="143" t="s">
        <v>663</v>
      </c>
      <c r="F491" s="144" t="s">
        <v>664</v>
      </c>
      <c r="G491" s="145" t="s">
        <v>141</v>
      </c>
      <c r="H491" s="146">
        <v>72.843000000000004</v>
      </c>
      <c r="I491" s="197">
        <v>0</v>
      </c>
      <c r="J491" s="147">
        <f>ROUND(I491*H491,2)</f>
        <v>0</v>
      </c>
      <c r="K491" s="144" t="s">
        <v>137</v>
      </c>
      <c r="L491" s="30"/>
      <c r="M491" s="148" t="s">
        <v>1</v>
      </c>
      <c r="N491" s="149" t="s">
        <v>40</v>
      </c>
      <c r="O491" s="150">
        <v>0.184</v>
      </c>
      <c r="P491" s="150">
        <f>O491*H491</f>
        <v>13.403112</v>
      </c>
      <c r="Q491" s="150">
        <v>1.3999999999999999E-4</v>
      </c>
      <c r="R491" s="150">
        <f>Q491*H491</f>
        <v>1.019802E-2</v>
      </c>
      <c r="S491" s="150">
        <v>0</v>
      </c>
      <c r="T491" s="151">
        <f>S491*H491</f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52" t="s">
        <v>151</v>
      </c>
      <c r="AT491" s="152" t="s">
        <v>135</v>
      </c>
      <c r="AU491" s="152" t="s">
        <v>81</v>
      </c>
      <c r="AY491" s="17" t="s">
        <v>132</v>
      </c>
      <c r="BE491" s="153">
        <f>IF(N491="základní",J491,0)</f>
        <v>0</v>
      </c>
      <c r="BF491" s="153">
        <f>IF(N491="snížená",J491,0)</f>
        <v>0</v>
      </c>
      <c r="BG491" s="153">
        <f>IF(N491="zákl. přenesená",J491,0)</f>
        <v>0</v>
      </c>
      <c r="BH491" s="153">
        <f>IF(N491="sníž. přenesená",J491,0)</f>
        <v>0</v>
      </c>
      <c r="BI491" s="153">
        <f>IF(N491="nulová",J491,0)</f>
        <v>0</v>
      </c>
      <c r="BJ491" s="17" t="s">
        <v>80</v>
      </c>
      <c r="BK491" s="153">
        <f>ROUND(I491*H491,2)</f>
        <v>0</v>
      </c>
      <c r="BL491" s="17" t="s">
        <v>151</v>
      </c>
      <c r="BM491" s="152" t="s">
        <v>298</v>
      </c>
    </row>
    <row r="492" spans="1:65" s="2" customFormat="1" ht="24.2" customHeight="1">
      <c r="A492" s="29"/>
      <c r="B492" s="141"/>
      <c r="C492" s="142" t="s">
        <v>299</v>
      </c>
      <c r="D492" s="142" t="s">
        <v>135</v>
      </c>
      <c r="E492" s="143" t="s">
        <v>665</v>
      </c>
      <c r="F492" s="144" t="s">
        <v>666</v>
      </c>
      <c r="G492" s="145" t="s">
        <v>141</v>
      </c>
      <c r="H492" s="146">
        <v>72.843000000000004</v>
      </c>
      <c r="I492" s="197">
        <v>0</v>
      </c>
      <c r="J492" s="147">
        <f>ROUND(I492*H492,2)</f>
        <v>0</v>
      </c>
      <c r="K492" s="144" t="s">
        <v>137</v>
      </c>
      <c r="L492" s="30"/>
      <c r="M492" s="148" t="s">
        <v>1</v>
      </c>
      <c r="N492" s="149" t="s">
        <v>40</v>
      </c>
      <c r="O492" s="150">
        <v>0.184</v>
      </c>
      <c r="P492" s="150">
        <f>O492*H492</f>
        <v>13.403112</v>
      </c>
      <c r="Q492" s="150">
        <v>1.7000000000000001E-4</v>
      </c>
      <c r="R492" s="150">
        <f>Q492*H492</f>
        <v>1.2383310000000002E-2</v>
      </c>
      <c r="S492" s="150">
        <v>0</v>
      </c>
      <c r="T492" s="151">
        <f>S492*H492</f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52" t="s">
        <v>151</v>
      </c>
      <c r="AT492" s="152" t="s">
        <v>135</v>
      </c>
      <c r="AU492" s="152" t="s">
        <v>81</v>
      </c>
      <c r="AY492" s="17" t="s">
        <v>132</v>
      </c>
      <c r="BE492" s="153">
        <f>IF(N492="základní",J492,0)</f>
        <v>0</v>
      </c>
      <c r="BF492" s="153">
        <f>IF(N492="snížená",J492,0)</f>
        <v>0</v>
      </c>
      <c r="BG492" s="153">
        <f>IF(N492="zákl. přenesená",J492,0)</f>
        <v>0</v>
      </c>
      <c r="BH492" s="153">
        <f>IF(N492="sníž. přenesená",J492,0)</f>
        <v>0</v>
      </c>
      <c r="BI492" s="153">
        <f>IF(N492="nulová",J492,0)</f>
        <v>0</v>
      </c>
      <c r="BJ492" s="17" t="s">
        <v>80</v>
      </c>
      <c r="BK492" s="153">
        <f>ROUND(I492*H492,2)</f>
        <v>0</v>
      </c>
      <c r="BL492" s="17" t="s">
        <v>151</v>
      </c>
      <c r="BM492" s="152" t="s">
        <v>300</v>
      </c>
    </row>
    <row r="493" spans="1:65" s="2" customFormat="1" ht="24.2" customHeight="1">
      <c r="A493" s="29"/>
      <c r="B493" s="141"/>
      <c r="C493" s="142" t="s">
        <v>222</v>
      </c>
      <c r="D493" s="142" t="s">
        <v>135</v>
      </c>
      <c r="E493" s="143" t="s">
        <v>667</v>
      </c>
      <c r="F493" s="144" t="s">
        <v>668</v>
      </c>
      <c r="G493" s="145" t="s">
        <v>141</v>
      </c>
      <c r="H493" s="146">
        <v>72.843000000000004</v>
      </c>
      <c r="I493" s="197">
        <v>0</v>
      </c>
      <c r="J493" s="147">
        <f>ROUND(I493*H493,2)</f>
        <v>0</v>
      </c>
      <c r="K493" s="144" t="s">
        <v>137</v>
      </c>
      <c r="L493" s="30"/>
      <c r="M493" s="148" t="s">
        <v>1</v>
      </c>
      <c r="N493" s="149" t="s">
        <v>40</v>
      </c>
      <c r="O493" s="150">
        <v>0.17199999999999999</v>
      </c>
      <c r="P493" s="150">
        <f>O493*H493</f>
        <v>12.528995999999999</v>
      </c>
      <c r="Q493" s="150">
        <v>1.2E-4</v>
      </c>
      <c r="R493" s="150">
        <f>Q493*H493</f>
        <v>8.7411600000000013E-3</v>
      </c>
      <c r="S493" s="150">
        <v>0</v>
      </c>
      <c r="T493" s="151">
        <f>S493*H493</f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52" t="s">
        <v>151</v>
      </c>
      <c r="AT493" s="152" t="s">
        <v>135</v>
      </c>
      <c r="AU493" s="152" t="s">
        <v>81</v>
      </c>
      <c r="AY493" s="17" t="s">
        <v>132</v>
      </c>
      <c r="BE493" s="153">
        <f>IF(N493="základní",J493,0)</f>
        <v>0</v>
      </c>
      <c r="BF493" s="153">
        <f>IF(N493="snížená",J493,0)</f>
        <v>0</v>
      </c>
      <c r="BG493" s="153">
        <f>IF(N493="zákl. přenesená",J493,0)</f>
        <v>0</v>
      </c>
      <c r="BH493" s="153">
        <f>IF(N493="sníž. přenesená",J493,0)</f>
        <v>0</v>
      </c>
      <c r="BI493" s="153">
        <f>IF(N493="nulová",J493,0)</f>
        <v>0</v>
      </c>
      <c r="BJ493" s="17" t="s">
        <v>80</v>
      </c>
      <c r="BK493" s="153">
        <f>ROUND(I493*H493,2)</f>
        <v>0</v>
      </c>
      <c r="BL493" s="17" t="s">
        <v>151</v>
      </c>
      <c r="BM493" s="152" t="s">
        <v>301</v>
      </c>
    </row>
    <row r="494" spans="1:65" s="12" customFormat="1" ht="25.9" customHeight="1">
      <c r="B494" s="129"/>
      <c r="D494" s="130" t="s">
        <v>74</v>
      </c>
      <c r="E494" s="131" t="s">
        <v>233</v>
      </c>
      <c r="F494" s="131" t="s">
        <v>209</v>
      </c>
      <c r="J494" s="132">
        <f>BK494</f>
        <v>0</v>
      </c>
      <c r="L494" s="129"/>
      <c r="M494" s="133"/>
      <c r="N494" s="134"/>
      <c r="O494" s="134"/>
      <c r="P494" s="135">
        <f>SUM(P495:P509)</f>
        <v>0</v>
      </c>
      <c r="Q494" s="134"/>
      <c r="R494" s="135">
        <f>SUM(R495:R509)</f>
        <v>0</v>
      </c>
      <c r="S494" s="134"/>
      <c r="T494" s="136">
        <f>SUM(T495:T509)</f>
        <v>0</v>
      </c>
      <c r="AR494" s="130" t="s">
        <v>138</v>
      </c>
      <c r="AT494" s="137" t="s">
        <v>74</v>
      </c>
      <c r="AU494" s="137" t="s">
        <v>75</v>
      </c>
      <c r="AY494" s="130" t="s">
        <v>132</v>
      </c>
      <c r="BK494" s="138">
        <f>SUM(BK495:BK509)</f>
        <v>0</v>
      </c>
    </row>
    <row r="495" spans="1:65" s="2" customFormat="1" ht="37.9" customHeight="1">
      <c r="A495" s="29"/>
      <c r="B495" s="141"/>
      <c r="C495" s="142" t="s">
        <v>336</v>
      </c>
      <c r="D495" s="142" t="s">
        <v>135</v>
      </c>
      <c r="E495" s="143" t="s">
        <v>669</v>
      </c>
      <c r="F495" s="144" t="s">
        <v>670</v>
      </c>
      <c r="G495" s="145" t="s">
        <v>141</v>
      </c>
      <c r="H495" s="146">
        <v>32</v>
      </c>
      <c r="I495" s="197">
        <v>0</v>
      </c>
      <c r="J495" s="147">
        <f t="shared" ref="J495:J501" si="0">ROUND(I495*H495,2)</f>
        <v>0</v>
      </c>
      <c r="K495" s="144" t="s">
        <v>137</v>
      </c>
      <c r="L495" s="30"/>
      <c r="M495" s="148" t="s">
        <v>1</v>
      </c>
      <c r="N495" s="149" t="s">
        <v>40</v>
      </c>
      <c r="O495" s="150">
        <v>0</v>
      </c>
      <c r="P495" s="150">
        <f t="shared" ref="P495:P501" si="1">O495*H495</f>
        <v>0</v>
      </c>
      <c r="Q495" s="150">
        <v>0</v>
      </c>
      <c r="R495" s="150">
        <f t="shared" ref="R495:R501" si="2">Q495*H495</f>
        <v>0</v>
      </c>
      <c r="S495" s="150">
        <v>0</v>
      </c>
      <c r="T495" s="151">
        <f t="shared" ref="T495:T501" si="3">S495*H495</f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52" t="s">
        <v>234</v>
      </c>
      <c r="AT495" s="152" t="s">
        <v>135</v>
      </c>
      <c r="AU495" s="152" t="s">
        <v>80</v>
      </c>
      <c r="AY495" s="17" t="s">
        <v>132</v>
      </c>
      <c r="BE495" s="153">
        <f t="shared" ref="BE495:BE501" si="4">IF(N495="základní",J495,0)</f>
        <v>0</v>
      </c>
      <c r="BF495" s="153">
        <f t="shared" ref="BF495:BF501" si="5">IF(N495="snížená",J495,0)</f>
        <v>0</v>
      </c>
      <c r="BG495" s="153">
        <f t="shared" ref="BG495:BG501" si="6">IF(N495="zákl. přenesená",J495,0)</f>
        <v>0</v>
      </c>
      <c r="BH495" s="153">
        <f t="shared" ref="BH495:BH501" si="7">IF(N495="sníž. přenesená",J495,0)</f>
        <v>0</v>
      </c>
      <c r="BI495" s="153">
        <f t="shared" ref="BI495:BI501" si="8">IF(N495="nulová",J495,0)</f>
        <v>0</v>
      </c>
      <c r="BJ495" s="17" t="s">
        <v>80</v>
      </c>
      <c r="BK495" s="153">
        <f t="shared" ref="BK495:BK501" si="9">ROUND(I495*H495,2)</f>
        <v>0</v>
      </c>
      <c r="BL495" s="17" t="s">
        <v>234</v>
      </c>
      <c r="BM495" s="152" t="s">
        <v>337</v>
      </c>
    </row>
    <row r="496" spans="1:65" s="2" customFormat="1" ht="37.9" customHeight="1">
      <c r="A496" s="29"/>
      <c r="B496" s="141"/>
      <c r="C496" s="142" t="s">
        <v>223</v>
      </c>
      <c r="D496" s="142" t="s">
        <v>135</v>
      </c>
      <c r="E496" s="143" t="s">
        <v>671</v>
      </c>
      <c r="F496" s="144" t="s">
        <v>670</v>
      </c>
      <c r="G496" s="145" t="s">
        <v>141</v>
      </c>
      <c r="H496" s="146">
        <v>2</v>
      </c>
      <c r="I496" s="197">
        <v>0</v>
      </c>
      <c r="J496" s="147">
        <f t="shared" si="0"/>
        <v>0</v>
      </c>
      <c r="K496" s="144" t="s">
        <v>137</v>
      </c>
      <c r="L496" s="30"/>
      <c r="M496" s="148" t="s">
        <v>1</v>
      </c>
      <c r="N496" s="149" t="s">
        <v>40</v>
      </c>
      <c r="O496" s="150">
        <v>0</v>
      </c>
      <c r="P496" s="150">
        <f t="shared" si="1"/>
        <v>0</v>
      </c>
      <c r="Q496" s="150">
        <v>0</v>
      </c>
      <c r="R496" s="150">
        <f t="shared" si="2"/>
        <v>0</v>
      </c>
      <c r="S496" s="150">
        <v>0</v>
      </c>
      <c r="T496" s="151">
        <f t="shared" si="3"/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52" t="s">
        <v>234</v>
      </c>
      <c r="AT496" s="152" t="s">
        <v>135</v>
      </c>
      <c r="AU496" s="152" t="s">
        <v>80</v>
      </c>
      <c r="AY496" s="17" t="s">
        <v>132</v>
      </c>
      <c r="BE496" s="153">
        <f t="shared" si="4"/>
        <v>0</v>
      </c>
      <c r="BF496" s="153">
        <f t="shared" si="5"/>
        <v>0</v>
      </c>
      <c r="BG496" s="153">
        <f t="shared" si="6"/>
        <v>0</v>
      </c>
      <c r="BH496" s="153">
        <f t="shared" si="7"/>
        <v>0</v>
      </c>
      <c r="BI496" s="153">
        <f t="shared" si="8"/>
        <v>0</v>
      </c>
      <c r="BJ496" s="17" t="s">
        <v>80</v>
      </c>
      <c r="BK496" s="153">
        <f t="shared" si="9"/>
        <v>0</v>
      </c>
      <c r="BL496" s="17" t="s">
        <v>234</v>
      </c>
      <c r="BM496" s="152" t="s">
        <v>338</v>
      </c>
    </row>
    <row r="497" spans="1:65" s="2" customFormat="1" ht="37.9" customHeight="1">
      <c r="A497" s="29"/>
      <c r="B497" s="141"/>
      <c r="C497" s="142" t="s">
        <v>339</v>
      </c>
      <c r="D497" s="142" t="s">
        <v>135</v>
      </c>
      <c r="E497" s="143" t="s">
        <v>672</v>
      </c>
      <c r="F497" s="144" t="s">
        <v>670</v>
      </c>
      <c r="G497" s="145" t="s">
        <v>141</v>
      </c>
      <c r="H497" s="146">
        <v>2</v>
      </c>
      <c r="I497" s="197">
        <v>0</v>
      </c>
      <c r="J497" s="147">
        <f t="shared" si="0"/>
        <v>0</v>
      </c>
      <c r="K497" s="144" t="s">
        <v>137</v>
      </c>
      <c r="L497" s="30"/>
      <c r="M497" s="148" t="s">
        <v>1</v>
      </c>
      <c r="N497" s="149" t="s">
        <v>40</v>
      </c>
      <c r="O497" s="150">
        <v>0</v>
      </c>
      <c r="P497" s="150">
        <f t="shared" si="1"/>
        <v>0</v>
      </c>
      <c r="Q497" s="150">
        <v>0</v>
      </c>
      <c r="R497" s="150">
        <f t="shared" si="2"/>
        <v>0</v>
      </c>
      <c r="S497" s="150">
        <v>0</v>
      </c>
      <c r="T497" s="151">
        <f t="shared" si="3"/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52" t="s">
        <v>234</v>
      </c>
      <c r="AT497" s="152" t="s">
        <v>135</v>
      </c>
      <c r="AU497" s="152" t="s">
        <v>80</v>
      </c>
      <c r="AY497" s="17" t="s">
        <v>132</v>
      </c>
      <c r="BE497" s="153">
        <f t="shared" si="4"/>
        <v>0</v>
      </c>
      <c r="BF497" s="153">
        <f t="shared" si="5"/>
        <v>0</v>
      </c>
      <c r="BG497" s="153">
        <f t="shared" si="6"/>
        <v>0</v>
      </c>
      <c r="BH497" s="153">
        <f t="shared" si="7"/>
        <v>0</v>
      </c>
      <c r="BI497" s="153">
        <f t="shared" si="8"/>
        <v>0</v>
      </c>
      <c r="BJ497" s="17" t="s">
        <v>80</v>
      </c>
      <c r="BK497" s="153">
        <f t="shared" si="9"/>
        <v>0</v>
      </c>
      <c r="BL497" s="17" t="s">
        <v>234</v>
      </c>
      <c r="BM497" s="152" t="s">
        <v>340</v>
      </c>
    </row>
    <row r="498" spans="1:65" s="2" customFormat="1" ht="37.9" customHeight="1">
      <c r="A498" s="29"/>
      <c r="B498" s="141"/>
      <c r="C498" s="142" t="s">
        <v>225</v>
      </c>
      <c r="D498" s="142" t="s">
        <v>135</v>
      </c>
      <c r="E498" s="143" t="s">
        <v>673</v>
      </c>
      <c r="F498" s="144" t="s">
        <v>670</v>
      </c>
      <c r="G498" s="145" t="s">
        <v>199</v>
      </c>
      <c r="H498" s="146">
        <v>1</v>
      </c>
      <c r="I498" s="197">
        <v>0</v>
      </c>
      <c r="J498" s="147">
        <f t="shared" si="0"/>
        <v>0</v>
      </c>
      <c r="K498" s="144" t="s">
        <v>137</v>
      </c>
      <c r="L498" s="30"/>
      <c r="M498" s="148" t="s">
        <v>1</v>
      </c>
      <c r="N498" s="149" t="s">
        <v>40</v>
      </c>
      <c r="O498" s="150">
        <v>0</v>
      </c>
      <c r="P498" s="150">
        <f t="shared" si="1"/>
        <v>0</v>
      </c>
      <c r="Q498" s="150">
        <v>0</v>
      </c>
      <c r="R498" s="150">
        <f t="shared" si="2"/>
        <v>0</v>
      </c>
      <c r="S498" s="150">
        <v>0</v>
      </c>
      <c r="T498" s="151">
        <f t="shared" si="3"/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52" t="s">
        <v>234</v>
      </c>
      <c r="AT498" s="152" t="s">
        <v>135</v>
      </c>
      <c r="AU498" s="152" t="s">
        <v>80</v>
      </c>
      <c r="AY498" s="17" t="s">
        <v>132</v>
      </c>
      <c r="BE498" s="153">
        <f t="shared" si="4"/>
        <v>0</v>
      </c>
      <c r="BF498" s="153">
        <f t="shared" si="5"/>
        <v>0</v>
      </c>
      <c r="BG498" s="153">
        <f t="shared" si="6"/>
        <v>0</v>
      </c>
      <c r="BH498" s="153">
        <f t="shared" si="7"/>
        <v>0</v>
      </c>
      <c r="BI498" s="153">
        <f t="shared" si="8"/>
        <v>0</v>
      </c>
      <c r="BJ498" s="17" t="s">
        <v>80</v>
      </c>
      <c r="BK498" s="153">
        <f t="shared" si="9"/>
        <v>0</v>
      </c>
      <c r="BL498" s="17" t="s">
        <v>234</v>
      </c>
      <c r="BM498" s="152" t="s">
        <v>341</v>
      </c>
    </row>
    <row r="499" spans="1:65" s="2" customFormat="1" ht="37.9" customHeight="1">
      <c r="A499" s="29"/>
      <c r="B499" s="141"/>
      <c r="C499" s="142" t="s">
        <v>674</v>
      </c>
      <c r="D499" s="142" t="s">
        <v>135</v>
      </c>
      <c r="E499" s="143" t="s">
        <v>675</v>
      </c>
      <c r="F499" s="144" t="s">
        <v>670</v>
      </c>
      <c r="G499" s="145" t="s">
        <v>199</v>
      </c>
      <c r="H499" s="146">
        <v>1</v>
      </c>
      <c r="I499" s="197">
        <v>0</v>
      </c>
      <c r="J499" s="147">
        <f t="shared" si="0"/>
        <v>0</v>
      </c>
      <c r="K499" s="144" t="s">
        <v>137</v>
      </c>
      <c r="L499" s="30"/>
      <c r="M499" s="148" t="s">
        <v>1</v>
      </c>
      <c r="N499" s="149" t="s">
        <v>40</v>
      </c>
      <c r="O499" s="150">
        <v>0</v>
      </c>
      <c r="P499" s="150">
        <f t="shared" si="1"/>
        <v>0</v>
      </c>
      <c r="Q499" s="150">
        <v>0</v>
      </c>
      <c r="R499" s="150">
        <f t="shared" si="2"/>
        <v>0</v>
      </c>
      <c r="S499" s="150">
        <v>0</v>
      </c>
      <c r="T499" s="151">
        <f t="shared" si="3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52" t="s">
        <v>234</v>
      </c>
      <c r="AT499" s="152" t="s">
        <v>135</v>
      </c>
      <c r="AU499" s="152" t="s">
        <v>80</v>
      </c>
      <c r="AY499" s="17" t="s">
        <v>132</v>
      </c>
      <c r="BE499" s="153">
        <f t="shared" si="4"/>
        <v>0</v>
      </c>
      <c r="BF499" s="153">
        <f t="shared" si="5"/>
        <v>0</v>
      </c>
      <c r="BG499" s="153">
        <f t="shared" si="6"/>
        <v>0</v>
      </c>
      <c r="BH499" s="153">
        <f t="shared" si="7"/>
        <v>0</v>
      </c>
      <c r="BI499" s="153">
        <f t="shared" si="8"/>
        <v>0</v>
      </c>
      <c r="BJ499" s="17" t="s">
        <v>80</v>
      </c>
      <c r="BK499" s="153">
        <f t="shared" si="9"/>
        <v>0</v>
      </c>
      <c r="BL499" s="17" t="s">
        <v>234</v>
      </c>
      <c r="BM499" s="152" t="s">
        <v>676</v>
      </c>
    </row>
    <row r="500" spans="1:65" s="2" customFormat="1" ht="37.9" customHeight="1">
      <c r="A500" s="29"/>
      <c r="B500" s="141"/>
      <c r="C500" s="142" t="s">
        <v>226</v>
      </c>
      <c r="D500" s="142" t="s">
        <v>135</v>
      </c>
      <c r="E500" s="143" t="s">
        <v>677</v>
      </c>
      <c r="F500" s="144" t="s">
        <v>670</v>
      </c>
      <c r="G500" s="145" t="s">
        <v>199</v>
      </c>
      <c r="H500" s="146">
        <v>2</v>
      </c>
      <c r="I500" s="197">
        <v>0</v>
      </c>
      <c r="J500" s="147">
        <f t="shared" si="0"/>
        <v>0</v>
      </c>
      <c r="K500" s="144" t="s">
        <v>137</v>
      </c>
      <c r="L500" s="30"/>
      <c r="M500" s="148" t="s">
        <v>1</v>
      </c>
      <c r="N500" s="149" t="s">
        <v>40</v>
      </c>
      <c r="O500" s="150">
        <v>0</v>
      </c>
      <c r="P500" s="150">
        <f t="shared" si="1"/>
        <v>0</v>
      </c>
      <c r="Q500" s="150">
        <v>0</v>
      </c>
      <c r="R500" s="150">
        <f t="shared" si="2"/>
        <v>0</v>
      </c>
      <c r="S500" s="150">
        <v>0</v>
      </c>
      <c r="T500" s="151">
        <f t="shared" si="3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52" t="s">
        <v>234</v>
      </c>
      <c r="AT500" s="152" t="s">
        <v>135</v>
      </c>
      <c r="AU500" s="152" t="s">
        <v>80</v>
      </c>
      <c r="AY500" s="17" t="s">
        <v>132</v>
      </c>
      <c r="BE500" s="153">
        <f t="shared" si="4"/>
        <v>0</v>
      </c>
      <c r="BF500" s="153">
        <f t="shared" si="5"/>
        <v>0</v>
      </c>
      <c r="BG500" s="153">
        <f t="shared" si="6"/>
        <v>0</v>
      </c>
      <c r="BH500" s="153">
        <f t="shared" si="7"/>
        <v>0</v>
      </c>
      <c r="BI500" s="153">
        <f t="shared" si="8"/>
        <v>0</v>
      </c>
      <c r="BJ500" s="17" t="s">
        <v>80</v>
      </c>
      <c r="BK500" s="153">
        <f t="shared" si="9"/>
        <v>0</v>
      </c>
      <c r="BL500" s="17" t="s">
        <v>234</v>
      </c>
      <c r="BM500" s="152" t="s">
        <v>678</v>
      </c>
    </row>
    <row r="501" spans="1:65" s="2" customFormat="1" ht="37.9" customHeight="1">
      <c r="A501" s="29"/>
      <c r="B501" s="141"/>
      <c r="C501" s="142" t="s">
        <v>679</v>
      </c>
      <c r="D501" s="142" t="s">
        <v>135</v>
      </c>
      <c r="E501" s="143" t="s">
        <v>680</v>
      </c>
      <c r="F501" s="144" t="s">
        <v>670</v>
      </c>
      <c r="G501" s="145" t="s">
        <v>141</v>
      </c>
      <c r="H501" s="146">
        <v>300</v>
      </c>
      <c r="I501" s="197">
        <v>0</v>
      </c>
      <c r="J501" s="147">
        <f t="shared" si="0"/>
        <v>0</v>
      </c>
      <c r="K501" s="144" t="s">
        <v>137</v>
      </c>
      <c r="L501" s="30"/>
      <c r="M501" s="148" t="s">
        <v>1</v>
      </c>
      <c r="N501" s="149" t="s">
        <v>40</v>
      </c>
      <c r="O501" s="150">
        <v>0</v>
      </c>
      <c r="P501" s="150">
        <f t="shared" si="1"/>
        <v>0</v>
      </c>
      <c r="Q501" s="150">
        <v>0</v>
      </c>
      <c r="R501" s="150">
        <f t="shared" si="2"/>
        <v>0</v>
      </c>
      <c r="S501" s="150">
        <v>0</v>
      </c>
      <c r="T501" s="151">
        <f t="shared" si="3"/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52" t="s">
        <v>234</v>
      </c>
      <c r="AT501" s="152" t="s">
        <v>135</v>
      </c>
      <c r="AU501" s="152" t="s">
        <v>80</v>
      </c>
      <c r="AY501" s="17" t="s">
        <v>132</v>
      </c>
      <c r="BE501" s="153">
        <f t="shared" si="4"/>
        <v>0</v>
      </c>
      <c r="BF501" s="153">
        <f t="shared" si="5"/>
        <v>0</v>
      </c>
      <c r="BG501" s="153">
        <f t="shared" si="6"/>
        <v>0</v>
      </c>
      <c r="BH501" s="153">
        <f t="shared" si="7"/>
        <v>0</v>
      </c>
      <c r="BI501" s="153">
        <f t="shared" si="8"/>
        <v>0</v>
      </c>
      <c r="BJ501" s="17" t="s">
        <v>80</v>
      </c>
      <c r="BK501" s="153">
        <f t="shared" si="9"/>
        <v>0</v>
      </c>
      <c r="BL501" s="17" t="s">
        <v>234</v>
      </c>
      <c r="BM501" s="152" t="s">
        <v>681</v>
      </c>
    </row>
    <row r="502" spans="1:65" s="13" customFormat="1">
      <c r="B502" s="154"/>
      <c r="D502" s="155" t="s">
        <v>139</v>
      </c>
      <c r="E502" s="156" t="s">
        <v>1</v>
      </c>
      <c r="F502" s="157" t="s">
        <v>458</v>
      </c>
      <c r="H502" s="156" t="s">
        <v>1</v>
      </c>
      <c r="L502" s="154"/>
      <c r="M502" s="158"/>
      <c r="N502" s="159"/>
      <c r="O502" s="159"/>
      <c r="P502" s="159"/>
      <c r="Q502" s="159"/>
      <c r="R502" s="159"/>
      <c r="S502" s="159"/>
      <c r="T502" s="160"/>
      <c r="AT502" s="156" t="s">
        <v>139</v>
      </c>
      <c r="AU502" s="156" t="s">
        <v>80</v>
      </c>
      <c r="AV502" s="13" t="s">
        <v>80</v>
      </c>
      <c r="AW502" s="13" t="s">
        <v>31</v>
      </c>
      <c r="AX502" s="13" t="s">
        <v>75</v>
      </c>
      <c r="AY502" s="156" t="s">
        <v>132</v>
      </c>
    </row>
    <row r="503" spans="1:65" s="14" customFormat="1">
      <c r="B503" s="161"/>
      <c r="D503" s="155" t="s">
        <v>139</v>
      </c>
      <c r="E503" s="162" t="s">
        <v>1</v>
      </c>
      <c r="F503" s="163" t="s">
        <v>682</v>
      </c>
      <c r="H503" s="164">
        <v>300</v>
      </c>
      <c r="L503" s="161"/>
      <c r="M503" s="165"/>
      <c r="N503" s="166"/>
      <c r="O503" s="166"/>
      <c r="P503" s="166"/>
      <c r="Q503" s="166"/>
      <c r="R503" s="166"/>
      <c r="S503" s="166"/>
      <c r="T503" s="167"/>
      <c r="AT503" s="162" t="s">
        <v>139</v>
      </c>
      <c r="AU503" s="162" t="s">
        <v>80</v>
      </c>
      <c r="AV503" s="14" t="s">
        <v>81</v>
      </c>
      <c r="AW503" s="14" t="s">
        <v>31</v>
      </c>
      <c r="AX503" s="14" t="s">
        <v>75</v>
      </c>
      <c r="AY503" s="162" t="s">
        <v>132</v>
      </c>
    </row>
    <row r="504" spans="1:65" s="15" customFormat="1">
      <c r="B504" s="168"/>
      <c r="D504" s="155" t="s">
        <v>139</v>
      </c>
      <c r="E504" s="169" t="s">
        <v>1</v>
      </c>
      <c r="F504" s="170" t="s">
        <v>140</v>
      </c>
      <c r="H504" s="171">
        <v>300</v>
      </c>
      <c r="L504" s="168"/>
      <c r="M504" s="172"/>
      <c r="N504" s="173"/>
      <c r="O504" s="173"/>
      <c r="P504" s="173"/>
      <c r="Q504" s="173"/>
      <c r="R504" s="173"/>
      <c r="S504" s="173"/>
      <c r="T504" s="174"/>
      <c r="AT504" s="169" t="s">
        <v>139</v>
      </c>
      <c r="AU504" s="169" t="s">
        <v>80</v>
      </c>
      <c r="AV504" s="15" t="s">
        <v>138</v>
      </c>
      <c r="AW504" s="15" t="s">
        <v>31</v>
      </c>
      <c r="AX504" s="15" t="s">
        <v>80</v>
      </c>
      <c r="AY504" s="169" t="s">
        <v>132</v>
      </c>
    </row>
    <row r="505" spans="1:65" s="2" customFormat="1" ht="37.9" customHeight="1">
      <c r="A505" s="29"/>
      <c r="B505" s="141"/>
      <c r="C505" s="142" t="s">
        <v>228</v>
      </c>
      <c r="D505" s="142" t="s">
        <v>135</v>
      </c>
      <c r="E505" s="143" t="s">
        <v>683</v>
      </c>
      <c r="F505" s="144" t="s">
        <v>670</v>
      </c>
      <c r="G505" s="145" t="s">
        <v>150</v>
      </c>
      <c r="H505" s="146">
        <v>2</v>
      </c>
      <c r="I505" s="197">
        <v>0</v>
      </c>
      <c r="J505" s="147">
        <f>ROUND(I505*H505,2)</f>
        <v>0</v>
      </c>
      <c r="K505" s="144" t="s">
        <v>137</v>
      </c>
      <c r="L505" s="30"/>
      <c r="M505" s="148" t="s">
        <v>1</v>
      </c>
      <c r="N505" s="149" t="s">
        <v>40</v>
      </c>
      <c r="O505" s="150">
        <v>0</v>
      </c>
      <c r="P505" s="150">
        <f>O505*H505</f>
        <v>0</v>
      </c>
      <c r="Q505" s="150">
        <v>0</v>
      </c>
      <c r="R505" s="150">
        <f>Q505*H505</f>
        <v>0</v>
      </c>
      <c r="S505" s="150">
        <v>0</v>
      </c>
      <c r="T505" s="151">
        <f>S505*H505</f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52" t="s">
        <v>234</v>
      </c>
      <c r="AT505" s="152" t="s">
        <v>135</v>
      </c>
      <c r="AU505" s="152" t="s">
        <v>80</v>
      </c>
      <c r="AY505" s="17" t="s">
        <v>132</v>
      </c>
      <c r="BE505" s="153">
        <f>IF(N505="základní",J505,0)</f>
        <v>0</v>
      </c>
      <c r="BF505" s="153">
        <f>IF(N505="snížená",J505,0)</f>
        <v>0</v>
      </c>
      <c r="BG505" s="153">
        <f>IF(N505="zákl. přenesená",J505,0)</f>
        <v>0</v>
      </c>
      <c r="BH505" s="153">
        <f>IF(N505="sníž. přenesená",J505,0)</f>
        <v>0</v>
      </c>
      <c r="BI505" s="153">
        <f>IF(N505="nulová",J505,0)</f>
        <v>0</v>
      </c>
      <c r="BJ505" s="17" t="s">
        <v>80</v>
      </c>
      <c r="BK505" s="153">
        <f>ROUND(I505*H505,2)</f>
        <v>0</v>
      </c>
      <c r="BL505" s="17" t="s">
        <v>234</v>
      </c>
      <c r="BM505" s="152" t="s">
        <v>684</v>
      </c>
    </row>
    <row r="506" spans="1:65" s="2" customFormat="1" ht="37.9" customHeight="1">
      <c r="A506" s="29"/>
      <c r="B506" s="141"/>
      <c r="C506" s="142" t="s">
        <v>685</v>
      </c>
      <c r="D506" s="142" t="s">
        <v>135</v>
      </c>
      <c r="E506" s="143" t="s">
        <v>686</v>
      </c>
      <c r="F506" s="144" t="s">
        <v>670</v>
      </c>
      <c r="G506" s="145" t="s">
        <v>150</v>
      </c>
      <c r="H506" s="146">
        <v>2</v>
      </c>
      <c r="I506" s="197">
        <v>0</v>
      </c>
      <c r="J506" s="147">
        <f>ROUND(I506*H506,2)</f>
        <v>0</v>
      </c>
      <c r="K506" s="144" t="s">
        <v>137</v>
      </c>
      <c r="L506" s="30"/>
      <c r="M506" s="148" t="s">
        <v>1</v>
      </c>
      <c r="N506" s="149" t="s">
        <v>40</v>
      </c>
      <c r="O506" s="150">
        <v>0</v>
      </c>
      <c r="P506" s="150">
        <f>O506*H506</f>
        <v>0</v>
      </c>
      <c r="Q506" s="150">
        <v>0</v>
      </c>
      <c r="R506" s="150">
        <f>Q506*H506</f>
        <v>0</v>
      </c>
      <c r="S506" s="150">
        <v>0</v>
      </c>
      <c r="T506" s="151">
        <f>S506*H506</f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52" t="s">
        <v>234</v>
      </c>
      <c r="AT506" s="152" t="s">
        <v>135</v>
      </c>
      <c r="AU506" s="152" t="s">
        <v>80</v>
      </c>
      <c r="AY506" s="17" t="s">
        <v>132</v>
      </c>
      <c r="BE506" s="153">
        <f>IF(N506="základní",J506,0)</f>
        <v>0</v>
      </c>
      <c r="BF506" s="153">
        <f>IF(N506="snížená",J506,0)</f>
        <v>0</v>
      </c>
      <c r="BG506" s="153">
        <f>IF(N506="zákl. přenesená",J506,0)</f>
        <v>0</v>
      </c>
      <c r="BH506" s="153">
        <f>IF(N506="sníž. přenesená",J506,0)</f>
        <v>0</v>
      </c>
      <c r="BI506" s="153">
        <f>IF(N506="nulová",J506,0)</f>
        <v>0</v>
      </c>
      <c r="BJ506" s="17" t="s">
        <v>80</v>
      </c>
      <c r="BK506" s="153">
        <f>ROUND(I506*H506,2)</f>
        <v>0</v>
      </c>
      <c r="BL506" s="17" t="s">
        <v>234</v>
      </c>
      <c r="BM506" s="152" t="s">
        <v>687</v>
      </c>
    </row>
    <row r="507" spans="1:65" s="2" customFormat="1" ht="37.9" customHeight="1">
      <c r="A507" s="29"/>
      <c r="B507" s="141"/>
      <c r="C507" s="142" t="s">
        <v>239</v>
      </c>
      <c r="D507" s="142" t="s">
        <v>135</v>
      </c>
      <c r="E507" s="143" t="s">
        <v>688</v>
      </c>
      <c r="F507" s="144" t="s">
        <v>670</v>
      </c>
      <c r="G507" s="145" t="s">
        <v>150</v>
      </c>
      <c r="H507" s="146">
        <v>2</v>
      </c>
      <c r="I507" s="197">
        <v>0</v>
      </c>
      <c r="J507" s="147">
        <f>ROUND(I507*H507,2)</f>
        <v>0</v>
      </c>
      <c r="K507" s="144" t="s">
        <v>137</v>
      </c>
      <c r="L507" s="30"/>
      <c r="M507" s="148" t="s">
        <v>1</v>
      </c>
      <c r="N507" s="149" t="s">
        <v>40</v>
      </c>
      <c r="O507" s="150">
        <v>0</v>
      </c>
      <c r="P507" s="150">
        <f>O507*H507</f>
        <v>0</v>
      </c>
      <c r="Q507" s="150">
        <v>0</v>
      </c>
      <c r="R507" s="150">
        <f>Q507*H507</f>
        <v>0</v>
      </c>
      <c r="S507" s="150">
        <v>0</v>
      </c>
      <c r="T507" s="151">
        <f>S507*H507</f>
        <v>0</v>
      </c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R507" s="152" t="s">
        <v>234</v>
      </c>
      <c r="AT507" s="152" t="s">
        <v>135</v>
      </c>
      <c r="AU507" s="152" t="s">
        <v>80</v>
      </c>
      <c r="AY507" s="17" t="s">
        <v>132</v>
      </c>
      <c r="BE507" s="153">
        <f>IF(N507="základní",J507,0)</f>
        <v>0</v>
      </c>
      <c r="BF507" s="153">
        <f>IF(N507="snížená",J507,0)</f>
        <v>0</v>
      </c>
      <c r="BG507" s="153">
        <f>IF(N507="zákl. přenesená",J507,0)</f>
        <v>0</v>
      </c>
      <c r="BH507" s="153">
        <f>IF(N507="sníž. přenesená",J507,0)</f>
        <v>0</v>
      </c>
      <c r="BI507" s="153">
        <f>IF(N507="nulová",J507,0)</f>
        <v>0</v>
      </c>
      <c r="BJ507" s="17" t="s">
        <v>80</v>
      </c>
      <c r="BK507" s="153">
        <f>ROUND(I507*H507,2)</f>
        <v>0</v>
      </c>
      <c r="BL507" s="17" t="s">
        <v>234</v>
      </c>
      <c r="BM507" s="152" t="s">
        <v>689</v>
      </c>
    </row>
    <row r="508" spans="1:65" s="2" customFormat="1" ht="37.9" customHeight="1">
      <c r="A508" s="29"/>
      <c r="B508" s="141"/>
      <c r="C508" s="142" t="s">
        <v>690</v>
      </c>
      <c r="D508" s="142" t="s">
        <v>135</v>
      </c>
      <c r="E508" s="143" t="s">
        <v>691</v>
      </c>
      <c r="F508" s="144" t="s">
        <v>670</v>
      </c>
      <c r="G508" s="145" t="s">
        <v>150</v>
      </c>
      <c r="H508" s="146">
        <v>2</v>
      </c>
      <c r="I508" s="197">
        <v>0</v>
      </c>
      <c r="J508" s="147">
        <f>ROUND(I508*H508,2)</f>
        <v>0</v>
      </c>
      <c r="K508" s="144" t="s">
        <v>137</v>
      </c>
      <c r="L508" s="30"/>
      <c r="M508" s="148" t="s">
        <v>1</v>
      </c>
      <c r="N508" s="149" t="s">
        <v>40</v>
      </c>
      <c r="O508" s="150">
        <v>0</v>
      </c>
      <c r="P508" s="150">
        <f>O508*H508</f>
        <v>0</v>
      </c>
      <c r="Q508" s="150">
        <v>0</v>
      </c>
      <c r="R508" s="150">
        <f>Q508*H508</f>
        <v>0</v>
      </c>
      <c r="S508" s="150">
        <v>0</v>
      </c>
      <c r="T508" s="151">
        <f>S508*H508</f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52" t="s">
        <v>234</v>
      </c>
      <c r="AT508" s="152" t="s">
        <v>135</v>
      </c>
      <c r="AU508" s="152" t="s">
        <v>80</v>
      </c>
      <c r="AY508" s="17" t="s">
        <v>132</v>
      </c>
      <c r="BE508" s="153">
        <f>IF(N508="základní",J508,0)</f>
        <v>0</v>
      </c>
      <c r="BF508" s="153">
        <f>IF(N508="snížená",J508,0)</f>
        <v>0</v>
      </c>
      <c r="BG508" s="153">
        <f>IF(N508="zákl. přenesená",J508,0)</f>
        <v>0</v>
      </c>
      <c r="BH508" s="153">
        <f>IF(N508="sníž. přenesená",J508,0)</f>
        <v>0</v>
      </c>
      <c r="BI508" s="153">
        <f>IF(N508="nulová",J508,0)</f>
        <v>0</v>
      </c>
      <c r="BJ508" s="17" t="s">
        <v>80</v>
      </c>
      <c r="BK508" s="153">
        <f>ROUND(I508*H508,2)</f>
        <v>0</v>
      </c>
      <c r="BL508" s="17" t="s">
        <v>234</v>
      </c>
      <c r="BM508" s="152" t="s">
        <v>692</v>
      </c>
    </row>
    <row r="509" spans="1:65" s="2" customFormat="1" ht="37.9" customHeight="1">
      <c r="A509" s="29"/>
      <c r="B509" s="141"/>
      <c r="C509" s="142" t="s">
        <v>241</v>
      </c>
      <c r="D509" s="142" t="s">
        <v>135</v>
      </c>
      <c r="E509" s="143" t="s">
        <v>693</v>
      </c>
      <c r="F509" s="144" t="s">
        <v>670</v>
      </c>
      <c r="G509" s="145" t="s">
        <v>150</v>
      </c>
      <c r="H509" s="146">
        <v>1</v>
      </c>
      <c r="I509" s="197">
        <v>0</v>
      </c>
      <c r="J509" s="147">
        <f>ROUND(I509*H509,2)</f>
        <v>0</v>
      </c>
      <c r="K509" s="144" t="s">
        <v>137</v>
      </c>
      <c r="L509" s="30"/>
      <c r="M509" s="187" t="s">
        <v>1</v>
      </c>
      <c r="N509" s="188" t="s">
        <v>40</v>
      </c>
      <c r="O509" s="189">
        <v>0</v>
      </c>
      <c r="P509" s="189">
        <f>O509*H509</f>
        <v>0</v>
      </c>
      <c r="Q509" s="189">
        <v>0</v>
      </c>
      <c r="R509" s="189">
        <f>Q509*H509</f>
        <v>0</v>
      </c>
      <c r="S509" s="189">
        <v>0</v>
      </c>
      <c r="T509" s="190">
        <f>S509*H509</f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52" t="s">
        <v>234</v>
      </c>
      <c r="AT509" s="152" t="s">
        <v>135</v>
      </c>
      <c r="AU509" s="152" t="s">
        <v>80</v>
      </c>
      <c r="AY509" s="17" t="s">
        <v>132</v>
      </c>
      <c r="BE509" s="153">
        <f>IF(N509="základní",J509,0)</f>
        <v>0</v>
      </c>
      <c r="BF509" s="153">
        <f>IF(N509="snížená",J509,0)</f>
        <v>0</v>
      </c>
      <c r="BG509" s="153">
        <f>IF(N509="zákl. přenesená",J509,0)</f>
        <v>0</v>
      </c>
      <c r="BH509" s="153">
        <f>IF(N509="sníž. přenesená",J509,0)</f>
        <v>0</v>
      </c>
      <c r="BI509" s="153">
        <f>IF(N509="nulová",J509,0)</f>
        <v>0</v>
      </c>
      <c r="BJ509" s="17" t="s">
        <v>80</v>
      </c>
      <c r="BK509" s="153">
        <f>ROUND(I509*H509,2)</f>
        <v>0</v>
      </c>
      <c r="BL509" s="17" t="s">
        <v>234</v>
      </c>
      <c r="BM509" s="152" t="s">
        <v>694</v>
      </c>
    </row>
    <row r="510" spans="1:65" s="2" customFormat="1" ht="6.95" customHeight="1">
      <c r="A510" s="29"/>
      <c r="B510" s="44"/>
      <c r="C510" s="45"/>
      <c r="D510" s="45"/>
      <c r="E510" s="45"/>
      <c r="F510" s="45"/>
      <c r="G510" s="45"/>
      <c r="H510" s="45"/>
      <c r="I510" s="45"/>
      <c r="J510" s="45"/>
      <c r="K510" s="45"/>
      <c r="L510" s="30"/>
      <c r="M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</row>
  </sheetData>
  <sheetProtection algorithmName="SHA-512" hashValue="WNbb7Krq2nhF1ETLI/7Kr4ej4McnqpSezhliKE1aLc/tRsPvNWtf8pkv7lPBLGpa7+TCUC0SRKwPqXbGvnaIPA==" saltValue="sPEKHf8eJV5h5GCACGex5A==" spinCount="100000" sheet="1" objects="1" scenarios="1"/>
  <protectedRanges>
    <protectedRange sqref="I133:I509" name="Oblast1"/>
  </protectedRanges>
  <autoFilter ref="C133:K509" xr:uid="{00000000-0009-0000-0000-00004A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BM143"/>
  <sheetViews>
    <sheetView showGridLines="0" topLeftCell="A125" workbookViewId="0">
      <selection activeCell="F139" sqref="F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1"/>
    </row>
    <row r="2" spans="1:46" s="1" customFormat="1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98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103</v>
      </c>
      <c r="L4" s="20"/>
      <c r="M4" s="9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239" t="str">
        <f>'Rekapitulace stavby'!K6</f>
        <v>ZŠ Březenecká 4679, Chomutov</v>
      </c>
      <c r="F7" s="240"/>
      <c r="G7" s="240"/>
      <c r="H7" s="240"/>
      <c r="L7" s="20"/>
    </row>
    <row r="8" spans="1:46" s="1" customFormat="1" ht="12" customHeight="1">
      <c r="B8" s="20"/>
      <c r="D8" s="26" t="s">
        <v>104</v>
      </c>
      <c r="L8" s="20"/>
    </row>
    <row r="9" spans="1:46" s="2" customFormat="1" ht="16.5" customHeight="1">
      <c r="A9" s="29"/>
      <c r="B9" s="30"/>
      <c r="C9" s="29"/>
      <c r="D9" s="29"/>
      <c r="E9" s="239" t="s">
        <v>369</v>
      </c>
      <c r="F9" s="238"/>
      <c r="G9" s="238"/>
      <c r="H9" s="238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105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06" t="s">
        <v>695</v>
      </c>
      <c r="F11" s="238"/>
      <c r="G11" s="238"/>
      <c r="H11" s="238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16</v>
      </c>
      <c r="E13" s="29"/>
      <c r="F13" s="24" t="s">
        <v>1</v>
      </c>
      <c r="G13" s="29"/>
      <c r="H13" s="29"/>
      <c r="I13" s="26" t="s">
        <v>17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18</v>
      </c>
      <c r="E14" s="29"/>
      <c r="F14" s="24" t="s">
        <v>19</v>
      </c>
      <c r="G14" s="29"/>
      <c r="H14" s="29"/>
      <c r="I14" s="26" t="s">
        <v>20</v>
      </c>
      <c r="J14" s="52" t="str">
        <f>'Rekapitulace stavby'!AN8</f>
        <v>18. 10. 2024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22</v>
      </c>
      <c r="E16" s="29"/>
      <c r="F16" s="29"/>
      <c r="G16" s="29"/>
      <c r="H16" s="29"/>
      <c r="I16" s="26" t="s">
        <v>23</v>
      </c>
      <c r="J16" s="24" t="s">
        <v>24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25</v>
      </c>
      <c r="F17" s="29"/>
      <c r="G17" s="29"/>
      <c r="H17" s="29"/>
      <c r="I17" s="26" t="s">
        <v>26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27</v>
      </c>
      <c r="E19" s="29"/>
      <c r="F19" s="29"/>
      <c r="G19" s="29"/>
      <c r="H19" s="29"/>
      <c r="I19" s="26" t="s">
        <v>23</v>
      </c>
      <c r="J19" s="24" t="str">
        <f>'Rekapitulace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0" t="str">
        <f>'Rekapitulace stavby'!E14</f>
        <v xml:space="preserve"> </v>
      </c>
      <c r="F20" s="210"/>
      <c r="G20" s="210"/>
      <c r="H20" s="210"/>
      <c r="I20" s="26" t="s">
        <v>26</v>
      </c>
      <c r="J20" s="24" t="str">
        <f>'Rekapitulace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28</v>
      </c>
      <c r="E22" s="29"/>
      <c r="F22" s="29"/>
      <c r="G22" s="29"/>
      <c r="H22" s="29"/>
      <c r="I22" s="26" t="s">
        <v>23</v>
      </c>
      <c r="J22" s="24" t="s">
        <v>29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30</v>
      </c>
      <c r="F23" s="29"/>
      <c r="G23" s="29"/>
      <c r="H23" s="29"/>
      <c r="I23" s="26" t="s">
        <v>26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32</v>
      </c>
      <c r="E25" s="29"/>
      <c r="F25" s="29"/>
      <c r="G25" s="29"/>
      <c r="H25" s="29"/>
      <c r="I25" s="26" t="s">
        <v>23</v>
      </c>
      <c r="J25" s="24" t="str">
        <f>IF('Rekapitulace stavby'!AN19="","",'Rekapitulace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tr">
        <f>IF('Rekapitulace stavby'!E20="","",'Rekapitulace stavby'!E20)</f>
        <v xml:space="preserve"> </v>
      </c>
      <c r="F26" s="29"/>
      <c r="G26" s="29"/>
      <c r="H26" s="29"/>
      <c r="I26" s="26" t="s">
        <v>26</v>
      </c>
      <c r="J26" s="24" t="str">
        <f>IF('Rekapitulace stavby'!AN20="","",'Rekapitulace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33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71.25" customHeight="1">
      <c r="A29" s="93"/>
      <c r="B29" s="94"/>
      <c r="C29" s="93"/>
      <c r="D29" s="93"/>
      <c r="E29" s="212" t="s">
        <v>34</v>
      </c>
      <c r="F29" s="212"/>
      <c r="G29" s="212"/>
      <c r="H29" s="212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35</v>
      </c>
      <c r="E32" s="29"/>
      <c r="F32" s="29"/>
      <c r="G32" s="29"/>
      <c r="H32" s="29"/>
      <c r="I32" s="29"/>
      <c r="J32" s="68">
        <f>ROUND(J121,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39</v>
      </c>
      <c r="E35" s="26" t="s">
        <v>40</v>
      </c>
      <c r="F35" s="98">
        <f>ROUND((SUM(BE121:BE142)),  2)</f>
        <v>0</v>
      </c>
      <c r="G35" s="29"/>
      <c r="H35" s="29"/>
      <c r="I35" s="99">
        <v>0.21</v>
      </c>
      <c r="J35" s="98">
        <f>ROUND(((SUM(BE121:BE142))*I35),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41</v>
      </c>
      <c r="F36" s="98">
        <f>ROUND((SUM(BF121:BF142)),  2)</f>
        <v>0</v>
      </c>
      <c r="G36" s="29"/>
      <c r="H36" s="29"/>
      <c r="I36" s="99">
        <v>0.12</v>
      </c>
      <c r="J36" s="98">
        <f>ROUND(((SUM(BF121:BF142))*I36),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42</v>
      </c>
      <c r="F37" s="98">
        <f>ROUND((SUM(BG121:BG142)),  2)</f>
        <v>0</v>
      </c>
      <c r="G37" s="29"/>
      <c r="H37" s="29"/>
      <c r="I37" s="99">
        <v>0.21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43</v>
      </c>
      <c r="F38" s="98">
        <f>ROUND((SUM(BH121:BH142)),  2)</f>
        <v>0</v>
      </c>
      <c r="G38" s="29"/>
      <c r="H38" s="29"/>
      <c r="I38" s="99">
        <v>0.12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44</v>
      </c>
      <c r="F39" s="98">
        <f>ROUND((SUM(BI121:BI142)),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45</v>
      </c>
      <c r="E41" s="57"/>
      <c r="F41" s="57"/>
      <c r="G41" s="102" t="s">
        <v>46</v>
      </c>
      <c r="H41" s="103" t="s">
        <v>47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50</v>
      </c>
      <c r="E61" s="32"/>
      <c r="F61" s="106" t="s">
        <v>51</v>
      </c>
      <c r="G61" s="42" t="s">
        <v>50</v>
      </c>
      <c r="H61" s="32"/>
      <c r="I61" s="32"/>
      <c r="J61" s="107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50</v>
      </c>
      <c r="E76" s="32"/>
      <c r="F76" s="106" t="s">
        <v>51</v>
      </c>
      <c r="G76" s="42" t="s">
        <v>50</v>
      </c>
      <c r="H76" s="32"/>
      <c r="I76" s="32"/>
      <c r="J76" s="107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106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9" t="str">
        <f>E7</f>
        <v>ZŠ Březenecká 4679, Chomutov</v>
      </c>
      <c r="F85" s="240"/>
      <c r="G85" s="240"/>
      <c r="H85" s="240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104</v>
      </c>
      <c r="L86" s="20"/>
    </row>
    <row r="87" spans="1:31" s="2" customFormat="1" ht="16.5" customHeight="1">
      <c r="A87" s="29"/>
      <c r="B87" s="30"/>
      <c r="C87" s="29"/>
      <c r="D87" s="29"/>
      <c r="E87" s="239" t="s">
        <v>369</v>
      </c>
      <c r="F87" s="238"/>
      <c r="G87" s="238"/>
      <c r="H87" s="238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105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06" t="str">
        <f>E11</f>
        <v>3 (10) - ZTI_10</v>
      </c>
      <c r="F89" s="238"/>
      <c r="G89" s="238"/>
      <c r="H89" s="238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18</v>
      </c>
      <c r="D91" s="29"/>
      <c r="E91" s="29"/>
      <c r="F91" s="24" t="str">
        <f>F14</f>
        <v xml:space="preserve"> </v>
      </c>
      <c r="G91" s="29"/>
      <c r="H91" s="29"/>
      <c r="I91" s="26" t="s">
        <v>20</v>
      </c>
      <c r="J91" s="52" t="str">
        <f>IF(J14="","",J14)</f>
        <v>18. 10. 2024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5.7" customHeight="1">
      <c r="A93" s="29"/>
      <c r="B93" s="30"/>
      <c r="C93" s="26" t="s">
        <v>22</v>
      </c>
      <c r="D93" s="29"/>
      <c r="E93" s="29"/>
      <c r="F93" s="24" t="str">
        <f>E17</f>
        <v xml:space="preserve">Statutární město Chomutov </v>
      </c>
      <c r="G93" s="29"/>
      <c r="H93" s="29"/>
      <c r="I93" s="26" t="s">
        <v>28</v>
      </c>
      <c r="J93" s="27" t="str">
        <f>E23</f>
        <v>Digitronic CZ s.r.o. Hradec Králové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27</v>
      </c>
      <c r="D94" s="29"/>
      <c r="E94" s="29"/>
      <c r="F94" s="24" t="str">
        <f>IF(E20="","",E20)</f>
        <v xml:space="preserve"> </v>
      </c>
      <c r="G94" s="29"/>
      <c r="H94" s="29"/>
      <c r="I94" s="26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08" t="s">
        <v>107</v>
      </c>
      <c r="D96" s="100"/>
      <c r="E96" s="100"/>
      <c r="F96" s="100"/>
      <c r="G96" s="100"/>
      <c r="H96" s="100"/>
      <c r="I96" s="100"/>
      <c r="J96" s="109" t="s">
        <v>108</v>
      </c>
      <c r="K96" s="10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0" t="s">
        <v>109</v>
      </c>
      <c r="D98" s="29"/>
      <c r="E98" s="29"/>
      <c r="F98" s="29"/>
      <c r="G98" s="29"/>
      <c r="H98" s="29"/>
      <c r="I98" s="29"/>
      <c r="J98" s="68">
        <f>J121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110</v>
      </c>
    </row>
    <row r="99" spans="1:47" s="9" customFormat="1" ht="24.95" customHeight="1">
      <c r="B99" s="111"/>
      <c r="D99" s="112" t="s">
        <v>696</v>
      </c>
      <c r="E99" s="113"/>
      <c r="F99" s="113"/>
      <c r="G99" s="113"/>
      <c r="H99" s="113"/>
      <c r="I99" s="113"/>
      <c r="J99" s="114">
        <f>J122</f>
        <v>0</v>
      </c>
      <c r="L99" s="111"/>
    </row>
    <row r="100" spans="1:47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47" s="2" customFormat="1" ht="6.95" customHeight="1">
      <c r="A101" s="2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47" s="2" customFormat="1" ht="6.95" customHeight="1">
      <c r="A105" s="29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24.95" customHeight="1">
      <c r="A106" s="29"/>
      <c r="B106" s="30"/>
      <c r="C106" s="21" t="s">
        <v>117</v>
      </c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2" customHeight="1">
      <c r="A108" s="29"/>
      <c r="B108" s="30"/>
      <c r="C108" s="26" t="s">
        <v>14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6.5" customHeight="1">
      <c r="A109" s="29"/>
      <c r="B109" s="30"/>
      <c r="C109" s="29"/>
      <c r="D109" s="29"/>
      <c r="E109" s="239" t="str">
        <f>E7</f>
        <v>ZŠ Březenecká 4679, Chomutov</v>
      </c>
      <c r="F109" s="240"/>
      <c r="G109" s="240"/>
      <c r="H109" s="240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1" customFormat="1" ht="12" customHeight="1">
      <c r="B110" s="20"/>
      <c r="C110" s="26" t="s">
        <v>104</v>
      </c>
      <c r="L110" s="20"/>
    </row>
    <row r="111" spans="1:47" s="2" customFormat="1" ht="16.5" customHeight="1">
      <c r="A111" s="29"/>
      <c r="B111" s="30"/>
      <c r="C111" s="29"/>
      <c r="D111" s="29"/>
      <c r="E111" s="239" t="s">
        <v>369</v>
      </c>
      <c r="F111" s="238"/>
      <c r="G111" s="238"/>
      <c r="H111" s="238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6" t="s">
        <v>105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6" t="str">
        <f>E11</f>
        <v>3 (10) - ZTI_10</v>
      </c>
      <c r="F113" s="238"/>
      <c r="G113" s="238"/>
      <c r="H113" s="238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6" t="s">
        <v>18</v>
      </c>
      <c r="D115" s="29"/>
      <c r="E115" s="29"/>
      <c r="F115" s="24" t="str">
        <f>F14</f>
        <v xml:space="preserve"> </v>
      </c>
      <c r="G115" s="29"/>
      <c r="H115" s="29"/>
      <c r="I115" s="26" t="s">
        <v>20</v>
      </c>
      <c r="J115" s="52" t="str">
        <f>IF(J14="","",J14)</f>
        <v>18. 10. 2024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6" t="s">
        <v>22</v>
      </c>
      <c r="D117" s="29"/>
      <c r="E117" s="29"/>
      <c r="F117" s="24" t="str">
        <f>E17</f>
        <v xml:space="preserve">Statutární město Chomutov </v>
      </c>
      <c r="G117" s="29"/>
      <c r="H117" s="29"/>
      <c r="I117" s="26" t="s">
        <v>28</v>
      </c>
      <c r="J117" s="27" t="str">
        <f>E23</f>
        <v>Digitronic CZ s.r.o. Hradec Králové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6" t="s">
        <v>27</v>
      </c>
      <c r="D118" s="29"/>
      <c r="E118" s="29"/>
      <c r="F118" s="24" t="str">
        <f>IF(E20="","",E20)</f>
        <v xml:space="preserve"> </v>
      </c>
      <c r="G118" s="29"/>
      <c r="H118" s="29"/>
      <c r="I118" s="26" t="s">
        <v>32</v>
      </c>
      <c r="J118" s="27" t="str">
        <f>E26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9"/>
      <c r="B120" s="120"/>
      <c r="C120" s="121" t="s">
        <v>118</v>
      </c>
      <c r="D120" s="122" t="s">
        <v>60</v>
      </c>
      <c r="E120" s="122" t="s">
        <v>56</v>
      </c>
      <c r="F120" s="122" t="s">
        <v>57</v>
      </c>
      <c r="G120" s="122" t="s">
        <v>119</v>
      </c>
      <c r="H120" s="122" t="s">
        <v>120</v>
      </c>
      <c r="I120" s="122" t="s">
        <v>121</v>
      </c>
      <c r="J120" s="122" t="s">
        <v>108</v>
      </c>
      <c r="K120" s="123" t="s">
        <v>122</v>
      </c>
      <c r="L120" s="124"/>
      <c r="M120" s="59" t="s">
        <v>1</v>
      </c>
      <c r="N120" s="60" t="s">
        <v>39</v>
      </c>
      <c r="O120" s="60" t="s">
        <v>123</v>
      </c>
      <c r="P120" s="60" t="s">
        <v>124</v>
      </c>
      <c r="Q120" s="60" t="s">
        <v>125</v>
      </c>
      <c r="R120" s="60" t="s">
        <v>126</v>
      </c>
      <c r="S120" s="60" t="s">
        <v>127</v>
      </c>
      <c r="T120" s="61" t="s">
        <v>128</v>
      </c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65" s="2" customFormat="1" ht="22.9" customHeight="1">
      <c r="A121" s="29"/>
      <c r="B121" s="30"/>
      <c r="C121" s="66" t="s">
        <v>129</v>
      </c>
      <c r="D121" s="29"/>
      <c r="E121" s="29"/>
      <c r="F121" s="29"/>
      <c r="G121" s="29"/>
      <c r="H121" s="29"/>
      <c r="I121" s="29"/>
      <c r="J121" s="125">
        <f>BK121</f>
        <v>0</v>
      </c>
      <c r="K121" s="29"/>
      <c r="L121" s="30"/>
      <c r="M121" s="62"/>
      <c r="N121" s="53"/>
      <c r="O121" s="63"/>
      <c r="P121" s="126">
        <f>P122</f>
        <v>0</v>
      </c>
      <c r="Q121" s="63"/>
      <c r="R121" s="126">
        <f>R122</f>
        <v>0</v>
      </c>
      <c r="S121" s="63"/>
      <c r="T121" s="127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7" t="s">
        <v>74</v>
      </c>
      <c r="AU121" s="17" t="s">
        <v>110</v>
      </c>
      <c r="BK121" s="128">
        <f>BK122</f>
        <v>0</v>
      </c>
    </row>
    <row r="122" spans="1:65" s="12" customFormat="1" ht="25.9" customHeight="1">
      <c r="B122" s="129"/>
      <c r="D122" s="130" t="s">
        <v>74</v>
      </c>
      <c r="E122" s="131" t="s">
        <v>198</v>
      </c>
      <c r="F122" s="131" t="s">
        <v>697</v>
      </c>
      <c r="J122" s="132">
        <f>BK122</f>
        <v>0</v>
      </c>
      <c r="L122" s="129"/>
      <c r="M122" s="133"/>
      <c r="N122" s="134"/>
      <c r="O122" s="134"/>
      <c r="P122" s="135">
        <f>SUM(P123:P142)</f>
        <v>0</v>
      </c>
      <c r="Q122" s="134"/>
      <c r="R122" s="135">
        <f>SUM(R123:R142)</f>
        <v>0</v>
      </c>
      <c r="S122" s="134"/>
      <c r="T122" s="136">
        <f>SUM(T123:T142)</f>
        <v>0</v>
      </c>
      <c r="AR122" s="130" t="s">
        <v>80</v>
      </c>
      <c r="AT122" s="137" t="s">
        <v>74</v>
      </c>
      <c r="AU122" s="137" t="s">
        <v>75</v>
      </c>
      <c r="AY122" s="130" t="s">
        <v>132</v>
      </c>
      <c r="BK122" s="138">
        <f>SUM(BK123:BK142)</f>
        <v>0</v>
      </c>
    </row>
    <row r="123" spans="1:65" s="2" customFormat="1" ht="24.2" customHeight="1">
      <c r="A123" s="29"/>
      <c r="B123" s="141"/>
      <c r="C123" s="142" t="s">
        <v>75</v>
      </c>
      <c r="D123" s="142" t="s">
        <v>135</v>
      </c>
      <c r="E123" s="143" t="s">
        <v>246</v>
      </c>
      <c r="F123" s="144" t="s">
        <v>342</v>
      </c>
      <c r="G123" s="145" t="s">
        <v>141</v>
      </c>
      <c r="H123" s="146">
        <v>300</v>
      </c>
      <c r="I123" s="197">
        <v>0</v>
      </c>
      <c r="J123" s="147">
        <f t="shared" ref="J123:J142" si="0">ROUND(I123*H123,2)</f>
        <v>0</v>
      </c>
      <c r="K123" s="144" t="s">
        <v>1</v>
      </c>
      <c r="L123" s="30"/>
      <c r="M123" s="148" t="s">
        <v>1</v>
      </c>
      <c r="N123" s="149" t="s">
        <v>40</v>
      </c>
      <c r="O123" s="150">
        <v>0</v>
      </c>
      <c r="P123" s="150">
        <f t="shared" ref="P123:P142" si="1">O123*H123</f>
        <v>0</v>
      </c>
      <c r="Q123" s="150">
        <v>0</v>
      </c>
      <c r="R123" s="150">
        <f t="shared" ref="R123:R142" si="2">Q123*H123</f>
        <v>0</v>
      </c>
      <c r="S123" s="150">
        <v>0</v>
      </c>
      <c r="T123" s="151">
        <f t="shared" ref="T123:T142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2" t="s">
        <v>138</v>
      </c>
      <c r="AT123" s="152" t="s">
        <v>135</v>
      </c>
      <c r="AU123" s="152" t="s">
        <v>80</v>
      </c>
      <c r="AY123" s="17" t="s">
        <v>132</v>
      </c>
      <c r="BE123" s="153">
        <f t="shared" ref="BE123:BE142" si="4">IF(N123="základní",J123,0)</f>
        <v>0</v>
      </c>
      <c r="BF123" s="153">
        <f t="shared" ref="BF123:BF142" si="5">IF(N123="snížená",J123,0)</f>
        <v>0</v>
      </c>
      <c r="BG123" s="153">
        <f t="shared" ref="BG123:BG142" si="6">IF(N123="zákl. přenesená",J123,0)</f>
        <v>0</v>
      </c>
      <c r="BH123" s="153">
        <f t="shared" ref="BH123:BH142" si="7">IF(N123="sníž. přenesená",J123,0)</f>
        <v>0</v>
      </c>
      <c r="BI123" s="153">
        <f t="shared" ref="BI123:BI142" si="8">IF(N123="nulová",J123,0)</f>
        <v>0</v>
      </c>
      <c r="BJ123" s="17" t="s">
        <v>80</v>
      </c>
      <c r="BK123" s="153">
        <f t="shared" ref="BK123:BK142" si="9">ROUND(I123*H123,2)</f>
        <v>0</v>
      </c>
      <c r="BL123" s="17" t="s">
        <v>138</v>
      </c>
      <c r="BM123" s="152" t="s">
        <v>81</v>
      </c>
    </row>
    <row r="124" spans="1:65" s="2" customFormat="1" ht="24.2" customHeight="1">
      <c r="A124" s="29"/>
      <c r="B124" s="141"/>
      <c r="C124" s="142" t="s">
        <v>75</v>
      </c>
      <c r="D124" s="142" t="s">
        <v>135</v>
      </c>
      <c r="E124" s="143" t="s">
        <v>247</v>
      </c>
      <c r="F124" s="144" t="s">
        <v>343</v>
      </c>
      <c r="G124" s="145" t="s">
        <v>166</v>
      </c>
      <c r="H124" s="146">
        <v>300</v>
      </c>
      <c r="I124" s="197">
        <v>0</v>
      </c>
      <c r="J124" s="147">
        <f t="shared" si="0"/>
        <v>0</v>
      </c>
      <c r="K124" s="144" t="s">
        <v>1</v>
      </c>
      <c r="L124" s="30"/>
      <c r="M124" s="148" t="s">
        <v>1</v>
      </c>
      <c r="N124" s="149" t="s">
        <v>40</v>
      </c>
      <c r="O124" s="150">
        <v>0</v>
      </c>
      <c r="P124" s="150">
        <f t="shared" si="1"/>
        <v>0</v>
      </c>
      <c r="Q124" s="150">
        <v>0</v>
      </c>
      <c r="R124" s="150">
        <f t="shared" si="2"/>
        <v>0</v>
      </c>
      <c r="S124" s="150">
        <v>0</v>
      </c>
      <c r="T124" s="151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2" t="s">
        <v>138</v>
      </c>
      <c r="AT124" s="152" t="s">
        <v>135</v>
      </c>
      <c r="AU124" s="152" t="s">
        <v>80</v>
      </c>
      <c r="AY124" s="17" t="s">
        <v>132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7" t="s">
        <v>80</v>
      </c>
      <c r="BK124" s="153">
        <f t="shared" si="9"/>
        <v>0</v>
      </c>
      <c r="BL124" s="17" t="s">
        <v>138</v>
      </c>
      <c r="BM124" s="152" t="s">
        <v>138</v>
      </c>
    </row>
    <row r="125" spans="1:65" s="2" customFormat="1" ht="24.2" customHeight="1">
      <c r="A125" s="29"/>
      <c r="B125" s="141"/>
      <c r="C125" s="142" t="s">
        <v>75</v>
      </c>
      <c r="D125" s="142" t="s">
        <v>135</v>
      </c>
      <c r="E125" s="143" t="s">
        <v>205</v>
      </c>
      <c r="F125" s="144" t="s">
        <v>698</v>
      </c>
      <c r="G125" s="145" t="s">
        <v>166</v>
      </c>
      <c r="H125" s="146">
        <v>250</v>
      </c>
      <c r="I125" s="197">
        <v>0</v>
      </c>
      <c r="J125" s="147">
        <f t="shared" si="0"/>
        <v>0</v>
      </c>
      <c r="K125" s="144" t="s">
        <v>1</v>
      </c>
      <c r="L125" s="30"/>
      <c r="M125" s="148" t="s">
        <v>1</v>
      </c>
      <c r="N125" s="149" t="s">
        <v>40</v>
      </c>
      <c r="O125" s="150">
        <v>0</v>
      </c>
      <c r="P125" s="150">
        <f t="shared" si="1"/>
        <v>0</v>
      </c>
      <c r="Q125" s="150">
        <v>0</v>
      </c>
      <c r="R125" s="150">
        <f t="shared" si="2"/>
        <v>0</v>
      </c>
      <c r="S125" s="150">
        <v>0</v>
      </c>
      <c r="T125" s="151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2" t="s">
        <v>138</v>
      </c>
      <c r="AT125" s="152" t="s">
        <v>135</v>
      </c>
      <c r="AU125" s="152" t="s">
        <v>80</v>
      </c>
      <c r="AY125" s="17" t="s">
        <v>132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7" t="s">
        <v>80</v>
      </c>
      <c r="BK125" s="153">
        <f t="shared" si="9"/>
        <v>0</v>
      </c>
      <c r="BL125" s="17" t="s">
        <v>138</v>
      </c>
      <c r="BM125" s="152" t="s">
        <v>101</v>
      </c>
    </row>
    <row r="126" spans="1:65" s="2" customFormat="1" ht="24.2" customHeight="1">
      <c r="A126" s="29"/>
      <c r="B126" s="141"/>
      <c r="C126" s="142" t="s">
        <v>75</v>
      </c>
      <c r="D126" s="142" t="s">
        <v>135</v>
      </c>
      <c r="E126" s="143" t="s">
        <v>206</v>
      </c>
      <c r="F126" s="144" t="s">
        <v>699</v>
      </c>
      <c r="G126" s="145" t="s">
        <v>166</v>
      </c>
      <c r="H126" s="146">
        <v>110</v>
      </c>
      <c r="I126" s="197">
        <v>0</v>
      </c>
      <c r="J126" s="147">
        <f t="shared" si="0"/>
        <v>0</v>
      </c>
      <c r="K126" s="144" t="s">
        <v>1</v>
      </c>
      <c r="L126" s="30"/>
      <c r="M126" s="148" t="s">
        <v>1</v>
      </c>
      <c r="N126" s="149" t="s">
        <v>40</v>
      </c>
      <c r="O126" s="150">
        <v>0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138</v>
      </c>
      <c r="AT126" s="152" t="s">
        <v>135</v>
      </c>
      <c r="AU126" s="152" t="s">
        <v>80</v>
      </c>
      <c r="AY126" s="17" t="s">
        <v>132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80</v>
      </c>
      <c r="BK126" s="153">
        <f t="shared" si="9"/>
        <v>0</v>
      </c>
      <c r="BL126" s="17" t="s">
        <v>138</v>
      </c>
      <c r="BM126" s="152" t="s">
        <v>145</v>
      </c>
    </row>
    <row r="127" spans="1:65" s="2" customFormat="1" ht="24.2" customHeight="1">
      <c r="A127" s="29"/>
      <c r="B127" s="141"/>
      <c r="C127" s="142" t="s">
        <v>75</v>
      </c>
      <c r="D127" s="142" t="s">
        <v>135</v>
      </c>
      <c r="E127" s="143" t="s">
        <v>248</v>
      </c>
      <c r="F127" s="144" t="s">
        <v>344</v>
      </c>
      <c r="G127" s="145" t="s">
        <v>166</v>
      </c>
      <c r="H127" s="146">
        <v>150</v>
      </c>
      <c r="I127" s="197">
        <v>0</v>
      </c>
      <c r="J127" s="147">
        <f t="shared" si="0"/>
        <v>0</v>
      </c>
      <c r="K127" s="144" t="s">
        <v>1</v>
      </c>
      <c r="L127" s="30"/>
      <c r="M127" s="148" t="s">
        <v>1</v>
      </c>
      <c r="N127" s="149" t="s">
        <v>40</v>
      </c>
      <c r="O127" s="150">
        <v>0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138</v>
      </c>
      <c r="AT127" s="152" t="s">
        <v>135</v>
      </c>
      <c r="AU127" s="152" t="s">
        <v>80</v>
      </c>
      <c r="AY127" s="17" t="s">
        <v>132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80</v>
      </c>
      <c r="BK127" s="153">
        <f t="shared" si="9"/>
        <v>0</v>
      </c>
      <c r="BL127" s="17" t="s">
        <v>138</v>
      </c>
      <c r="BM127" s="152" t="s">
        <v>146</v>
      </c>
    </row>
    <row r="128" spans="1:65" s="2" customFormat="1" ht="24.2" customHeight="1">
      <c r="A128" s="29"/>
      <c r="B128" s="141"/>
      <c r="C128" s="142" t="s">
        <v>75</v>
      </c>
      <c r="D128" s="142" t="s">
        <v>135</v>
      </c>
      <c r="E128" s="143" t="s">
        <v>200</v>
      </c>
      <c r="F128" s="144" t="s">
        <v>345</v>
      </c>
      <c r="G128" s="145" t="s">
        <v>166</v>
      </c>
      <c r="H128" s="146">
        <v>510</v>
      </c>
      <c r="I128" s="197">
        <v>0</v>
      </c>
      <c r="J128" s="147">
        <f t="shared" si="0"/>
        <v>0</v>
      </c>
      <c r="K128" s="144" t="s">
        <v>1</v>
      </c>
      <c r="L128" s="30"/>
      <c r="M128" s="148" t="s">
        <v>1</v>
      </c>
      <c r="N128" s="149" t="s">
        <v>40</v>
      </c>
      <c r="O128" s="150">
        <v>0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138</v>
      </c>
      <c r="AT128" s="152" t="s">
        <v>135</v>
      </c>
      <c r="AU128" s="152" t="s">
        <v>80</v>
      </c>
      <c r="AY128" s="17" t="s">
        <v>132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80</v>
      </c>
      <c r="BK128" s="153">
        <f t="shared" si="9"/>
        <v>0</v>
      </c>
      <c r="BL128" s="17" t="s">
        <v>138</v>
      </c>
      <c r="BM128" s="152" t="s">
        <v>8</v>
      </c>
    </row>
    <row r="129" spans="1:65" s="2" customFormat="1" ht="24.2" customHeight="1">
      <c r="A129" s="29"/>
      <c r="B129" s="141"/>
      <c r="C129" s="142" t="s">
        <v>75</v>
      </c>
      <c r="D129" s="142" t="s">
        <v>135</v>
      </c>
      <c r="E129" s="143" t="s">
        <v>249</v>
      </c>
      <c r="F129" s="144" t="s">
        <v>700</v>
      </c>
      <c r="G129" s="145" t="s">
        <v>166</v>
      </c>
      <c r="H129" s="146">
        <v>50</v>
      </c>
      <c r="I129" s="197">
        <v>0</v>
      </c>
      <c r="J129" s="147">
        <f t="shared" si="0"/>
        <v>0</v>
      </c>
      <c r="K129" s="144" t="s">
        <v>1</v>
      </c>
      <c r="L129" s="30"/>
      <c r="M129" s="148" t="s">
        <v>1</v>
      </c>
      <c r="N129" s="149" t="s">
        <v>40</v>
      </c>
      <c r="O129" s="150">
        <v>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138</v>
      </c>
      <c r="AT129" s="152" t="s">
        <v>135</v>
      </c>
      <c r="AU129" s="152" t="s">
        <v>80</v>
      </c>
      <c r="AY129" s="17" t="s">
        <v>132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80</v>
      </c>
      <c r="BK129" s="153">
        <f t="shared" si="9"/>
        <v>0</v>
      </c>
      <c r="BL129" s="17" t="s">
        <v>138</v>
      </c>
      <c r="BM129" s="152" t="s">
        <v>152</v>
      </c>
    </row>
    <row r="130" spans="1:65" s="2" customFormat="1" ht="33" customHeight="1">
      <c r="A130" s="29"/>
      <c r="B130" s="141"/>
      <c r="C130" s="142" t="s">
        <v>75</v>
      </c>
      <c r="D130" s="142" t="s">
        <v>135</v>
      </c>
      <c r="E130" s="143" t="s">
        <v>250</v>
      </c>
      <c r="F130" s="144" t="s">
        <v>701</v>
      </c>
      <c r="G130" s="145" t="s">
        <v>166</v>
      </c>
      <c r="H130" s="146">
        <v>250</v>
      </c>
      <c r="I130" s="197">
        <v>0</v>
      </c>
      <c r="J130" s="147">
        <f t="shared" si="0"/>
        <v>0</v>
      </c>
      <c r="K130" s="144" t="s">
        <v>1</v>
      </c>
      <c r="L130" s="30"/>
      <c r="M130" s="148" t="s">
        <v>1</v>
      </c>
      <c r="N130" s="149" t="s">
        <v>40</v>
      </c>
      <c r="O130" s="150">
        <v>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138</v>
      </c>
      <c r="AT130" s="152" t="s">
        <v>135</v>
      </c>
      <c r="AU130" s="152" t="s">
        <v>80</v>
      </c>
      <c r="AY130" s="17" t="s">
        <v>132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80</v>
      </c>
      <c r="BK130" s="153">
        <f t="shared" si="9"/>
        <v>0</v>
      </c>
      <c r="BL130" s="17" t="s">
        <v>138</v>
      </c>
      <c r="BM130" s="152" t="s">
        <v>151</v>
      </c>
    </row>
    <row r="131" spans="1:65" s="2" customFormat="1" ht="33" customHeight="1">
      <c r="A131" s="29"/>
      <c r="B131" s="141"/>
      <c r="C131" s="142" t="s">
        <v>75</v>
      </c>
      <c r="D131" s="142" t="s">
        <v>135</v>
      </c>
      <c r="E131" s="143" t="s">
        <v>251</v>
      </c>
      <c r="F131" s="144" t="s">
        <v>702</v>
      </c>
      <c r="G131" s="145" t="s">
        <v>166</v>
      </c>
      <c r="H131" s="146">
        <v>40</v>
      </c>
      <c r="I131" s="197">
        <v>0</v>
      </c>
      <c r="J131" s="147">
        <f t="shared" si="0"/>
        <v>0</v>
      </c>
      <c r="K131" s="144" t="s">
        <v>1</v>
      </c>
      <c r="L131" s="30"/>
      <c r="M131" s="148" t="s">
        <v>1</v>
      </c>
      <c r="N131" s="149" t="s">
        <v>40</v>
      </c>
      <c r="O131" s="150">
        <v>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138</v>
      </c>
      <c r="AT131" s="152" t="s">
        <v>135</v>
      </c>
      <c r="AU131" s="152" t="s">
        <v>80</v>
      </c>
      <c r="AY131" s="17" t="s">
        <v>132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80</v>
      </c>
      <c r="BK131" s="153">
        <f t="shared" si="9"/>
        <v>0</v>
      </c>
      <c r="BL131" s="17" t="s">
        <v>138</v>
      </c>
      <c r="BM131" s="152" t="s">
        <v>153</v>
      </c>
    </row>
    <row r="132" spans="1:65" s="2" customFormat="1" ht="24.2" customHeight="1">
      <c r="A132" s="29"/>
      <c r="B132" s="141"/>
      <c r="C132" s="142" t="s">
        <v>75</v>
      </c>
      <c r="D132" s="142" t="s">
        <v>135</v>
      </c>
      <c r="E132" s="143" t="s">
        <v>252</v>
      </c>
      <c r="F132" s="144" t="s">
        <v>703</v>
      </c>
      <c r="G132" s="145" t="s">
        <v>166</v>
      </c>
      <c r="H132" s="146">
        <v>20</v>
      </c>
      <c r="I132" s="197">
        <v>0</v>
      </c>
      <c r="J132" s="147">
        <f t="shared" si="0"/>
        <v>0</v>
      </c>
      <c r="K132" s="144" t="s">
        <v>1</v>
      </c>
      <c r="L132" s="30"/>
      <c r="M132" s="148" t="s">
        <v>1</v>
      </c>
      <c r="N132" s="149" t="s">
        <v>40</v>
      </c>
      <c r="O132" s="150">
        <v>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138</v>
      </c>
      <c r="AT132" s="152" t="s">
        <v>135</v>
      </c>
      <c r="AU132" s="152" t="s">
        <v>80</v>
      </c>
      <c r="AY132" s="17" t="s">
        <v>132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80</v>
      </c>
      <c r="BK132" s="153">
        <f t="shared" si="9"/>
        <v>0</v>
      </c>
      <c r="BL132" s="17" t="s">
        <v>138</v>
      </c>
      <c r="BM132" s="152" t="s">
        <v>154</v>
      </c>
    </row>
    <row r="133" spans="1:65" s="2" customFormat="1" ht="24.2" customHeight="1">
      <c r="A133" s="29"/>
      <c r="B133" s="141"/>
      <c r="C133" s="142" t="s">
        <v>75</v>
      </c>
      <c r="D133" s="142" t="s">
        <v>135</v>
      </c>
      <c r="E133" s="143" t="s">
        <v>207</v>
      </c>
      <c r="F133" s="144" t="s">
        <v>704</v>
      </c>
      <c r="G133" s="145" t="s">
        <v>166</v>
      </c>
      <c r="H133" s="146">
        <v>150</v>
      </c>
      <c r="I133" s="197">
        <v>0</v>
      </c>
      <c r="J133" s="147">
        <f t="shared" si="0"/>
        <v>0</v>
      </c>
      <c r="K133" s="144" t="s">
        <v>1</v>
      </c>
      <c r="L133" s="30"/>
      <c r="M133" s="148" t="s">
        <v>1</v>
      </c>
      <c r="N133" s="149" t="s">
        <v>40</v>
      </c>
      <c r="O133" s="150">
        <v>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2" t="s">
        <v>138</v>
      </c>
      <c r="AT133" s="152" t="s">
        <v>135</v>
      </c>
      <c r="AU133" s="152" t="s">
        <v>80</v>
      </c>
      <c r="AY133" s="17" t="s">
        <v>132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80</v>
      </c>
      <c r="BK133" s="153">
        <f t="shared" si="9"/>
        <v>0</v>
      </c>
      <c r="BL133" s="17" t="s">
        <v>138</v>
      </c>
      <c r="BM133" s="152" t="s">
        <v>158</v>
      </c>
    </row>
    <row r="134" spans="1:65" s="2" customFormat="1" ht="24.2" customHeight="1">
      <c r="A134" s="29"/>
      <c r="B134" s="141"/>
      <c r="C134" s="142" t="s">
        <v>75</v>
      </c>
      <c r="D134" s="142" t="s">
        <v>135</v>
      </c>
      <c r="E134" s="143" t="s">
        <v>208</v>
      </c>
      <c r="F134" s="144" t="s">
        <v>705</v>
      </c>
      <c r="G134" s="145" t="s">
        <v>166</v>
      </c>
      <c r="H134" s="146">
        <v>50</v>
      </c>
      <c r="I134" s="197">
        <v>0</v>
      </c>
      <c r="J134" s="147">
        <f t="shared" si="0"/>
        <v>0</v>
      </c>
      <c r="K134" s="144" t="s">
        <v>1</v>
      </c>
      <c r="L134" s="30"/>
      <c r="M134" s="148" t="s">
        <v>1</v>
      </c>
      <c r="N134" s="149" t="s">
        <v>40</v>
      </c>
      <c r="O134" s="150">
        <v>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2" t="s">
        <v>138</v>
      </c>
      <c r="AT134" s="152" t="s">
        <v>135</v>
      </c>
      <c r="AU134" s="152" t="s">
        <v>80</v>
      </c>
      <c r="AY134" s="17" t="s">
        <v>132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80</v>
      </c>
      <c r="BK134" s="153">
        <f t="shared" si="9"/>
        <v>0</v>
      </c>
      <c r="BL134" s="17" t="s">
        <v>138</v>
      </c>
      <c r="BM134" s="152" t="s">
        <v>159</v>
      </c>
    </row>
    <row r="135" spans="1:65" s="2" customFormat="1" ht="24.2" customHeight="1">
      <c r="A135" s="29"/>
      <c r="B135" s="141"/>
      <c r="C135" s="142" t="s">
        <v>75</v>
      </c>
      <c r="D135" s="142" t="s">
        <v>135</v>
      </c>
      <c r="E135" s="143" t="s">
        <v>253</v>
      </c>
      <c r="F135" s="144" t="s">
        <v>706</v>
      </c>
      <c r="G135" s="145" t="s">
        <v>166</v>
      </c>
      <c r="H135" s="146">
        <v>100</v>
      </c>
      <c r="I135" s="197">
        <v>0</v>
      </c>
      <c r="J135" s="147">
        <f t="shared" si="0"/>
        <v>0</v>
      </c>
      <c r="K135" s="144" t="s">
        <v>1</v>
      </c>
      <c r="L135" s="30"/>
      <c r="M135" s="148" t="s">
        <v>1</v>
      </c>
      <c r="N135" s="149" t="s">
        <v>40</v>
      </c>
      <c r="O135" s="150">
        <v>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2" t="s">
        <v>138</v>
      </c>
      <c r="AT135" s="152" t="s">
        <v>135</v>
      </c>
      <c r="AU135" s="152" t="s">
        <v>80</v>
      </c>
      <c r="AY135" s="17" t="s">
        <v>132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80</v>
      </c>
      <c r="BK135" s="153">
        <f t="shared" si="9"/>
        <v>0</v>
      </c>
      <c r="BL135" s="17" t="s">
        <v>138</v>
      </c>
      <c r="BM135" s="152" t="s">
        <v>162</v>
      </c>
    </row>
    <row r="136" spans="1:65" s="2" customFormat="1" ht="16.5" customHeight="1">
      <c r="A136" s="29"/>
      <c r="B136" s="141"/>
      <c r="C136" s="142" t="s">
        <v>75</v>
      </c>
      <c r="D136" s="142" t="s">
        <v>135</v>
      </c>
      <c r="E136" s="143" t="s">
        <v>202</v>
      </c>
      <c r="F136" s="144" t="s">
        <v>346</v>
      </c>
      <c r="G136" s="145" t="s">
        <v>141</v>
      </c>
      <c r="H136" s="146">
        <v>300</v>
      </c>
      <c r="I136" s="197">
        <v>0</v>
      </c>
      <c r="J136" s="147">
        <f t="shared" si="0"/>
        <v>0</v>
      </c>
      <c r="K136" s="144" t="s">
        <v>1</v>
      </c>
      <c r="L136" s="30"/>
      <c r="M136" s="148" t="s">
        <v>1</v>
      </c>
      <c r="N136" s="149" t="s">
        <v>40</v>
      </c>
      <c r="O136" s="150">
        <v>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138</v>
      </c>
      <c r="AT136" s="152" t="s">
        <v>135</v>
      </c>
      <c r="AU136" s="152" t="s">
        <v>80</v>
      </c>
      <c r="AY136" s="17" t="s">
        <v>132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80</v>
      </c>
      <c r="BK136" s="153">
        <f t="shared" si="9"/>
        <v>0</v>
      </c>
      <c r="BL136" s="17" t="s">
        <v>138</v>
      </c>
      <c r="BM136" s="152" t="s">
        <v>171</v>
      </c>
    </row>
    <row r="137" spans="1:65" s="2" customFormat="1" ht="33" customHeight="1">
      <c r="A137" s="29"/>
      <c r="B137" s="141"/>
      <c r="C137" s="142" t="s">
        <v>75</v>
      </c>
      <c r="D137" s="142" t="s">
        <v>135</v>
      </c>
      <c r="E137" s="143" t="s">
        <v>210</v>
      </c>
      <c r="F137" s="144" t="s">
        <v>707</v>
      </c>
      <c r="G137" s="145" t="s">
        <v>136</v>
      </c>
      <c r="H137" s="146">
        <v>130</v>
      </c>
      <c r="I137" s="197">
        <v>0</v>
      </c>
      <c r="J137" s="147">
        <f t="shared" si="0"/>
        <v>0</v>
      </c>
      <c r="K137" s="144" t="s">
        <v>1</v>
      </c>
      <c r="L137" s="30"/>
      <c r="M137" s="148" t="s">
        <v>1</v>
      </c>
      <c r="N137" s="149" t="s">
        <v>40</v>
      </c>
      <c r="O137" s="150">
        <v>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138</v>
      </c>
      <c r="AT137" s="152" t="s">
        <v>135</v>
      </c>
      <c r="AU137" s="152" t="s">
        <v>80</v>
      </c>
      <c r="AY137" s="17" t="s">
        <v>132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80</v>
      </c>
      <c r="BK137" s="153">
        <f t="shared" si="9"/>
        <v>0</v>
      </c>
      <c r="BL137" s="17" t="s">
        <v>138</v>
      </c>
      <c r="BM137" s="152" t="s">
        <v>173</v>
      </c>
    </row>
    <row r="138" spans="1:65" s="2" customFormat="1" ht="33" customHeight="1">
      <c r="A138" s="29"/>
      <c r="B138" s="141"/>
      <c r="C138" s="142" t="s">
        <v>75</v>
      </c>
      <c r="D138" s="142" t="s">
        <v>135</v>
      </c>
      <c r="E138" s="143" t="s">
        <v>254</v>
      </c>
      <c r="F138" s="144" t="s">
        <v>708</v>
      </c>
      <c r="G138" s="145" t="s">
        <v>136</v>
      </c>
      <c r="H138" s="146">
        <v>700</v>
      </c>
      <c r="I138" s="197">
        <v>0</v>
      </c>
      <c r="J138" s="147">
        <f t="shared" si="0"/>
        <v>0</v>
      </c>
      <c r="K138" s="144" t="s">
        <v>1</v>
      </c>
      <c r="L138" s="30"/>
      <c r="M138" s="148" t="s">
        <v>1</v>
      </c>
      <c r="N138" s="149" t="s">
        <v>40</v>
      </c>
      <c r="O138" s="150">
        <v>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138</v>
      </c>
      <c r="AT138" s="152" t="s">
        <v>135</v>
      </c>
      <c r="AU138" s="152" t="s">
        <v>80</v>
      </c>
      <c r="AY138" s="17" t="s">
        <v>132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80</v>
      </c>
      <c r="BK138" s="153">
        <f t="shared" si="9"/>
        <v>0</v>
      </c>
      <c r="BL138" s="17" t="s">
        <v>138</v>
      </c>
      <c r="BM138" s="152" t="s">
        <v>170</v>
      </c>
    </row>
    <row r="139" spans="1:65" s="2" customFormat="1" ht="24.2" customHeight="1">
      <c r="A139" s="29"/>
      <c r="B139" s="141"/>
      <c r="C139" s="142" t="s">
        <v>75</v>
      </c>
      <c r="D139" s="142" t="s">
        <v>135</v>
      </c>
      <c r="E139" s="143" t="s">
        <v>203</v>
      </c>
      <c r="F139" s="144" t="s">
        <v>347</v>
      </c>
      <c r="G139" s="145" t="s">
        <v>136</v>
      </c>
      <c r="H139" s="146">
        <v>100</v>
      </c>
      <c r="I139" s="197">
        <v>0</v>
      </c>
      <c r="J139" s="147">
        <f t="shared" si="0"/>
        <v>0</v>
      </c>
      <c r="K139" s="144" t="s">
        <v>1</v>
      </c>
      <c r="L139" s="30"/>
      <c r="M139" s="148" t="s">
        <v>1</v>
      </c>
      <c r="N139" s="149" t="s">
        <v>40</v>
      </c>
      <c r="O139" s="150">
        <v>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2" t="s">
        <v>138</v>
      </c>
      <c r="AT139" s="152" t="s">
        <v>135</v>
      </c>
      <c r="AU139" s="152" t="s">
        <v>80</v>
      </c>
      <c r="AY139" s="17" t="s">
        <v>132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80</v>
      </c>
      <c r="BK139" s="153">
        <f t="shared" si="9"/>
        <v>0</v>
      </c>
      <c r="BL139" s="17" t="s">
        <v>138</v>
      </c>
      <c r="BM139" s="152" t="s">
        <v>175</v>
      </c>
    </row>
    <row r="140" spans="1:65" s="2" customFormat="1" ht="37.9" customHeight="1">
      <c r="A140" s="29"/>
      <c r="B140" s="141"/>
      <c r="C140" s="142" t="s">
        <v>75</v>
      </c>
      <c r="D140" s="142" t="s">
        <v>135</v>
      </c>
      <c r="E140" s="143" t="s">
        <v>255</v>
      </c>
      <c r="F140" s="144" t="s">
        <v>709</v>
      </c>
      <c r="G140" s="145" t="s">
        <v>161</v>
      </c>
      <c r="H140" s="146">
        <v>21</v>
      </c>
      <c r="I140" s="197">
        <v>0</v>
      </c>
      <c r="J140" s="147">
        <f t="shared" si="0"/>
        <v>0</v>
      </c>
      <c r="K140" s="144" t="s">
        <v>1</v>
      </c>
      <c r="L140" s="30"/>
      <c r="M140" s="148" t="s">
        <v>1</v>
      </c>
      <c r="N140" s="149" t="s">
        <v>40</v>
      </c>
      <c r="O140" s="150">
        <v>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138</v>
      </c>
      <c r="AT140" s="152" t="s">
        <v>135</v>
      </c>
      <c r="AU140" s="152" t="s">
        <v>80</v>
      </c>
      <c r="AY140" s="17" t="s">
        <v>132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80</v>
      </c>
      <c r="BK140" s="153">
        <f t="shared" si="9"/>
        <v>0</v>
      </c>
      <c r="BL140" s="17" t="s">
        <v>138</v>
      </c>
      <c r="BM140" s="152" t="s">
        <v>176</v>
      </c>
    </row>
    <row r="141" spans="1:65" s="2" customFormat="1" ht="37.9" customHeight="1">
      <c r="A141" s="29"/>
      <c r="B141" s="141"/>
      <c r="C141" s="142" t="s">
        <v>75</v>
      </c>
      <c r="D141" s="142" t="s">
        <v>135</v>
      </c>
      <c r="E141" s="143" t="s">
        <v>256</v>
      </c>
      <c r="F141" s="144" t="s">
        <v>710</v>
      </c>
      <c r="G141" s="145" t="s">
        <v>161</v>
      </c>
      <c r="H141" s="146">
        <v>9</v>
      </c>
      <c r="I141" s="197">
        <v>0</v>
      </c>
      <c r="J141" s="147">
        <f t="shared" si="0"/>
        <v>0</v>
      </c>
      <c r="K141" s="144" t="s">
        <v>1</v>
      </c>
      <c r="L141" s="30"/>
      <c r="M141" s="148" t="s">
        <v>1</v>
      </c>
      <c r="N141" s="149" t="s">
        <v>40</v>
      </c>
      <c r="O141" s="150">
        <v>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2" t="s">
        <v>138</v>
      </c>
      <c r="AT141" s="152" t="s">
        <v>135</v>
      </c>
      <c r="AU141" s="152" t="s">
        <v>80</v>
      </c>
      <c r="AY141" s="17" t="s">
        <v>132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80</v>
      </c>
      <c r="BK141" s="153">
        <f t="shared" si="9"/>
        <v>0</v>
      </c>
      <c r="BL141" s="17" t="s">
        <v>138</v>
      </c>
      <c r="BM141" s="152" t="s">
        <v>178</v>
      </c>
    </row>
    <row r="142" spans="1:65" s="2" customFormat="1" ht="16.5" customHeight="1">
      <c r="A142" s="29"/>
      <c r="B142" s="141"/>
      <c r="C142" s="142" t="s">
        <v>75</v>
      </c>
      <c r="D142" s="142" t="s">
        <v>135</v>
      </c>
      <c r="E142" s="143" t="s">
        <v>204</v>
      </c>
      <c r="F142" s="144" t="s">
        <v>348</v>
      </c>
      <c r="G142" s="145" t="s">
        <v>141</v>
      </c>
      <c r="H142" s="146">
        <v>750</v>
      </c>
      <c r="I142" s="197">
        <v>0</v>
      </c>
      <c r="J142" s="147">
        <f t="shared" si="0"/>
        <v>0</v>
      </c>
      <c r="K142" s="144" t="s">
        <v>1</v>
      </c>
      <c r="L142" s="30"/>
      <c r="M142" s="187" t="s">
        <v>1</v>
      </c>
      <c r="N142" s="188" t="s">
        <v>40</v>
      </c>
      <c r="O142" s="189">
        <v>0</v>
      </c>
      <c r="P142" s="189">
        <f t="shared" si="1"/>
        <v>0</v>
      </c>
      <c r="Q142" s="189">
        <v>0</v>
      </c>
      <c r="R142" s="189">
        <f t="shared" si="2"/>
        <v>0</v>
      </c>
      <c r="S142" s="189">
        <v>0</v>
      </c>
      <c r="T142" s="190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138</v>
      </c>
      <c r="AT142" s="152" t="s">
        <v>135</v>
      </c>
      <c r="AU142" s="152" t="s">
        <v>80</v>
      </c>
      <c r="AY142" s="17" t="s">
        <v>132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80</v>
      </c>
      <c r="BK142" s="153">
        <f t="shared" si="9"/>
        <v>0</v>
      </c>
      <c r="BL142" s="17" t="s">
        <v>138</v>
      </c>
      <c r="BM142" s="152" t="s">
        <v>179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sheetProtection algorithmName="SHA-512" hashValue="9Z9A4mxrkwe/ET759WCzJ7GzcKFUhNRzat7mq9J6YBuX971PrYQZl2z09t56qcHAArgHJ+UE/fpTdEBOmLj5Fg==" saltValue="qWL5TgEorBsY+qGt9n6fRg==" spinCount="100000" sheet="1" objects="1" scenarios="1"/>
  <autoFilter ref="C120:K142" xr:uid="{00000000-0009-0000-0000-00004B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BM135"/>
  <sheetViews>
    <sheetView showGridLines="0" tabSelected="1" topLeftCell="A115" workbookViewId="0">
      <selection activeCell="F143" sqref="F1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1"/>
    </row>
    <row r="2" spans="1:46" s="1" customFormat="1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100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103</v>
      </c>
      <c r="L4" s="20"/>
      <c r="M4" s="9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239" t="str">
        <f>'Rekapitulace stavby'!K6</f>
        <v>ZŠ Březenecká 4679, Chomutov</v>
      </c>
      <c r="F7" s="240"/>
      <c r="G7" s="240"/>
      <c r="H7" s="240"/>
      <c r="L7" s="20"/>
    </row>
    <row r="8" spans="1:46" s="1" customFormat="1" ht="12" customHeight="1">
      <c r="B8" s="20"/>
      <c r="D8" s="26" t="s">
        <v>104</v>
      </c>
      <c r="L8" s="20"/>
    </row>
    <row r="9" spans="1:46" s="2" customFormat="1" ht="16.5" customHeight="1">
      <c r="A9" s="29"/>
      <c r="B9" s="30"/>
      <c r="C9" s="29"/>
      <c r="D9" s="29"/>
      <c r="E9" s="239" t="s">
        <v>369</v>
      </c>
      <c r="F9" s="238"/>
      <c r="G9" s="238"/>
      <c r="H9" s="238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105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06" t="s">
        <v>711</v>
      </c>
      <c r="F11" s="238"/>
      <c r="G11" s="238"/>
      <c r="H11" s="238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16</v>
      </c>
      <c r="E13" s="29"/>
      <c r="F13" s="24" t="s">
        <v>1</v>
      </c>
      <c r="G13" s="29"/>
      <c r="H13" s="29"/>
      <c r="I13" s="26" t="s">
        <v>17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18</v>
      </c>
      <c r="E14" s="29"/>
      <c r="F14" s="24" t="s">
        <v>19</v>
      </c>
      <c r="G14" s="29"/>
      <c r="H14" s="29"/>
      <c r="I14" s="26" t="s">
        <v>20</v>
      </c>
      <c r="J14" s="52" t="str">
        <f>'Rekapitulace stavby'!AN8</f>
        <v>18. 10. 2024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22</v>
      </c>
      <c r="E16" s="29"/>
      <c r="F16" s="29"/>
      <c r="G16" s="29"/>
      <c r="H16" s="29"/>
      <c r="I16" s="26" t="s">
        <v>23</v>
      </c>
      <c r="J16" s="24" t="s">
        <v>24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25</v>
      </c>
      <c r="F17" s="29"/>
      <c r="G17" s="29"/>
      <c r="H17" s="29"/>
      <c r="I17" s="26" t="s">
        <v>26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27</v>
      </c>
      <c r="E19" s="29"/>
      <c r="F19" s="29"/>
      <c r="G19" s="29"/>
      <c r="H19" s="29"/>
      <c r="I19" s="26" t="s">
        <v>23</v>
      </c>
      <c r="J19" s="24" t="str">
        <f>'Rekapitulace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0" t="str">
        <f>'Rekapitulace stavby'!E14</f>
        <v xml:space="preserve"> </v>
      </c>
      <c r="F20" s="210"/>
      <c r="G20" s="210"/>
      <c r="H20" s="210"/>
      <c r="I20" s="26" t="s">
        <v>26</v>
      </c>
      <c r="J20" s="24" t="str">
        <f>'Rekapitulace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28</v>
      </c>
      <c r="E22" s="29"/>
      <c r="F22" s="29"/>
      <c r="G22" s="29"/>
      <c r="H22" s="29"/>
      <c r="I22" s="26" t="s">
        <v>23</v>
      </c>
      <c r="J22" s="24" t="s">
        <v>29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30</v>
      </c>
      <c r="F23" s="29"/>
      <c r="G23" s="29"/>
      <c r="H23" s="29"/>
      <c r="I23" s="26" t="s">
        <v>26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32</v>
      </c>
      <c r="E25" s="29"/>
      <c r="F25" s="29"/>
      <c r="G25" s="29"/>
      <c r="H25" s="29"/>
      <c r="I25" s="26" t="s">
        <v>23</v>
      </c>
      <c r="J25" s="24" t="str">
        <f>IF('Rekapitulace stavby'!AN19="","",'Rekapitulace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tr">
        <f>IF('Rekapitulace stavby'!E20="","",'Rekapitulace stavby'!E20)</f>
        <v xml:space="preserve"> </v>
      </c>
      <c r="F26" s="29"/>
      <c r="G26" s="29"/>
      <c r="H26" s="29"/>
      <c r="I26" s="26" t="s">
        <v>26</v>
      </c>
      <c r="J26" s="24" t="str">
        <f>IF('Rekapitulace stavby'!AN20="","",'Rekapitulace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33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71.25" customHeight="1">
      <c r="A29" s="93"/>
      <c r="B29" s="94"/>
      <c r="C29" s="93"/>
      <c r="D29" s="93"/>
      <c r="E29" s="212" t="s">
        <v>34</v>
      </c>
      <c r="F29" s="212"/>
      <c r="G29" s="212"/>
      <c r="H29" s="212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35</v>
      </c>
      <c r="E32" s="29"/>
      <c r="F32" s="29"/>
      <c r="G32" s="29"/>
      <c r="H32" s="29"/>
      <c r="I32" s="29"/>
      <c r="J32" s="68">
        <f>ROUND(J125,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39</v>
      </c>
      <c r="E35" s="26" t="s">
        <v>40</v>
      </c>
      <c r="F35" s="98">
        <f>ROUND((SUM(BE125:BE134)),  2)</f>
        <v>0</v>
      </c>
      <c r="G35" s="29"/>
      <c r="H35" s="29"/>
      <c r="I35" s="99">
        <v>0.21</v>
      </c>
      <c r="J35" s="98">
        <f>ROUND(((SUM(BE125:BE134))*I35),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41</v>
      </c>
      <c r="F36" s="98">
        <f>ROUND((SUM(BF125:BF134)),  2)</f>
        <v>0</v>
      </c>
      <c r="G36" s="29"/>
      <c r="H36" s="29"/>
      <c r="I36" s="99">
        <v>0.12</v>
      </c>
      <c r="J36" s="98">
        <f>ROUND(((SUM(BF125:BF134))*I36),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42</v>
      </c>
      <c r="F37" s="98">
        <f>ROUND((SUM(BG125:BG134)),  2)</f>
        <v>0</v>
      </c>
      <c r="G37" s="29"/>
      <c r="H37" s="29"/>
      <c r="I37" s="99">
        <v>0.21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43</v>
      </c>
      <c r="F38" s="98">
        <f>ROUND((SUM(BH125:BH134)),  2)</f>
        <v>0</v>
      </c>
      <c r="G38" s="29"/>
      <c r="H38" s="29"/>
      <c r="I38" s="99">
        <v>0.12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44</v>
      </c>
      <c r="F39" s="98">
        <f>ROUND((SUM(BI125:BI134)),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45</v>
      </c>
      <c r="E41" s="57"/>
      <c r="F41" s="57"/>
      <c r="G41" s="102" t="s">
        <v>46</v>
      </c>
      <c r="H41" s="103" t="s">
        <v>47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50</v>
      </c>
      <c r="E61" s="32"/>
      <c r="F61" s="106" t="s">
        <v>51</v>
      </c>
      <c r="G61" s="42" t="s">
        <v>50</v>
      </c>
      <c r="H61" s="32"/>
      <c r="I61" s="32"/>
      <c r="J61" s="107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50</v>
      </c>
      <c r="E76" s="32"/>
      <c r="F76" s="106" t="s">
        <v>51</v>
      </c>
      <c r="G76" s="42" t="s">
        <v>50</v>
      </c>
      <c r="H76" s="32"/>
      <c r="I76" s="32"/>
      <c r="J76" s="107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106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9" t="str">
        <f>E7</f>
        <v>ZŠ Březenecká 4679, Chomutov</v>
      </c>
      <c r="F85" s="240"/>
      <c r="G85" s="240"/>
      <c r="H85" s="240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104</v>
      </c>
      <c r="L86" s="20"/>
    </row>
    <row r="87" spans="1:31" s="2" customFormat="1" ht="16.5" customHeight="1">
      <c r="A87" s="29"/>
      <c r="B87" s="30"/>
      <c r="C87" s="29"/>
      <c r="D87" s="29"/>
      <c r="E87" s="239" t="s">
        <v>369</v>
      </c>
      <c r="F87" s="238"/>
      <c r="G87" s="238"/>
      <c r="H87" s="238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105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06" t="str">
        <f>E11</f>
        <v>VRN (2) - Vedlejší rozpočtové náklady</v>
      </c>
      <c r="F89" s="238"/>
      <c r="G89" s="238"/>
      <c r="H89" s="238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18</v>
      </c>
      <c r="D91" s="29"/>
      <c r="E91" s="29"/>
      <c r="F91" s="24" t="str">
        <f>F14</f>
        <v xml:space="preserve"> </v>
      </c>
      <c r="G91" s="29"/>
      <c r="H91" s="29"/>
      <c r="I91" s="26" t="s">
        <v>20</v>
      </c>
      <c r="J91" s="52" t="str">
        <f>IF(J14="","",J14)</f>
        <v>18. 10. 2024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5.7" customHeight="1">
      <c r="A93" s="29"/>
      <c r="B93" s="30"/>
      <c r="C93" s="26" t="s">
        <v>22</v>
      </c>
      <c r="D93" s="29"/>
      <c r="E93" s="29"/>
      <c r="F93" s="24" t="str">
        <f>E17</f>
        <v xml:space="preserve">Statutární město Chomutov </v>
      </c>
      <c r="G93" s="29"/>
      <c r="H93" s="29"/>
      <c r="I93" s="26" t="s">
        <v>28</v>
      </c>
      <c r="J93" s="27" t="str">
        <f>E23</f>
        <v>Digitronic CZ s.r.o. Hradec Králové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27</v>
      </c>
      <c r="D94" s="29"/>
      <c r="E94" s="29"/>
      <c r="F94" s="24" t="str">
        <f>IF(E20="","",E20)</f>
        <v xml:space="preserve"> </v>
      </c>
      <c r="G94" s="29"/>
      <c r="H94" s="29"/>
      <c r="I94" s="26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08" t="s">
        <v>107</v>
      </c>
      <c r="D96" s="100"/>
      <c r="E96" s="100"/>
      <c r="F96" s="100"/>
      <c r="G96" s="100"/>
      <c r="H96" s="100"/>
      <c r="I96" s="100"/>
      <c r="J96" s="109" t="s">
        <v>108</v>
      </c>
      <c r="K96" s="10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0" t="s">
        <v>109</v>
      </c>
      <c r="D98" s="29"/>
      <c r="E98" s="29"/>
      <c r="F98" s="29"/>
      <c r="G98" s="29"/>
      <c r="H98" s="29"/>
      <c r="I98" s="29"/>
      <c r="J98" s="68">
        <f>J125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110</v>
      </c>
    </row>
    <row r="99" spans="1:47" s="9" customFormat="1" ht="24.95" customHeight="1">
      <c r="B99" s="111"/>
      <c r="D99" s="112" t="s">
        <v>116</v>
      </c>
      <c r="E99" s="113"/>
      <c r="F99" s="113"/>
      <c r="G99" s="113"/>
      <c r="H99" s="113"/>
      <c r="I99" s="113"/>
      <c r="J99" s="114">
        <f>J126</f>
        <v>0</v>
      </c>
      <c r="L99" s="111"/>
    </row>
    <row r="100" spans="1:47" s="10" customFormat="1" ht="19.899999999999999" customHeight="1">
      <c r="B100" s="115"/>
      <c r="D100" s="116" t="s">
        <v>349</v>
      </c>
      <c r="E100" s="117"/>
      <c r="F100" s="117"/>
      <c r="G100" s="117"/>
      <c r="H100" s="117"/>
      <c r="I100" s="117"/>
      <c r="J100" s="118">
        <f>J127</f>
        <v>0</v>
      </c>
      <c r="L100" s="115"/>
    </row>
    <row r="101" spans="1:47" s="10" customFormat="1" ht="19.899999999999999" customHeight="1">
      <c r="B101" s="115"/>
      <c r="D101" s="116" t="s">
        <v>350</v>
      </c>
      <c r="E101" s="117"/>
      <c r="F101" s="117"/>
      <c r="G101" s="117"/>
      <c r="H101" s="117"/>
      <c r="I101" s="117"/>
      <c r="J101" s="118">
        <f>J129</f>
        <v>0</v>
      </c>
      <c r="L101" s="115"/>
    </row>
    <row r="102" spans="1:47" s="10" customFormat="1" ht="19.899999999999999" customHeight="1">
      <c r="B102" s="115"/>
      <c r="D102" s="116" t="s">
        <v>351</v>
      </c>
      <c r="E102" s="117"/>
      <c r="F102" s="117"/>
      <c r="G102" s="117"/>
      <c r="H102" s="117"/>
      <c r="I102" s="117"/>
      <c r="J102" s="118">
        <f>J131</f>
        <v>0</v>
      </c>
      <c r="L102" s="115"/>
    </row>
    <row r="103" spans="1:47" s="10" customFormat="1" ht="19.899999999999999" customHeight="1">
      <c r="B103" s="115"/>
      <c r="D103" s="116" t="s">
        <v>352</v>
      </c>
      <c r="E103" s="117"/>
      <c r="F103" s="117"/>
      <c r="G103" s="117"/>
      <c r="H103" s="117"/>
      <c r="I103" s="117"/>
      <c r="J103" s="118">
        <f>J133</f>
        <v>0</v>
      </c>
      <c r="L103" s="115"/>
    </row>
    <row r="104" spans="1:47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customHeight="1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47" s="2" customFormat="1" ht="6.95" customHeight="1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>
      <c r="A110" s="29"/>
      <c r="B110" s="30"/>
      <c r="C110" s="21" t="s">
        <v>117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6" t="s">
        <v>14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39" t="str">
        <f>E7</f>
        <v>ZŠ Březenecká 4679, Chomutov</v>
      </c>
      <c r="F113" s="240"/>
      <c r="G113" s="240"/>
      <c r="H113" s="240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>
      <c r="B114" s="20"/>
      <c r="C114" s="26" t="s">
        <v>104</v>
      </c>
      <c r="L114" s="20"/>
    </row>
    <row r="115" spans="1:65" s="2" customFormat="1" ht="16.5" customHeight="1">
      <c r="A115" s="29"/>
      <c r="B115" s="30"/>
      <c r="C115" s="29"/>
      <c r="D115" s="29"/>
      <c r="E115" s="239" t="s">
        <v>369</v>
      </c>
      <c r="F115" s="238"/>
      <c r="G115" s="238"/>
      <c r="H115" s="238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6" t="s">
        <v>105</v>
      </c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06" t="str">
        <f>E11</f>
        <v>VRN (2) - Vedlejší rozpočtové náklady</v>
      </c>
      <c r="F117" s="238"/>
      <c r="G117" s="238"/>
      <c r="H117" s="238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6" t="s">
        <v>18</v>
      </c>
      <c r="D119" s="29"/>
      <c r="E119" s="29"/>
      <c r="F119" s="24" t="str">
        <f>F14</f>
        <v xml:space="preserve"> </v>
      </c>
      <c r="G119" s="29"/>
      <c r="H119" s="29"/>
      <c r="I119" s="26" t="s">
        <v>20</v>
      </c>
      <c r="J119" s="52" t="str">
        <f>IF(J14="","",J14)</f>
        <v>18. 10. 2024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25.7" customHeight="1">
      <c r="A121" s="29"/>
      <c r="B121" s="30"/>
      <c r="C121" s="26" t="s">
        <v>22</v>
      </c>
      <c r="D121" s="29"/>
      <c r="E121" s="29"/>
      <c r="F121" s="24" t="str">
        <f>E17</f>
        <v xml:space="preserve">Statutární město Chomutov </v>
      </c>
      <c r="G121" s="29"/>
      <c r="H121" s="29"/>
      <c r="I121" s="26" t="s">
        <v>28</v>
      </c>
      <c r="J121" s="27" t="str">
        <f>E23</f>
        <v>Digitronic CZ s.r.o. Hradec Králové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6" t="s">
        <v>27</v>
      </c>
      <c r="D122" s="29"/>
      <c r="E122" s="29"/>
      <c r="F122" s="24" t="str">
        <f>IF(E20="","",E20)</f>
        <v xml:space="preserve"> </v>
      </c>
      <c r="G122" s="29"/>
      <c r="H122" s="29"/>
      <c r="I122" s="26" t="s">
        <v>32</v>
      </c>
      <c r="J122" s="27" t="str">
        <f>E26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19"/>
      <c r="B124" s="120"/>
      <c r="C124" s="121" t="s">
        <v>118</v>
      </c>
      <c r="D124" s="122" t="s">
        <v>60</v>
      </c>
      <c r="E124" s="122" t="s">
        <v>56</v>
      </c>
      <c r="F124" s="122" t="s">
        <v>57</v>
      </c>
      <c r="G124" s="122" t="s">
        <v>119</v>
      </c>
      <c r="H124" s="122" t="s">
        <v>120</v>
      </c>
      <c r="I124" s="122" t="s">
        <v>121</v>
      </c>
      <c r="J124" s="122" t="s">
        <v>108</v>
      </c>
      <c r="K124" s="123" t="s">
        <v>122</v>
      </c>
      <c r="L124" s="124"/>
      <c r="M124" s="59" t="s">
        <v>1</v>
      </c>
      <c r="N124" s="60" t="s">
        <v>39</v>
      </c>
      <c r="O124" s="60" t="s">
        <v>123</v>
      </c>
      <c r="P124" s="60" t="s">
        <v>124</v>
      </c>
      <c r="Q124" s="60" t="s">
        <v>125</v>
      </c>
      <c r="R124" s="60" t="s">
        <v>126</v>
      </c>
      <c r="S124" s="60" t="s">
        <v>127</v>
      </c>
      <c r="T124" s="61" t="s">
        <v>128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>
      <c r="A125" s="29"/>
      <c r="B125" s="30"/>
      <c r="C125" s="66" t="s">
        <v>129</v>
      </c>
      <c r="D125" s="29"/>
      <c r="E125" s="29"/>
      <c r="F125" s="29"/>
      <c r="G125" s="29"/>
      <c r="H125" s="29"/>
      <c r="I125" s="29"/>
      <c r="J125" s="125">
        <f>BK125</f>
        <v>0</v>
      </c>
      <c r="K125" s="29"/>
      <c r="L125" s="30"/>
      <c r="M125" s="62"/>
      <c r="N125" s="53"/>
      <c r="O125" s="63"/>
      <c r="P125" s="126">
        <f>P126</f>
        <v>0</v>
      </c>
      <c r="Q125" s="63"/>
      <c r="R125" s="126">
        <f>R126</f>
        <v>0</v>
      </c>
      <c r="S125" s="63"/>
      <c r="T125" s="127">
        <f>T126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7" t="s">
        <v>74</v>
      </c>
      <c r="AU125" s="17" t="s">
        <v>110</v>
      </c>
      <c r="BK125" s="128">
        <f>BK126</f>
        <v>0</v>
      </c>
    </row>
    <row r="126" spans="1:65" s="12" customFormat="1" ht="25.9" customHeight="1">
      <c r="B126" s="129"/>
      <c r="D126" s="130" t="s">
        <v>74</v>
      </c>
      <c r="E126" s="131" t="s">
        <v>102</v>
      </c>
      <c r="F126" s="131" t="s">
        <v>86</v>
      </c>
      <c r="J126" s="132">
        <f>BK126</f>
        <v>0</v>
      </c>
      <c r="L126" s="129"/>
      <c r="M126" s="133"/>
      <c r="N126" s="134"/>
      <c r="O126" s="134"/>
      <c r="P126" s="135">
        <f>P127+P129+P131+P133</f>
        <v>0</v>
      </c>
      <c r="Q126" s="134"/>
      <c r="R126" s="135">
        <f>R127+R129+R131+R133</f>
        <v>0</v>
      </c>
      <c r="S126" s="134"/>
      <c r="T126" s="136">
        <f>T127+T129+T131+T133</f>
        <v>0</v>
      </c>
      <c r="AR126" s="130" t="s">
        <v>84</v>
      </c>
      <c r="AT126" s="137" t="s">
        <v>74</v>
      </c>
      <c r="AU126" s="137" t="s">
        <v>75</v>
      </c>
      <c r="AY126" s="130" t="s">
        <v>132</v>
      </c>
      <c r="BK126" s="138">
        <f>BK127+BK129+BK131+BK133</f>
        <v>0</v>
      </c>
    </row>
    <row r="127" spans="1:65" s="12" customFormat="1" ht="22.9" customHeight="1">
      <c r="B127" s="129"/>
      <c r="D127" s="130" t="s">
        <v>74</v>
      </c>
      <c r="E127" s="139" t="s">
        <v>353</v>
      </c>
      <c r="F127" s="139" t="s">
        <v>354</v>
      </c>
      <c r="J127" s="140">
        <f>BK127</f>
        <v>0</v>
      </c>
      <c r="L127" s="129"/>
      <c r="M127" s="133"/>
      <c r="N127" s="134"/>
      <c r="O127" s="134"/>
      <c r="P127" s="135">
        <f>P128</f>
        <v>0</v>
      </c>
      <c r="Q127" s="134"/>
      <c r="R127" s="135">
        <f>R128</f>
        <v>0</v>
      </c>
      <c r="S127" s="134"/>
      <c r="T127" s="136">
        <f>T128</f>
        <v>0</v>
      </c>
      <c r="AR127" s="130" t="s">
        <v>84</v>
      </c>
      <c r="AT127" s="137" t="s">
        <v>74</v>
      </c>
      <c r="AU127" s="137" t="s">
        <v>80</v>
      </c>
      <c r="AY127" s="130" t="s">
        <v>132</v>
      </c>
      <c r="BK127" s="138">
        <f>BK128</f>
        <v>0</v>
      </c>
    </row>
    <row r="128" spans="1:65" s="2" customFormat="1" ht="16.5" customHeight="1">
      <c r="A128" s="29"/>
      <c r="B128" s="141"/>
      <c r="C128" s="142" t="s">
        <v>80</v>
      </c>
      <c r="D128" s="142" t="s">
        <v>135</v>
      </c>
      <c r="E128" s="143" t="s">
        <v>355</v>
      </c>
      <c r="F128" s="144" t="s">
        <v>356</v>
      </c>
      <c r="G128" s="145" t="s">
        <v>161</v>
      </c>
      <c r="H128" s="146">
        <v>1</v>
      </c>
      <c r="I128" s="197">
        <v>0</v>
      </c>
      <c r="J128" s="147">
        <f>ROUND(I128*H128,2)</f>
        <v>0</v>
      </c>
      <c r="K128" s="144" t="s">
        <v>137</v>
      </c>
      <c r="L128" s="30"/>
      <c r="M128" s="148" t="s">
        <v>1</v>
      </c>
      <c r="N128" s="149" t="s">
        <v>40</v>
      </c>
      <c r="O128" s="150">
        <v>0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138</v>
      </c>
      <c r="AT128" s="152" t="s">
        <v>135</v>
      </c>
      <c r="AU128" s="152" t="s">
        <v>81</v>
      </c>
      <c r="AY128" s="17" t="s">
        <v>132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17" t="s">
        <v>80</v>
      </c>
      <c r="BK128" s="153">
        <f>ROUND(I128*H128,2)</f>
        <v>0</v>
      </c>
      <c r="BL128" s="17" t="s">
        <v>138</v>
      </c>
      <c r="BM128" s="152" t="s">
        <v>81</v>
      </c>
    </row>
    <row r="129" spans="1:65" s="12" customFormat="1" ht="22.9" customHeight="1">
      <c r="B129" s="129"/>
      <c r="D129" s="130" t="s">
        <v>74</v>
      </c>
      <c r="E129" s="139" t="s">
        <v>357</v>
      </c>
      <c r="F129" s="139" t="s">
        <v>358</v>
      </c>
      <c r="I129" s="199"/>
      <c r="J129" s="140">
        <f>BK129</f>
        <v>0</v>
      </c>
      <c r="L129" s="129"/>
      <c r="M129" s="133"/>
      <c r="N129" s="134"/>
      <c r="O129" s="134"/>
      <c r="P129" s="135">
        <f>P130</f>
        <v>0</v>
      </c>
      <c r="Q129" s="134"/>
      <c r="R129" s="135">
        <f>R130</f>
        <v>0</v>
      </c>
      <c r="S129" s="134"/>
      <c r="T129" s="136">
        <f>T130</f>
        <v>0</v>
      </c>
      <c r="AR129" s="130" t="s">
        <v>84</v>
      </c>
      <c r="AT129" s="137" t="s">
        <v>74</v>
      </c>
      <c r="AU129" s="137" t="s">
        <v>80</v>
      </c>
      <c r="AY129" s="130" t="s">
        <v>132</v>
      </c>
      <c r="BK129" s="138">
        <f>BK130</f>
        <v>0</v>
      </c>
    </row>
    <row r="130" spans="1:65" s="2" customFormat="1" ht="21.75" customHeight="1">
      <c r="A130" s="29"/>
      <c r="B130" s="141"/>
      <c r="C130" s="142" t="s">
        <v>81</v>
      </c>
      <c r="D130" s="142" t="s">
        <v>135</v>
      </c>
      <c r="E130" s="143" t="s">
        <v>359</v>
      </c>
      <c r="F130" s="144" t="s">
        <v>360</v>
      </c>
      <c r="G130" s="145" t="s">
        <v>161</v>
      </c>
      <c r="H130" s="146">
        <v>1</v>
      </c>
      <c r="I130" s="197">
        <v>0</v>
      </c>
      <c r="J130" s="147">
        <f>ROUND(I130*H130,2)</f>
        <v>0</v>
      </c>
      <c r="K130" s="144" t="s">
        <v>137</v>
      </c>
      <c r="L130" s="30"/>
      <c r="M130" s="148" t="s">
        <v>1</v>
      </c>
      <c r="N130" s="149" t="s">
        <v>40</v>
      </c>
      <c r="O130" s="150">
        <v>0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138</v>
      </c>
      <c r="AT130" s="152" t="s">
        <v>135</v>
      </c>
      <c r="AU130" s="152" t="s">
        <v>81</v>
      </c>
      <c r="AY130" s="17" t="s">
        <v>132</v>
      </c>
      <c r="BE130" s="153">
        <f>IF(N130="základní",J130,0)</f>
        <v>0</v>
      </c>
      <c r="BF130" s="153">
        <f>IF(N130="snížená",J130,0)</f>
        <v>0</v>
      </c>
      <c r="BG130" s="153">
        <f>IF(N130="zákl. přenesená",J130,0)</f>
        <v>0</v>
      </c>
      <c r="BH130" s="153">
        <f>IF(N130="sníž. přenesená",J130,0)</f>
        <v>0</v>
      </c>
      <c r="BI130" s="153">
        <f>IF(N130="nulová",J130,0)</f>
        <v>0</v>
      </c>
      <c r="BJ130" s="17" t="s">
        <v>80</v>
      </c>
      <c r="BK130" s="153">
        <f>ROUND(I130*H130,2)</f>
        <v>0</v>
      </c>
      <c r="BL130" s="17" t="s">
        <v>138</v>
      </c>
      <c r="BM130" s="152" t="s">
        <v>138</v>
      </c>
    </row>
    <row r="131" spans="1:65" s="12" customFormat="1" ht="22.9" customHeight="1">
      <c r="B131" s="129"/>
      <c r="D131" s="130" t="s">
        <v>74</v>
      </c>
      <c r="E131" s="139" t="s">
        <v>361</v>
      </c>
      <c r="F131" s="139" t="s">
        <v>362</v>
      </c>
      <c r="I131" s="199"/>
      <c r="J131" s="140">
        <f>BK131</f>
        <v>0</v>
      </c>
      <c r="L131" s="129"/>
      <c r="M131" s="133"/>
      <c r="N131" s="134"/>
      <c r="O131" s="134"/>
      <c r="P131" s="135">
        <f>P132</f>
        <v>0</v>
      </c>
      <c r="Q131" s="134"/>
      <c r="R131" s="135">
        <f>R132</f>
        <v>0</v>
      </c>
      <c r="S131" s="134"/>
      <c r="T131" s="136">
        <f>T132</f>
        <v>0</v>
      </c>
      <c r="AR131" s="130" t="s">
        <v>84</v>
      </c>
      <c r="AT131" s="137" t="s">
        <v>74</v>
      </c>
      <c r="AU131" s="137" t="s">
        <v>80</v>
      </c>
      <c r="AY131" s="130" t="s">
        <v>132</v>
      </c>
      <c r="BK131" s="138">
        <f>BK132</f>
        <v>0</v>
      </c>
    </row>
    <row r="132" spans="1:65" s="2" customFormat="1" ht="16.5" customHeight="1">
      <c r="A132" s="29"/>
      <c r="B132" s="141"/>
      <c r="C132" s="142" t="s">
        <v>85</v>
      </c>
      <c r="D132" s="142" t="s">
        <v>135</v>
      </c>
      <c r="E132" s="143" t="s">
        <v>363</v>
      </c>
      <c r="F132" s="144" t="s">
        <v>364</v>
      </c>
      <c r="G132" s="145" t="s">
        <v>161</v>
      </c>
      <c r="H132" s="146">
        <v>1</v>
      </c>
      <c r="I132" s="197">
        <v>0</v>
      </c>
      <c r="J132" s="147">
        <f>ROUND(I132*H132,2)</f>
        <v>0</v>
      </c>
      <c r="K132" s="144" t="s">
        <v>137</v>
      </c>
      <c r="L132" s="30"/>
      <c r="M132" s="148" t="s">
        <v>1</v>
      </c>
      <c r="N132" s="149" t="s">
        <v>40</v>
      </c>
      <c r="O132" s="150">
        <v>0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138</v>
      </c>
      <c r="AT132" s="152" t="s">
        <v>135</v>
      </c>
      <c r="AU132" s="152" t="s">
        <v>81</v>
      </c>
      <c r="AY132" s="17" t="s">
        <v>132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17" t="s">
        <v>80</v>
      </c>
      <c r="BK132" s="153">
        <f>ROUND(I132*H132,2)</f>
        <v>0</v>
      </c>
      <c r="BL132" s="17" t="s">
        <v>138</v>
      </c>
      <c r="BM132" s="152" t="s">
        <v>101</v>
      </c>
    </row>
    <row r="133" spans="1:65" s="12" customFormat="1" ht="22.9" customHeight="1">
      <c r="B133" s="129"/>
      <c r="D133" s="130" t="s">
        <v>74</v>
      </c>
      <c r="E133" s="139" t="s">
        <v>365</v>
      </c>
      <c r="F133" s="139" t="s">
        <v>366</v>
      </c>
      <c r="I133" s="199"/>
      <c r="J133" s="140">
        <f>BK133</f>
        <v>0</v>
      </c>
      <c r="L133" s="129"/>
      <c r="M133" s="133"/>
      <c r="N133" s="134"/>
      <c r="O133" s="134"/>
      <c r="P133" s="135">
        <f>P134</f>
        <v>0</v>
      </c>
      <c r="Q133" s="134"/>
      <c r="R133" s="135">
        <f>R134</f>
        <v>0</v>
      </c>
      <c r="S133" s="134"/>
      <c r="T133" s="136">
        <f>T134</f>
        <v>0</v>
      </c>
      <c r="AR133" s="130" t="s">
        <v>84</v>
      </c>
      <c r="AT133" s="137" t="s">
        <v>74</v>
      </c>
      <c r="AU133" s="137" t="s">
        <v>80</v>
      </c>
      <c r="AY133" s="130" t="s">
        <v>132</v>
      </c>
      <c r="BK133" s="138">
        <f>BK134</f>
        <v>0</v>
      </c>
    </row>
    <row r="134" spans="1:65" s="2" customFormat="1" ht="16.5" customHeight="1">
      <c r="A134" s="29"/>
      <c r="B134" s="141"/>
      <c r="C134" s="142" t="s">
        <v>138</v>
      </c>
      <c r="D134" s="142" t="s">
        <v>135</v>
      </c>
      <c r="E134" s="143" t="s">
        <v>367</v>
      </c>
      <c r="F134" s="144" t="s">
        <v>368</v>
      </c>
      <c r="G134" s="145" t="s">
        <v>161</v>
      </c>
      <c r="H134" s="146">
        <v>1</v>
      </c>
      <c r="I134" s="197">
        <v>0</v>
      </c>
      <c r="J134" s="147">
        <f>ROUND(I134*H134,2)</f>
        <v>0</v>
      </c>
      <c r="K134" s="144" t="s">
        <v>137</v>
      </c>
      <c r="L134" s="30"/>
      <c r="M134" s="187" t="s">
        <v>1</v>
      </c>
      <c r="N134" s="188" t="s">
        <v>40</v>
      </c>
      <c r="O134" s="189">
        <v>0</v>
      </c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2" t="s">
        <v>138</v>
      </c>
      <c r="AT134" s="152" t="s">
        <v>135</v>
      </c>
      <c r="AU134" s="152" t="s">
        <v>81</v>
      </c>
      <c r="AY134" s="17" t="s">
        <v>132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17" t="s">
        <v>80</v>
      </c>
      <c r="BK134" s="153">
        <f>ROUND(I134*H134,2)</f>
        <v>0</v>
      </c>
      <c r="BL134" s="17" t="s">
        <v>138</v>
      </c>
      <c r="BM134" s="152" t="s">
        <v>145</v>
      </c>
    </row>
    <row r="135" spans="1:65" s="2" customFormat="1" ht="6.95" customHeight="1">
      <c r="A135" s="29"/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30"/>
      <c r="M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</sheetData>
  <sheetProtection algorithmName="SHA-512" hashValue="pPuOSEOWiktfGESQNw6/avMDHtB+paa0POnPtQZFRmAERhnk05b9yQAApjBOlYstbhw7nP0MzULY/GwVylG6OA==" saltValue="VK/bpFxIqWPZHS5+YQCa3w==" spinCount="100000" sheet="1" objects="1" scenarios="1"/>
  <autoFilter ref="C124:K134" xr:uid="{00000000-0009-0000-0000-00004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(11) - Bourací práce_11</vt:lpstr>
      <vt:lpstr>2 (11) - Stavební práce_11</vt:lpstr>
      <vt:lpstr>3 (10) - ZTI_10</vt:lpstr>
      <vt:lpstr>VRN (2) - Vedlejší rozpoč...</vt:lpstr>
      <vt:lpstr>'1 (11) - Bourací práce_11'!Názvy_tisku</vt:lpstr>
      <vt:lpstr>'2 (11) - Stavební práce_11'!Názvy_tisku</vt:lpstr>
      <vt:lpstr>'3 (10) - ZTI_10'!Názvy_tisku</vt:lpstr>
      <vt:lpstr>'Rekapitulace stavby'!Názvy_tisku</vt:lpstr>
      <vt:lpstr>'VRN (2) - Vedlejší rozpoč...'!Názvy_tisku</vt:lpstr>
      <vt:lpstr>'1 (11) - Bourací práce_11'!Oblast_tisku</vt:lpstr>
      <vt:lpstr>'2 (11) - Stavební práce_11'!Oblast_tisku</vt:lpstr>
      <vt:lpstr>'3 (10) - ZTI_10'!Oblast_tisku</vt:lpstr>
      <vt:lpstr>'Rekapitulace stavby'!Oblast_tisku</vt:lpstr>
      <vt:lpstr>'VRN (2) - Vedlejší rozpoč...'!Oblast_tisku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MIRA-PC\Uživatel</dc:creator>
  <cp:lastModifiedBy>Brožíková Petra</cp:lastModifiedBy>
  <cp:lastPrinted>2024-11-28T12:23:16Z</cp:lastPrinted>
  <dcterms:created xsi:type="dcterms:W3CDTF">2024-11-12T17:22:44Z</dcterms:created>
  <dcterms:modified xsi:type="dcterms:W3CDTF">2026-03-18T08:35:06Z</dcterms:modified>
</cp:coreProperties>
</file>