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https://epr.chomutov.cz/dmsf/webdav/[INVESTICE 397]/[ROK 2025 1479]/[32412 Modernizace kuchyně MŠ Palachova 1353]/4. Realizace/ZL/"/>
    </mc:Choice>
  </mc:AlternateContent>
  <xr:revisionPtr revIDLastSave="0" documentId="13_ncr:1_{53DBAD9D-0A3A-4110-952E-5FA6F8BDE92E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Rekapitulace stavby" sheetId="1" r:id="rId1"/>
    <sheet name="01 - ZL 1 - Nová kce podl..." sheetId="2" r:id="rId2"/>
    <sheet name="02 - ZL 2 - Instalační ša..." sheetId="3" r:id="rId3"/>
    <sheet name="03 - ZL 3 - Úprava nosníků" sheetId="4" r:id="rId4"/>
    <sheet name="04 - ZL 4 - SDK kce" sheetId="5" r:id="rId5"/>
    <sheet name="05 - ZL 5 - Truhlářské vý..." sheetId="6" r:id="rId6"/>
    <sheet name="06 - ZL 6 - Dopojení umyv..." sheetId="7" r:id="rId7"/>
    <sheet name="07 - ZL 7 - Nadsvětlík" sheetId="8" r:id="rId8"/>
    <sheet name="08 - ZL 8 - Navýšení počt..." sheetId="9" r:id="rId9"/>
    <sheet name="09 - ZL 9 - MaR a elektro" sheetId="10" r:id="rId10"/>
    <sheet name="10 - ZL 10 - Úprava nadok..." sheetId="11" r:id="rId11"/>
    <sheet name="11 - ZL 11 - Demontáž pot..." sheetId="12" r:id="rId12"/>
    <sheet name="12 - ZL 12 - D+M dlažba v..." sheetId="13" r:id="rId13"/>
    <sheet name="13 - ZL 13  - venkovní ka..." sheetId="14" r:id="rId14"/>
    <sheet name="14 - ZL 14 - Předstěna SD..." sheetId="15" r:id="rId15"/>
    <sheet name="15 - ZL 15 - D + M ocelov..." sheetId="16" r:id="rId16"/>
  </sheets>
  <definedNames>
    <definedName name="_xlnm._FilterDatabase" localSheetId="1" hidden="1">'01 - ZL 1 - Nová kce podl...'!$C$123:$K$159</definedName>
    <definedName name="_xlnm._FilterDatabase" localSheetId="2" hidden="1">'02 - ZL 2 - Instalační ša...'!$C$120:$K$133</definedName>
    <definedName name="_xlnm._FilterDatabase" localSheetId="3" hidden="1">'03 - ZL 3 - Úprava nosníků'!$C$123:$K$142</definedName>
    <definedName name="_xlnm._FilterDatabase" localSheetId="4" hidden="1">'04 - ZL 4 - SDK kce'!$C$117:$K$124</definedName>
    <definedName name="_xlnm._FilterDatabase" localSheetId="5" hidden="1">'05 - ZL 5 - Truhlářské vý...'!$C$117:$K$127</definedName>
    <definedName name="_xlnm._FilterDatabase" localSheetId="6" hidden="1">'06 - ZL 6 - Dopojení umyv...'!$C$117:$K$122</definedName>
    <definedName name="_xlnm._FilterDatabase" localSheetId="7" hidden="1">'07 - ZL 7 - Nadsvětlík'!$C$121:$K$137</definedName>
    <definedName name="_xlnm._FilterDatabase" localSheetId="8" hidden="1">'08 - ZL 8 - Navýšení počt...'!$C$117:$K$121</definedName>
    <definedName name="_xlnm._FilterDatabase" localSheetId="9" hidden="1">'09 - ZL 9 - MaR a elektro'!$C$119:$K$153</definedName>
    <definedName name="_xlnm._FilterDatabase" localSheetId="10" hidden="1">'10 - ZL 10 - Úprava nadok...'!$C$121:$K$136</definedName>
    <definedName name="_xlnm._FilterDatabase" localSheetId="11" hidden="1">'11 - ZL 11 - Demontáž pot...'!$C$122:$K$140</definedName>
    <definedName name="_xlnm._FilterDatabase" localSheetId="12" hidden="1">'12 - ZL 12 - D+M dlažba v...'!$C$122:$K$147</definedName>
    <definedName name="_xlnm._FilterDatabase" localSheetId="13" hidden="1">'13 - ZL 13  - venkovní ka...'!$C$121:$K$144</definedName>
    <definedName name="_xlnm._FilterDatabase" localSheetId="14" hidden="1">'14 - ZL 14 - Předstěna SD...'!$C$117:$K$122</definedName>
    <definedName name="_xlnm._FilterDatabase" localSheetId="15" hidden="1">'15 - ZL 15 - D + M ocelov...'!$C$122:$K$143</definedName>
    <definedName name="_xlnm.Print_Titles" localSheetId="1">'01 - ZL 1 - Nová kce podl...'!$123:$123</definedName>
    <definedName name="_xlnm.Print_Titles" localSheetId="2">'02 - ZL 2 - Instalační ša...'!$120:$120</definedName>
    <definedName name="_xlnm.Print_Titles" localSheetId="3">'03 - ZL 3 - Úprava nosníků'!$123:$123</definedName>
    <definedName name="_xlnm.Print_Titles" localSheetId="4">'04 - ZL 4 - SDK kce'!$117:$117</definedName>
    <definedName name="_xlnm.Print_Titles" localSheetId="5">'05 - ZL 5 - Truhlářské vý...'!$117:$117</definedName>
    <definedName name="_xlnm.Print_Titles" localSheetId="6">'06 - ZL 6 - Dopojení umyv...'!$117:$117</definedName>
    <definedName name="_xlnm.Print_Titles" localSheetId="7">'07 - ZL 7 - Nadsvětlík'!$121:$121</definedName>
    <definedName name="_xlnm.Print_Titles" localSheetId="8">'08 - ZL 8 - Navýšení počt...'!$117:$117</definedName>
    <definedName name="_xlnm.Print_Titles" localSheetId="9">'09 - ZL 9 - MaR a elektro'!$119:$119</definedName>
    <definedName name="_xlnm.Print_Titles" localSheetId="10">'10 - ZL 10 - Úprava nadok...'!$121:$121</definedName>
    <definedName name="_xlnm.Print_Titles" localSheetId="11">'11 - ZL 11 - Demontáž pot...'!$122:$122</definedName>
    <definedName name="_xlnm.Print_Titles" localSheetId="12">'12 - ZL 12 - D+M dlažba v...'!$122:$122</definedName>
    <definedName name="_xlnm.Print_Titles" localSheetId="13">'13 - ZL 13  - venkovní ka...'!$121:$121</definedName>
    <definedName name="_xlnm.Print_Titles" localSheetId="14">'14 - ZL 14 - Předstěna SD...'!$117:$117</definedName>
    <definedName name="_xlnm.Print_Titles" localSheetId="15">'15 - ZL 15 - D + M ocelov...'!$122:$122</definedName>
    <definedName name="_xlnm.Print_Titles" localSheetId="0">'Rekapitulace stavby'!$92:$92</definedName>
    <definedName name="_xlnm.Print_Area" localSheetId="1">'01 - ZL 1 - Nová kce podl...'!$C$4:$J$76,'01 - ZL 1 - Nová kce podl...'!$C$82:$J$105,'01 - ZL 1 - Nová kce podl...'!$C$111:$J$159</definedName>
    <definedName name="_xlnm.Print_Area" localSheetId="2">'02 - ZL 2 - Instalační ša...'!$C$4:$J$76,'02 - ZL 2 - Instalační ša...'!$C$82:$J$102,'02 - ZL 2 - Instalační ša...'!$C$108:$J$133</definedName>
    <definedName name="_xlnm.Print_Area" localSheetId="3">'03 - ZL 3 - Úprava nosníků'!$C$4:$J$76,'03 - ZL 3 - Úprava nosníků'!$C$82:$J$105,'03 - ZL 3 - Úprava nosníků'!$C$111:$J$142</definedName>
    <definedName name="_xlnm.Print_Area" localSheetId="4">'04 - ZL 4 - SDK kce'!$C$4:$J$76,'04 - ZL 4 - SDK kce'!$C$82:$J$99,'04 - ZL 4 - SDK kce'!$C$105:$J$124</definedName>
    <definedName name="_xlnm.Print_Area" localSheetId="5">'05 - ZL 5 - Truhlářské vý...'!$C$4:$J$76,'05 - ZL 5 - Truhlářské vý...'!$C$82:$J$99,'05 - ZL 5 - Truhlářské vý...'!$C$105:$J$127</definedName>
    <definedName name="_xlnm.Print_Area" localSheetId="6">'06 - ZL 6 - Dopojení umyv...'!$C$4:$J$76,'06 - ZL 6 - Dopojení umyv...'!$C$82:$J$99,'06 - ZL 6 - Dopojení umyv...'!$C$105:$J$122</definedName>
    <definedName name="_xlnm.Print_Area" localSheetId="7">'07 - ZL 7 - Nadsvětlík'!$C$4:$J$76,'07 - ZL 7 - Nadsvětlík'!$C$82:$J$103,'07 - ZL 7 - Nadsvětlík'!$C$109:$J$137</definedName>
    <definedName name="_xlnm.Print_Area" localSheetId="8">'08 - ZL 8 - Navýšení počt...'!$C$4:$J$76,'08 - ZL 8 - Navýšení počt...'!$C$82:$J$99,'08 - ZL 8 - Navýšení počt...'!$C$105:$J$121</definedName>
    <definedName name="_xlnm.Print_Area" localSheetId="9">'09 - ZL 9 - MaR a elektro'!$C$4:$J$76,'09 - ZL 9 - MaR a elektro'!$C$82:$J$101,'09 - ZL 9 - MaR a elektro'!$C$107:$J$153</definedName>
    <definedName name="_xlnm.Print_Area" localSheetId="10">'10 - ZL 10 - Úprava nadok...'!$C$4:$J$76,'10 - ZL 10 - Úprava nadok...'!$C$82:$J$103,'10 - ZL 10 - Úprava nadok...'!$C$109:$J$136</definedName>
    <definedName name="_xlnm.Print_Area" localSheetId="11">'11 - ZL 11 - Demontáž pot...'!$C$4:$J$76,'11 - ZL 11 - Demontáž pot...'!$C$82:$J$104,'11 - ZL 11 - Demontáž pot...'!$C$110:$J$140</definedName>
    <definedName name="_xlnm.Print_Area" localSheetId="12">'12 - ZL 12 - D+M dlažba v...'!$C$4:$J$76,'12 - ZL 12 - D+M dlažba v...'!$C$82:$J$104,'12 - ZL 12 - D+M dlažba v...'!$C$110:$J$147</definedName>
    <definedName name="_xlnm.Print_Area" localSheetId="13">'13 - ZL 13  - venkovní ka...'!$C$4:$J$76,'13 - ZL 13  - venkovní ka...'!$C$82:$J$103,'13 - ZL 13  - venkovní ka...'!$C$109:$J$144</definedName>
    <definedName name="_xlnm.Print_Area" localSheetId="14">'14 - ZL 14 - Předstěna SD...'!$C$4:$J$76,'14 - ZL 14 - Předstěna SD...'!$C$82:$J$99,'14 - ZL 14 - Předstěna SD...'!$C$105:$J$122</definedName>
    <definedName name="_xlnm.Print_Area" localSheetId="15">'15 - ZL 15 - D + M ocelov...'!$C$4:$J$76,'15 - ZL 15 - D + M ocelov...'!$C$82:$J$104,'15 - ZL 15 - D + M ocelov...'!$C$110:$J$143</definedName>
    <definedName name="_xlnm.Print_Area" localSheetId="0">'Rekapitulace stavby'!$D$4:$AO$76,'Rekapitulace stavby'!$C$82:$AQ$110</definedName>
  </definedNames>
  <calcPr calcId="191029"/>
</workbook>
</file>

<file path=xl/calcChain.xml><?xml version="1.0" encoding="utf-8"?>
<calcChain xmlns="http://schemas.openxmlformats.org/spreadsheetml/2006/main">
  <c r="J37" i="16" l="1"/>
  <c r="J36" i="16"/>
  <c r="AY109" i="1"/>
  <c r="J35" i="16"/>
  <c r="AX109" i="1"/>
  <c r="BI143" i="16"/>
  <c r="BH143" i="16"/>
  <c r="BG143" i="16"/>
  <c r="BF143" i="16"/>
  <c r="T143" i="16"/>
  <c r="T142" i="16"/>
  <c r="R143" i="16"/>
  <c r="R142" i="16"/>
  <c r="P143" i="16"/>
  <c r="P142" i="16" s="1"/>
  <c r="BI141" i="16"/>
  <c r="BH141" i="16"/>
  <c r="BG141" i="16"/>
  <c r="BF141" i="16"/>
  <c r="T141" i="16"/>
  <c r="R141" i="16"/>
  <c r="P141" i="16"/>
  <c r="BI140" i="16"/>
  <c r="BH140" i="16"/>
  <c r="BG140" i="16"/>
  <c r="BF140" i="16"/>
  <c r="T140" i="16"/>
  <c r="R140" i="16"/>
  <c r="P140" i="16"/>
  <c r="BI138" i="16"/>
  <c r="BH138" i="16"/>
  <c r="BG138" i="16"/>
  <c r="BF138" i="16"/>
  <c r="T138" i="16"/>
  <c r="R138" i="16"/>
  <c r="P138" i="16"/>
  <c r="BI137" i="16"/>
  <c r="BH137" i="16"/>
  <c r="BG137" i="16"/>
  <c r="BF137" i="16"/>
  <c r="T137" i="16"/>
  <c r="R137" i="16"/>
  <c r="P137" i="16"/>
  <c r="BI136" i="16"/>
  <c r="BH136" i="16"/>
  <c r="BG136" i="16"/>
  <c r="BF136" i="16"/>
  <c r="T136" i="16"/>
  <c r="R136" i="16"/>
  <c r="P136" i="16"/>
  <c r="BI135" i="16"/>
  <c r="BH135" i="16"/>
  <c r="BG135" i="16"/>
  <c r="BF135" i="16"/>
  <c r="T135" i="16"/>
  <c r="R135" i="16"/>
  <c r="P135" i="16"/>
  <c r="BI134" i="16"/>
  <c r="BH134" i="16"/>
  <c r="BG134" i="16"/>
  <c r="BF134" i="16"/>
  <c r="T134" i="16"/>
  <c r="R134" i="16"/>
  <c r="P134" i="16"/>
  <c r="BI133" i="16"/>
  <c r="BH133" i="16"/>
  <c r="BG133" i="16"/>
  <c r="BF133" i="16"/>
  <c r="T133" i="16"/>
  <c r="R133" i="16"/>
  <c r="P133" i="16"/>
  <c r="BI132" i="16"/>
  <c r="BH132" i="16"/>
  <c r="BG132" i="16"/>
  <c r="BF132" i="16"/>
  <c r="T132" i="16"/>
  <c r="R132" i="16"/>
  <c r="P132" i="16"/>
  <c r="BI131" i="16"/>
  <c r="BH131" i="16"/>
  <c r="BG131" i="16"/>
  <c r="BF131" i="16"/>
  <c r="T131" i="16"/>
  <c r="R131" i="16"/>
  <c r="P131" i="16"/>
  <c r="BI128" i="16"/>
  <c r="BH128" i="16"/>
  <c r="BG128" i="16"/>
  <c r="BF128" i="16"/>
  <c r="T128" i="16"/>
  <c r="T127" i="16"/>
  <c r="R128" i="16"/>
  <c r="R127" i="16" s="1"/>
  <c r="P128" i="16"/>
  <c r="P127" i="16" s="1"/>
  <c r="BI126" i="16"/>
  <c r="BH126" i="16"/>
  <c r="BG126" i="16"/>
  <c r="BF126" i="16"/>
  <c r="T126" i="16"/>
  <c r="T125" i="16" s="1"/>
  <c r="T124" i="16" s="1"/>
  <c r="R126" i="16"/>
  <c r="R125" i="16"/>
  <c r="P126" i="16"/>
  <c r="P125" i="16"/>
  <c r="P124" i="16" s="1"/>
  <c r="F117" i="16"/>
  <c r="E115" i="16"/>
  <c r="F89" i="16"/>
  <c r="E87" i="16"/>
  <c r="J24" i="16"/>
  <c r="E24" i="16"/>
  <c r="J120" i="16" s="1"/>
  <c r="J23" i="16"/>
  <c r="J21" i="16"/>
  <c r="E21" i="16"/>
  <c r="J91" i="16" s="1"/>
  <c r="J20" i="16"/>
  <c r="J18" i="16"/>
  <c r="E18" i="16"/>
  <c r="F92" i="16"/>
  <c r="J17" i="16"/>
  <c r="J15" i="16"/>
  <c r="E15" i="16"/>
  <c r="F119" i="16" s="1"/>
  <c r="J14" i="16"/>
  <c r="J12" i="16"/>
  <c r="J117" i="16"/>
  <c r="E7" i="16"/>
  <c r="E113" i="16"/>
  <c r="J37" i="15"/>
  <c r="J36" i="15"/>
  <c r="AY108" i="1"/>
  <c r="J35" i="15"/>
  <c r="AX108" i="1" s="1"/>
  <c r="BI122" i="15"/>
  <c r="BH122" i="15"/>
  <c r="BG122" i="15"/>
  <c r="BF122" i="15"/>
  <c r="T122" i="15"/>
  <c r="R122" i="15"/>
  <c r="P122" i="15"/>
  <c r="BI121" i="15"/>
  <c r="BH121" i="15"/>
  <c r="BG121" i="15"/>
  <c r="BF121" i="15"/>
  <c r="T121" i="15"/>
  <c r="R121" i="15"/>
  <c r="P121" i="15"/>
  <c r="F112" i="15"/>
  <c r="E110" i="15"/>
  <c r="F89" i="15"/>
  <c r="E87" i="15"/>
  <c r="J24" i="15"/>
  <c r="E24" i="15"/>
  <c r="J115" i="15" s="1"/>
  <c r="J23" i="15"/>
  <c r="J21" i="15"/>
  <c r="E21" i="15"/>
  <c r="J91" i="15" s="1"/>
  <c r="J20" i="15"/>
  <c r="J18" i="15"/>
  <c r="E18" i="15"/>
  <c r="F92" i="15"/>
  <c r="J17" i="15"/>
  <c r="J15" i="15"/>
  <c r="E15" i="15"/>
  <c r="F114" i="15" s="1"/>
  <c r="J14" i="15"/>
  <c r="J12" i="15"/>
  <c r="J112" i="15"/>
  <c r="E7" i="15"/>
  <c r="E85" i="15" s="1"/>
  <c r="J37" i="14"/>
  <c r="J36" i="14"/>
  <c r="AY107" i="1"/>
  <c r="J35" i="14"/>
  <c r="AX107" i="1" s="1"/>
  <c r="BI144" i="14"/>
  <c r="BH144" i="14"/>
  <c r="BG144" i="14"/>
  <c r="BF144" i="14"/>
  <c r="T144" i="14"/>
  <c r="R144" i="14"/>
  <c r="P144" i="14"/>
  <c r="BI143" i="14"/>
  <c r="BH143" i="14"/>
  <c r="BG143" i="14"/>
  <c r="BF143" i="14"/>
  <c r="T143" i="14"/>
  <c r="R143" i="14"/>
  <c r="P143" i="14"/>
  <c r="BI142" i="14"/>
  <c r="BH142" i="14"/>
  <c r="BG142" i="14"/>
  <c r="BF142" i="14"/>
  <c r="T142" i="14"/>
  <c r="R142" i="14"/>
  <c r="P142" i="14"/>
  <c r="BI141" i="14"/>
  <c r="BH141" i="14"/>
  <c r="BG141" i="14"/>
  <c r="BF141" i="14"/>
  <c r="T141" i="14"/>
  <c r="R141" i="14"/>
  <c r="P141" i="14"/>
  <c r="BI139" i="14"/>
  <c r="BH139" i="14"/>
  <c r="BG139" i="14"/>
  <c r="BF139" i="14"/>
  <c r="T139" i="14"/>
  <c r="R139" i="14"/>
  <c r="P139" i="14"/>
  <c r="BI138" i="14"/>
  <c r="BH138" i="14"/>
  <c r="BG138" i="14"/>
  <c r="BF138" i="14"/>
  <c r="T138" i="14"/>
  <c r="R138" i="14"/>
  <c r="P138" i="14"/>
  <c r="BI137" i="14"/>
  <c r="BH137" i="14"/>
  <c r="BG137" i="14"/>
  <c r="BF137" i="14"/>
  <c r="T137" i="14"/>
  <c r="R137" i="14"/>
  <c r="P137" i="14"/>
  <c r="BI136" i="14"/>
  <c r="BH136" i="14"/>
  <c r="BG136" i="14"/>
  <c r="BF136" i="14"/>
  <c r="T136" i="14"/>
  <c r="R136" i="14"/>
  <c r="P136" i="14"/>
  <c r="BI134" i="14"/>
  <c r="BH134" i="14"/>
  <c r="BG134" i="14"/>
  <c r="BF134" i="14"/>
  <c r="T134" i="14"/>
  <c r="R134" i="14"/>
  <c r="P134" i="14"/>
  <c r="BI133" i="14"/>
  <c r="BH133" i="14"/>
  <c r="BG133" i="14"/>
  <c r="BF133" i="14"/>
  <c r="T133" i="14"/>
  <c r="R133" i="14"/>
  <c r="P133" i="14"/>
  <c r="BI131" i="14"/>
  <c r="BH131" i="14"/>
  <c r="BG131" i="14"/>
  <c r="BF131" i="14"/>
  <c r="T131" i="14"/>
  <c r="T130" i="14"/>
  <c r="R131" i="14"/>
  <c r="R130" i="14" s="1"/>
  <c r="P131" i="14"/>
  <c r="P130" i="14" s="1"/>
  <c r="BI129" i="14"/>
  <c r="BH129" i="14"/>
  <c r="BG129" i="14"/>
  <c r="BF129" i="14"/>
  <c r="T129" i="14"/>
  <c r="R129" i="14"/>
  <c r="P129" i="14"/>
  <c r="BI128" i="14"/>
  <c r="BH128" i="14"/>
  <c r="BG128" i="14"/>
  <c r="BF128" i="14"/>
  <c r="T128" i="14"/>
  <c r="R128" i="14"/>
  <c r="P128" i="14"/>
  <c r="BI127" i="14"/>
  <c r="BH127" i="14"/>
  <c r="BG127" i="14"/>
  <c r="BF127" i="14"/>
  <c r="T127" i="14"/>
  <c r="R127" i="14"/>
  <c r="P127" i="14"/>
  <c r="BI126" i="14"/>
  <c r="BH126" i="14"/>
  <c r="BG126" i="14"/>
  <c r="BF126" i="14"/>
  <c r="T126" i="14"/>
  <c r="R126" i="14"/>
  <c r="P126" i="14"/>
  <c r="BI125" i="14"/>
  <c r="BH125" i="14"/>
  <c r="BG125" i="14"/>
  <c r="BF125" i="14"/>
  <c r="T125" i="14"/>
  <c r="R125" i="14"/>
  <c r="P125" i="14"/>
  <c r="F116" i="14"/>
  <c r="E114" i="14"/>
  <c r="F89" i="14"/>
  <c r="E87" i="14"/>
  <c r="J24" i="14"/>
  <c r="E24" i="14"/>
  <c r="J119" i="14" s="1"/>
  <c r="J23" i="14"/>
  <c r="J21" i="14"/>
  <c r="E21" i="14"/>
  <c r="J118" i="14" s="1"/>
  <c r="J20" i="14"/>
  <c r="J18" i="14"/>
  <c r="E18" i="14"/>
  <c r="F92" i="14"/>
  <c r="J17" i="14"/>
  <c r="J15" i="14"/>
  <c r="E15" i="14"/>
  <c r="F91" i="14" s="1"/>
  <c r="J14" i="14"/>
  <c r="J12" i="14"/>
  <c r="J116" i="14"/>
  <c r="E7" i="14"/>
  <c r="E112" i="14" s="1"/>
  <c r="J125" i="13"/>
  <c r="T124" i="13"/>
  <c r="R124" i="13"/>
  <c r="P124" i="13"/>
  <c r="BK124" i="13"/>
  <c r="J124" i="13" s="1"/>
  <c r="J97" i="13" s="1"/>
  <c r="J37" i="13"/>
  <c r="J36" i="13"/>
  <c r="AY106" i="1"/>
  <c r="J35" i="13"/>
  <c r="AX106" i="1"/>
  <c r="BI147" i="13"/>
  <c r="BH147" i="13"/>
  <c r="BG147" i="13"/>
  <c r="BF147" i="13"/>
  <c r="T147" i="13"/>
  <c r="R147" i="13"/>
  <c r="P147" i="13"/>
  <c r="BI146" i="13"/>
  <c r="BH146" i="13"/>
  <c r="BG146" i="13"/>
  <c r="BF146" i="13"/>
  <c r="T146" i="13"/>
  <c r="R146" i="13"/>
  <c r="P146" i="13"/>
  <c r="BI145" i="13"/>
  <c r="BH145" i="13"/>
  <c r="BG145" i="13"/>
  <c r="BF145" i="13"/>
  <c r="T145" i="13"/>
  <c r="R145" i="13"/>
  <c r="P145" i="13"/>
  <c r="BI144" i="13"/>
  <c r="BH144" i="13"/>
  <c r="BG144" i="13"/>
  <c r="BF144" i="13"/>
  <c r="T144" i="13"/>
  <c r="R144" i="13"/>
  <c r="P144" i="13"/>
  <c r="BI143" i="13"/>
  <c r="BH143" i="13"/>
  <c r="BG143" i="13"/>
  <c r="BF143" i="13"/>
  <c r="T143" i="13"/>
  <c r="R143" i="13"/>
  <c r="P143" i="13"/>
  <c r="BI142" i="13"/>
  <c r="BH142" i="13"/>
  <c r="BG142" i="13"/>
  <c r="BF142" i="13"/>
  <c r="T142" i="13"/>
  <c r="R142" i="13"/>
  <c r="P142" i="13"/>
  <c r="BI141" i="13"/>
  <c r="BH141" i="13"/>
  <c r="BG141" i="13"/>
  <c r="BF141" i="13"/>
  <c r="T141" i="13"/>
  <c r="R141" i="13"/>
  <c r="P141" i="13"/>
  <c r="BI139" i="13"/>
  <c r="BH139" i="13"/>
  <c r="BG139" i="13"/>
  <c r="BF139" i="13"/>
  <c r="T139" i="13"/>
  <c r="R139" i="13"/>
  <c r="P139" i="13"/>
  <c r="BI138" i="13"/>
  <c r="BH138" i="13"/>
  <c r="BG138" i="13"/>
  <c r="BF138" i="13"/>
  <c r="T138" i="13"/>
  <c r="R138" i="13"/>
  <c r="P138" i="13"/>
  <c r="BI137" i="13"/>
  <c r="BH137" i="13"/>
  <c r="BG137" i="13"/>
  <c r="BF137" i="13"/>
  <c r="T137" i="13"/>
  <c r="R137" i="13"/>
  <c r="P137" i="13"/>
  <c r="BI136" i="13"/>
  <c r="BH136" i="13"/>
  <c r="BG136" i="13"/>
  <c r="BF136" i="13"/>
  <c r="T136" i="13"/>
  <c r="R136" i="13"/>
  <c r="P136" i="13"/>
  <c r="BI135" i="13"/>
  <c r="BH135" i="13"/>
  <c r="BG135" i="13"/>
  <c r="BF135" i="13"/>
  <c r="T135" i="13"/>
  <c r="R135" i="13"/>
  <c r="P135" i="13"/>
  <c r="BI134" i="13"/>
  <c r="BH134" i="13"/>
  <c r="BG134" i="13"/>
  <c r="BF134" i="13"/>
  <c r="T134" i="13"/>
  <c r="R134" i="13"/>
  <c r="P134" i="13"/>
  <c r="BI133" i="13"/>
  <c r="BH133" i="13"/>
  <c r="BG133" i="13"/>
  <c r="BF133" i="13"/>
  <c r="T133" i="13"/>
  <c r="R133" i="13"/>
  <c r="P133" i="13"/>
  <c r="BI132" i="13"/>
  <c r="BH132" i="13"/>
  <c r="BG132" i="13"/>
  <c r="BF132" i="13"/>
  <c r="T132" i="13"/>
  <c r="R132" i="13"/>
  <c r="P132" i="13"/>
  <c r="BI130" i="13"/>
  <c r="BH130" i="13"/>
  <c r="BG130" i="13"/>
  <c r="BF130" i="13"/>
  <c r="T130" i="13"/>
  <c r="T129" i="13"/>
  <c r="R130" i="13"/>
  <c r="R129" i="13" s="1"/>
  <c r="P130" i="13"/>
  <c r="P129" i="13" s="1"/>
  <c r="BI128" i="13"/>
  <c r="BH128" i="13"/>
  <c r="BG128" i="13"/>
  <c r="BF128" i="13"/>
  <c r="T128" i="13"/>
  <c r="T127" i="13" s="1"/>
  <c r="R128" i="13"/>
  <c r="R127" i="13"/>
  <c r="P128" i="13"/>
  <c r="P127" i="13" s="1"/>
  <c r="J98" i="13"/>
  <c r="F117" i="13"/>
  <c r="E115" i="13"/>
  <c r="F89" i="13"/>
  <c r="E87" i="13"/>
  <c r="J24" i="13"/>
  <c r="E24" i="13"/>
  <c r="J92" i="13" s="1"/>
  <c r="J23" i="13"/>
  <c r="J21" i="13"/>
  <c r="E21" i="13"/>
  <c r="J91" i="13" s="1"/>
  <c r="J20" i="13"/>
  <c r="J18" i="13"/>
  <c r="E18" i="13"/>
  <c r="F120" i="13"/>
  <c r="J17" i="13"/>
  <c r="J15" i="13"/>
  <c r="E15" i="13"/>
  <c r="F119" i="13" s="1"/>
  <c r="J14" i="13"/>
  <c r="J12" i="13"/>
  <c r="J89" i="13"/>
  <c r="E7" i="13"/>
  <c r="E85" i="13"/>
  <c r="J37" i="12"/>
  <c r="J36" i="12"/>
  <c r="AY105" i="1"/>
  <c r="J35" i="12"/>
  <c r="AX105" i="1" s="1"/>
  <c r="BI140" i="12"/>
  <c r="BH140" i="12"/>
  <c r="BG140" i="12"/>
  <c r="BF140" i="12"/>
  <c r="T140" i="12"/>
  <c r="R140" i="12"/>
  <c r="P140" i="12"/>
  <c r="BI139" i="12"/>
  <c r="BH139" i="12"/>
  <c r="BG139" i="12"/>
  <c r="BF139" i="12"/>
  <c r="T139" i="12"/>
  <c r="R139" i="12"/>
  <c r="P139" i="12"/>
  <c r="BI138" i="12"/>
  <c r="BH138" i="12"/>
  <c r="BG138" i="12"/>
  <c r="BF138" i="12"/>
  <c r="T138" i="12"/>
  <c r="R138" i="12"/>
  <c r="P138" i="12"/>
  <c r="BI136" i="12"/>
  <c r="BH136" i="12"/>
  <c r="BG136" i="12"/>
  <c r="BF136" i="12"/>
  <c r="T136" i="12"/>
  <c r="T135" i="12"/>
  <c r="R136" i="12"/>
  <c r="R135" i="12"/>
  <c r="P136" i="12"/>
  <c r="P135" i="12" s="1"/>
  <c r="BI133" i="12"/>
  <c r="BH133" i="12"/>
  <c r="BG133" i="12"/>
  <c r="BF133" i="12"/>
  <c r="T133" i="12"/>
  <c r="T132" i="12" s="1"/>
  <c r="R133" i="12"/>
  <c r="R132" i="12"/>
  <c r="P133" i="12"/>
  <c r="P132" i="12"/>
  <c r="BI131" i="12"/>
  <c r="BH131" i="12"/>
  <c r="BG131" i="12"/>
  <c r="BF131" i="12"/>
  <c r="T131" i="12"/>
  <c r="R131" i="12"/>
  <c r="P131" i="12"/>
  <c r="BI130" i="12"/>
  <c r="BH130" i="12"/>
  <c r="BG130" i="12"/>
  <c r="BF130" i="12"/>
  <c r="T130" i="12"/>
  <c r="R130" i="12"/>
  <c r="P130" i="12"/>
  <c r="BI129" i="12"/>
  <c r="BH129" i="12"/>
  <c r="BG129" i="12"/>
  <c r="BF129" i="12"/>
  <c r="T129" i="12"/>
  <c r="R129" i="12"/>
  <c r="P129" i="12"/>
  <c r="BI128" i="12"/>
  <c r="BH128" i="12"/>
  <c r="BG128" i="12"/>
  <c r="BF128" i="12"/>
  <c r="T128" i="12"/>
  <c r="R128" i="12"/>
  <c r="P128" i="12"/>
  <c r="BI126" i="12"/>
  <c r="BH126" i="12"/>
  <c r="BG126" i="12"/>
  <c r="BF126" i="12"/>
  <c r="T126" i="12"/>
  <c r="T125" i="12"/>
  <c r="R126" i="12"/>
  <c r="R125" i="12"/>
  <c r="P126" i="12"/>
  <c r="P125" i="12" s="1"/>
  <c r="F117" i="12"/>
  <c r="E115" i="12"/>
  <c r="F89" i="12"/>
  <c r="E87" i="12"/>
  <c r="J24" i="12"/>
  <c r="E24" i="12"/>
  <c r="J120" i="12" s="1"/>
  <c r="J23" i="12"/>
  <c r="J21" i="12"/>
  <c r="E21" i="12"/>
  <c r="J91" i="12" s="1"/>
  <c r="J20" i="12"/>
  <c r="J18" i="12"/>
  <c r="E18" i="12"/>
  <c r="F120" i="12"/>
  <c r="J17" i="12"/>
  <c r="J15" i="12"/>
  <c r="E15" i="12"/>
  <c r="F119" i="12" s="1"/>
  <c r="J14" i="12"/>
  <c r="J12" i="12"/>
  <c r="J117" i="12"/>
  <c r="E7" i="12"/>
  <c r="E85" i="12" s="1"/>
  <c r="J37" i="11"/>
  <c r="J36" i="11"/>
  <c r="AY104" i="1"/>
  <c r="J35" i="11"/>
  <c r="AX104" i="1" s="1"/>
  <c r="BI136" i="11"/>
  <c r="BH136" i="11"/>
  <c r="BG136" i="11"/>
  <c r="BF136" i="11"/>
  <c r="T136" i="11"/>
  <c r="R136" i="11"/>
  <c r="P136" i="11"/>
  <c r="BI135" i="11"/>
  <c r="BH135" i="11"/>
  <c r="BG135" i="11"/>
  <c r="BF135" i="11"/>
  <c r="T135" i="11"/>
  <c r="R135" i="11"/>
  <c r="P135" i="11"/>
  <c r="BI134" i="11"/>
  <c r="BH134" i="11"/>
  <c r="BG134" i="11"/>
  <c r="BF134" i="11"/>
  <c r="T134" i="11"/>
  <c r="R134" i="11"/>
  <c r="P134" i="11"/>
  <c r="BI133" i="11"/>
  <c r="BH133" i="11"/>
  <c r="BG133" i="11"/>
  <c r="BF133" i="11"/>
  <c r="T133" i="11"/>
  <c r="R133" i="11"/>
  <c r="P133" i="11"/>
  <c r="BI130" i="11"/>
  <c r="BH130" i="11"/>
  <c r="BG130" i="11"/>
  <c r="BF130" i="11"/>
  <c r="T130" i="11"/>
  <c r="T129" i="11"/>
  <c r="R130" i="11"/>
  <c r="R129" i="11" s="1"/>
  <c r="P130" i="11"/>
  <c r="P129" i="11" s="1"/>
  <c r="BI128" i="11"/>
  <c r="BH128" i="11"/>
  <c r="BG128" i="11"/>
  <c r="BF128" i="11"/>
  <c r="T128" i="11"/>
  <c r="T127" i="11" s="1"/>
  <c r="R128" i="11"/>
  <c r="R127" i="11"/>
  <c r="P128" i="11"/>
  <c r="P127" i="11" s="1"/>
  <c r="BI126" i="11"/>
  <c r="BH126" i="11"/>
  <c r="BG126" i="11"/>
  <c r="BF126" i="11"/>
  <c r="T126" i="11"/>
  <c r="R126" i="11"/>
  <c r="P126" i="11"/>
  <c r="BI125" i="11"/>
  <c r="BH125" i="11"/>
  <c r="BG125" i="11"/>
  <c r="BF125" i="11"/>
  <c r="T125" i="11"/>
  <c r="R125" i="11"/>
  <c r="P125" i="11"/>
  <c r="F116" i="11"/>
  <c r="E114" i="11"/>
  <c r="F89" i="11"/>
  <c r="E87" i="11"/>
  <c r="J24" i="11"/>
  <c r="E24" i="11"/>
  <c r="J119" i="11" s="1"/>
  <c r="J23" i="11"/>
  <c r="J21" i="11"/>
  <c r="E21" i="11"/>
  <c r="J91" i="11" s="1"/>
  <c r="J20" i="11"/>
  <c r="J18" i="11"/>
  <c r="E18" i="11"/>
  <c r="F119" i="11"/>
  <c r="J17" i="11"/>
  <c r="J15" i="11"/>
  <c r="E15" i="11"/>
  <c r="F118" i="11" s="1"/>
  <c r="J14" i="11"/>
  <c r="J12" i="11"/>
  <c r="J116" i="11" s="1"/>
  <c r="E7" i="11"/>
  <c r="E85" i="11" s="1"/>
  <c r="J37" i="10"/>
  <c r="J36" i="10"/>
  <c r="AY103" i="1"/>
  <c r="J35" i="10"/>
  <c r="AX103" i="1"/>
  <c r="BI153" i="10"/>
  <c r="BH153" i="10"/>
  <c r="BG153" i="10"/>
  <c r="BF153" i="10"/>
  <c r="T153" i="10"/>
  <c r="R153" i="10"/>
  <c r="P153" i="10"/>
  <c r="BI152" i="10"/>
  <c r="BH152" i="10"/>
  <c r="BG152" i="10"/>
  <c r="BF152" i="10"/>
  <c r="T152" i="10"/>
  <c r="R152" i="10"/>
  <c r="P152" i="10"/>
  <c r="BI150" i="10"/>
  <c r="BH150" i="10"/>
  <c r="BG150" i="10"/>
  <c r="BF150" i="10"/>
  <c r="T150" i="10"/>
  <c r="R150" i="10"/>
  <c r="P150" i="10"/>
  <c r="BI149" i="10"/>
  <c r="BH149" i="10"/>
  <c r="BG149" i="10"/>
  <c r="BF149" i="10"/>
  <c r="T149" i="10"/>
  <c r="R149" i="10"/>
  <c r="P149" i="10"/>
  <c r="BI148" i="10"/>
  <c r="BH148" i="10"/>
  <c r="BG148" i="10"/>
  <c r="BF148" i="10"/>
  <c r="T148" i="10"/>
  <c r="R148" i="10"/>
  <c r="P148" i="10"/>
  <c r="BI146" i="10"/>
  <c r="BH146" i="10"/>
  <c r="BG146" i="10"/>
  <c r="BF146" i="10"/>
  <c r="T146" i="10"/>
  <c r="R146" i="10"/>
  <c r="P146" i="10"/>
  <c r="BI145" i="10"/>
  <c r="BH145" i="10"/>
  <c r="BG145" i="10"/>
  <c r="BF145" i="10"/>
  <c r="T145" i="10"/>
  <c r="R145" i="10"/>
  <c r="P145" i="10"/>
  <c r="BI144" i="10"/>
  <c r="BH144" i="10"/>
  <c r="BG144" i="10"/>
  <c r="BF144" i="10"/>
  <c r="T144" i="10"/>
  <c r="R144" i="10"/>
  <c r="P144" i="10"/>
  <c r="BI143" i="10"/>
  <c r="BH143" i="10"/>
  <c r="BG143" i="10"/>
  <c r="BF143" i="10"/>
  <c r="T143" i="10"/>
  <c r="R143" i="10"/>
  <c r="P143" i="10"/>
  <c r="BI142" i="10"/>
  <c r="BH142" i="10"/>
  <c r="BG142" i="10"/>
  <c r="BF142" i="10"/>
  <c r="T142" i="10"/>
  <c r="R142" i="10"/>
  <c r="P142" i="10"/>
  <c r="BI141" i="10"/>
  <c r="BH141" i="10"/>
  <c r="BG141" i="10"/>
  <c r="BF141" i="10"/>
  <c r="T141" i="10"/>
  <c r="R141" i="10"/>
  <c r="P141" i="10"/>
  <c r="BI140" i="10"/>
  <c r="BH140" i="10"/>
  <c r="BG140" i="10"/>
  <c r="BF140" i="10"/>
  <c r="T140" i="10"/>
  <c r="R140" i="10"/>
  <c r="P140" i="10"/>
  <c r="BI139" i="10"/>
  <c r="BH139" i="10"/>
  <c r="BG139" i="10"/>
  <c r="BF139" i="10"/>
  <c r="T139" i="10"/>
  <c r="R139" i="10"/>
  <c r="P139" i="10"/>
  <c r="BI138" i="10"/>
  <c r="BH138" i="10"/>
  <c r="BG138" i="10"/>
  <c r="BF138" i="10"/>
  <c r="T138" i="10"/>
  <c r="R138" i="10"/>
  <c r="P138" i="10"/>
  <c r="BI137" i="10"/>
  <c r="BH137" i="10"/>
  <c r="BG137" i="10"/>
  <c r="BF137" i="10"/>
  <c r="T137" i="10"/>
  <c r="R137" i="10"/>
  <c r="P137" i="10"/>
  <c r="BI136" i="10"/>
  <c r="BH136" i="10"/>
  <c r="BG136" i="10"/>
  <c r="BF136" i="10"/>
  <c r="T136" i="10"/>
  <c r="R136" i="10"/>
  <c r="P136" i="10"/>
  <c r="BI135" i="10"/>
  <c r="BH135" i="10"/>
  <c r="BG135" i="10"/>
  <c r="BF135" i="10"/>
  <c r="T135" i="10"/>
  <c r="R135" i="10"/>
  <c r="P135" i="10"/>
  <c r="BI134" i="10"/>
  <c r="BH134" i="10"/>
  <c r="BG134" i="10"/>
  <c r="BF134" i="10"/>
  <c r="T134" i="10"/>
  <c r="R134" i="10"/>
  <c r="P134" i="10"/>
  <c r="BI132" i="10"/>
  <c r="BH132" i="10"/>
  <c r="BG132" i="10"/>
  <c r="BF132" i="10"/>
  <c r="T132" i="10"/>
  <c r="R132" i="10"/>
  <c r="P132" i="10"/>
  <c r="BI131" i="10"/>
  <c r="BH131" i="10"/>
  <c r="BG131" i="10"/>
  <c r="BF131" i="10"/>
  <c r="T131" i="10"/>
  <c r="R131" i="10"/>
  <c r="P131" i="10"/>
  <c r="BI130" i="10"/>
  <c r="BH130" i="10"/>
  <c r="BG130" i="10"/>
  <c r="BF130" i="10"/>
  <c r="T130" i="10"/>
  <c r="R130" i="10"/>
  <c r="P130" i="10"/>
  <c r="BI129" i="10"/>
  <c r="BH129" i="10"/>
  <c r="BG129" i="10"/>
  <c r="BF129" i="10"/>
  <c r="T129" i="10"/>
  <c r="R129" i="10"/>
  <c r="P129" i="10"/>
  <c r="BI128" i="10"/>
  <c r="BH128" i="10"/>
  <c r="BG128" i="10"/>
  <c r="BF128" i="10"/>
  <c r="T128" i="10"/>
  <c r="R128" i="10"/>
  <c r="P128" i="10"/>
  <c r="BI127" i="10"/>
  <c r="BH127" i="10"/>
  <c r="BG127" i="10"/>
  <c r="BF127" i="10"/>
  <c r="T127" i="10"/>
  <c r="R127" i="10"/>
  <c r="P127" i="10"/>
  <c r="BI126" i="10"/>
  <c r="BH126" i="10"/>
  <c r="BG126" i="10"/>
  <c r="BF126" i="10"/>
  <c r="T126" i="10"/>
  <c r="R126" i="10"/>
  <c r="P126" i="10"/>
  <c r="BI125" i="10"/>
  <c r="BH125" i="10"/>
  <c r="BG125" i="10"/>
  <c r="BF125" i="10"/>
  <c r="T125" i="10"/>
  <c r="R125" i="10"/>
  <c r="P125" i="10"/>
  <c r="BI124" i="10"/>
  <c r="BH124" i="10"/>
  <c r="BG124" i="10"/>
  <c r="BF124" i="10"/>
  <c r="T124" i="10"/>
  <c r="R124" i="10"/>
  <c r="P124" i="10"/>
  <c r="BI123" i="10"/>
  <c r="BH123" i="10"/>
  <c r="BG123" i="10"/>
  <c r="BF123" i="10"/>
  <c r="T123" i="10"/>
  <c r="R123" i="10"/>
  <c r="P123" i="10"/>
  <c r="BI122" i="10"/>
  <c r="BH122" i="10"/>
  <c r="BG122" i="10"/>
  <c r="BF122" i="10"/>
  <c r="T122" i="10"/>
  <c r="R122" i="10"/>
  <c r="P122" i="10"/>
  <c r="F114" i="10"/>
  <c r="E112" i="10"/>
  <c r="F89" i="10"/>
  <c r="E87" i="10"/>
  <c r="J24" i="10"/>
  <c r="E24" i="10"/>
  <c r="J117" i="10"/>
  <c r="J23" i="10"/>
  <c r="J21" i="10"/>
  <c r="E21" i="10"/>
  <c r="J116" i="10"/>
  <c r="J20" i="10"/>
  <c r="J18" i="10"/>
  <c r="E18" i="10"/>
  <c r="F117" i="10" s="1"/>
  <c r="J17" i="10"/>
  <c r="J15" i="10"/>
  <c r="E15" i="10"/>
  <c r="F116" i="10" s="1"/>
  <c r="J14" i="10"/>
  <c r="J12" i="10"/>
  <c r="J89" i="10"/>
  <c r="E7" i="10"/>
  <c r="E85" i="10" s="1"/>
  <c r="J37" i="9"/>
  <c r="J36" i="9"/>
  <c r="AY102" i="1" s="1"/>
  <c r="J35" i="9"/>
  <c r="AX102" i="1"/>
  <c r="BI121" i="9"/>
  <c r="BH121" i="9"/>
  <c r="BG121" i="9"/>
  <c r="BF121" i="9"/>
  <c r="T121" i="9"/>
  <c r="T120" i="9"/>
  <c r="T119" i="9" s="1"/>
  <c r="T118" i="9" s="1"/>
  <c r="R121" i="9"/>
  <c r="R120" i="9" s="1"/>
  <c r="R119" i="9" s="1"/>
  <c r="R118" i="9" s="1"/>
  <c r="P121" i="9"/>
  <c r="P120" i="9" s="1"/>
  <c r="P119" i="9" s="1"/>
  <c r="P118" i="9" s="1"/>
  <c r="AU102" i="1" s="1"/>
  <c r="F112" i="9"/>
  <c r="E110" i="9"/>
  <c r="F89" i="9"/>
  <c r="E87" i="9"/>
  <c r="J24" i="9"/>
  <c r="E24" i="9"/>
  <c r="J115" i="9"/>
  <c r="J23" i="9"/>
  <c r="J21" i="9"/>
  <c r="E21" i="9"/>
  <c r="J114" i="9" s="1"/>
  <c r="J20" i="9"/>
  <c r="J18" i="9"/>
  <c r="E18" i="9"/>
  <c r="F92" i="9" s="1"/>
  <c r="J17" i="9"/>
  <c r="J15" i="9"/>
  <c r="E15" i="9"/>
  <c r="F91" i="9"/>
  <c r="J14" i="9"/>
  <c r="J12" i="9"/>
  <c r="J112" i="9" s="1"/>
  <c r="E7" i="9"/>
  <c r="E85" i="9"/>
  <c r="J37" i="8"/>
  <c r="J36" i="8"/>
  <c r="AY101" i="1"/>
  <c r="J35" i="8"/>
  <c r="AX101" i="1" s="1"/>
  <c r="BI137" i="8"/>
  <c r="BH137" i="8"/>
  <c r="BG137" i="8"/>
  <c r="BF137" i="8"/>
  <c r="T137" i="8"/>
  <c r="T136" i="8" s="1"/>
  <c r="R137" i="8"/>
  <c r="R136" i="8"/>
  <c r="P137" i="8"/>
  <c r="P136" i="8"/>
  <c r="BI135" i="8"/>
  <c r="BH135" i="8"/>
  <c r="BG135" i="8"/>
  <c r="BF135" i="8"/>
  <c r="T135" i="8"/>
  <c r="R135" i="8"/>
  <c r="P135" i="8"/>
  <c r="BI134" i="8"/>
  <c r="BH134" i="8"/>
  <c r="BG134" i="8"/>
  <c r="BF134" i="8"/>
  <c r="T134" i="8"/>
  <c r="R134" i="8"/>
  <c r="P134" i="8"/>
  <c r="BI133" i="8"/>
  <c r="BH133" i="8"/>
  <c r="BG133" i="8"/>
  <c r="BF133" i="8"/>
  <c r="T133" i="8"/>
  <c r="R133" i="8"/>
  <c r="P133" i="8"/>
  <c r="BI132" i="8"/>
  <c r="BH132" i="8"/>
  <c r="BG132" i="8"/>
  <c r="BF132" i="8"/>
  <c r="T132" i="8"/>
  <c r="R132" i="8"/>
  <c r="P132" i="8"/>
  <c r="BI130" i="8"/>
  <c r="BH130" i="8"/>
  <c r="BG130" i="8"/>
  <c r="BF130" i="8"/>
  <c r="T130" i="8"/>
  <c r="T129" i="8"/>
  <c r="R130" i="8"/>
  <c r="R129" i="8" s="1"/>
  <c r="P130" i="8"/>
  <c r="P129" i="8" s="1"/>
  <c r="BI128" i="8"/>
  <c r="BH128" i="8"/>
  <c r="BG128" i="8"/>
  <c r="BF128" i="8"/>
  <c r="T128" i="8"/>
  <c r="R128" i="8"/>
  <c r="P128" i="8"/>
  <c r="BI127" i="8"/>
  <c r="BH127" i="8"/>
  <c r="BG127" i="8"/>
  <c r="BF127" i="8"/>
  <c r="T127" i="8"/>
  <c r="R127" i="8"/>
  <c r="P127" i="8"/>
  <c r="BI125" i="8"/>
  <c r="BH125" i="8"/>
  <c r="BG125" i="8"/>
  <c r="BF125" i="8"/>
  <c r="T125" i="8"/>
  <c r="T124" i="8"/>
  <c r="R125" i="8"/>
  <c r="R124" i="8"/>
  <c r="P125" i="8"/>
  <c r="P124" i="8" s="1"/>
  <c r="F116" i="8"/>
  <c r="E114" i="8"/>
  <c r="F89" i="8"/>
  <c r="E87" i="8"/>
  <c r="J24" i="8"/>
  <c r="E24" i="8"/>
  <c r="J119" i="8"/>
  <c r="J23" i="8"/>
  <c r="J21" i="8"/>
  <c r="E21" i="8"/>
  <c r="J118" i="8" s="1"/>
  <c r="J20" i="8"/>
  <c r="J18" i="8"/>
  <c r="E18" i="8"/>
  <c r="F119" i="8" s="1"/>
  <c r="J17" i="8"/>
  <c r="J15" i="8"/>
  <c r="E15" i="8"/>
  <c r="F91" i="8"/>
  <c r="J14" i="8"/>
  <c r="J12" i="8"/>
  <c r="J116" i="8" s="1"/>
  <c r="E7" i="8"/>
  <c r="E112" i="8" s="1"/>
  <c r="J37" i="7"/>
  <c r="J36" i="7"/>
  <c r="AY100" i="1" s="1"/>
  <c r="J35" i="7"/>
  <c r="AX100" i="1" s="1"/>
  <c r="BI122" i="7"/>
  <c r="BH122" i="7"/>
  <c r="BG122" i="7"/>
  <c r="BF122" i="7"/>
  <c r="T122" i="7"/>
  <c r="R122" i="7"/>
  <c r="P122" i="7"/>
  <c r="BI121" i="7"/>
  <c r="BH121" i="7"/>
  <c r="BG121" i="7"/>
  <c r="BF121" i="7"/>
  <c r="T121" i="7"/>
  <c r="R121" i="7"/>
  <c r="P121" i="7"/>
  <c r="F112" i="7"/>
  <c r="E110" i="7"/>
  <c r="F89" i="7"/>
  <c r="E87" i="7"/>
  <c r="J24" i="7"/>
  <c r="E24" i="7"/>
  <c r="J115" i="7"/>
  <c r="J23" i="7"/>
  <c r="J21" i="7"/>
  <c r="E21" i="7"/>
  <c r="J91" i="7" s="1"/>
  <c r="J20" i="7"/>
  <c r="J18" i="7"/>
  <c r="E18" i="7"/>
  <c r="F92" i="7" s="1"/>
  <c r="J17" i="7"/>
  <c r="J15" i="7"/>
  <c r="E15" i="7"/>
  <c r="F114" i="7"/>
  <c r="J14" i="7"/>
  <c r="J12" i="7"/>
  <c r="J112" i="7" s="1"/>
  <c r="E7" i="7"/>
  <c r="E85" i="7"/>
  <c r="J37" i="6"/>
  <c r="J36" i="6"/>
  <c r="AY99" i="1"/>
  <c r="J35" i="6"/>
  <c r="AX99" i="1" s="1"/>
  <c r="BI127" i="6"/>
  <c r="BH127" i="6"/>
  <c r="BG127" i="6"/>
  <c r="BF127" i="6"/>
  <c r="T127" i="6"/>
  <c r="R127" i="6"/>
  <c r="P127" i="6"/>
  <c r="BI126" i="6"/>
  <c r="BH126" i="6"/>
  <c r="BG126" i="6"/>
  <c r="BF126" i="6"/>
  <c r="T126" i="6"/>
  <c r="R126" i="6"/>
  <c r="P126" i="6"/>
  <c r="BI125" i="6"/>
  <c r="BH125" i="6"/>
  <c r="BG125" i="6"/>
  <c r="BF125" i="6"/>
  <c r="T125" i="6"/>
  <c r="R125" i="6"/>
  <c r="P125" i="6"/>
  <c r="BI124" i="6"/>
  <c r="BH124" i="6"/>
  <c r="BG124" i="6"/>
  <c r="BF124" i="6"/>
  <c r="T124" i="6"/>
  <c r="R124" i="6"/>
  <c r="P124" i="6"/>
  <c r="BI123" i="6"/>
  <c r="BH123" i="6"/>
  <c r="BG123" i="6"/>
  <c r="BF123" i="6"/>
  <c r="T123" i="6"/>
  <c r="R123" i="6"/>
  <c r="P123" i="6"/>
  <c r="BI122" i="6"/>
  <c r="BH122" i="6"/>
  <c r="BG122" i="6"/>
  <c r="BF122" i="6"/>
  <c r="T122" i="6"/>
  <c r="R122" i="6"/>
  <c r="P122" i="6"/>
  <c r="BI121" i="6"/>
  <c r="BH121" i="6"/>
  <c r="BG121" i="6"/>
  <c r="BF121" i="6"/>
  <c r="T121" i="6"/>
  <c r="R121" i="6"/>
  <c r="P121" i="6"/>
  <c r="F112" i="6"/>
  <c r="E110" i="6"/>
  <c r="F89" i="6"/>
  <c r="E87" i="6"/>
  <c r="J24" i="6"/>
  <c r="E24" i="6"/>
  <c r="J92" i="6"/>
  <c r="J23" i="6"/>
  <c r="J21" i="6"/>
  <c r="E21" i="6"/>
  <c r="J91" i="6" s="1"/>
  <c r="J20" i="6"/>
  <c r="J18" i="6"/>
  <c r="E18" i="6"/>
  <c r="F115" i="6" s="1"/>
  <c r="J17" i="6"/>
  <c r="J15" i="6"/>
  <c r="E15" i="6"/>
  <c r="F91" i="6"/>
  <c r="J14" i="6"/>
  <c r="J12" i="6"/>
  <c r="J112" i="6" s="1"/>
  <c r="E7" i="6"/>
  <c r="E85" i="6"/>
  <c r="J37" i="5"/>
  <c r="J36" i="5"/>
  <c r="AY98" i="1"/>
  <c r="J35" i="5"/>
  <c r="AX98" i="1" s="1"/>
  <c r="BI124" i="5"/>
  <c r="BH124" i="5"/>
  <c r="BG124" i="5"/>
  <c r="BF124" i="5"/>
  <c r="T124" i="5"/>
  <c r="R124" i="5"/>
  <c r="P124" i="5"/>
  <c r="BI123" i="5"/>
  <c r="BH123" i="5"/>
  <c r="BG123" i="5"/>
  <c r="BF123" i="5"/>
  <c r="T123" i="5"/>
  <c r="R123" i="5"/>
  <c r="P123" i="5"/>
  <c r="BI122" i="5"/>
  <c r="BH122" i="5"/>
  <c r="BG122" i="5"/>
  <c r="BF122" i="5"/>
  <c r="T122" i="5"/>
  <c r="R122" i="5"/>
  <c r="P122" i="5"/>
  <c r="BI121" i="5"/>
  <c r="BH121" i="5"/>
  <c r="BG121" i="5"/>
  <c r="BF121" i="5"/>
  <c r="T121" i="5"/>
  <c r="R121" i="5"/>
  <c r="P121" i="5"/>
  <c r="F112" i="5"/>
  <c r="E110" i="5"/>
  <c r="F89" i="5"/>
  <c r="E87" i="5"/>
  <c r="J24" i="5"/>
  <c r="E24" i="5"/>
  <c r="J115" i="5" s="1"/>
  <c r="J23" i="5"/>
  <c r="J21" i="5"/>
  <c r="E21" i="5"/>
  <c r="J114" i="5" s="1"/>
  <c r="J20" i="5"/>
  <c r="J18" i="5"/>
  <c r="E18" i="5"/>
  <c r="F92" i="5"/>
  <c r="J17" i="5"/>
  <c r="J15" i="5"/>
  <c r="E15" i="5"/>
  <c r="F91" i="5" s="1"/>
  <c r="J14" i="5"/>
  <c r="J12" i="5"/>
  <c r="J112" i="5"/>
  <c r="E7" i="5"/>
  <c r="E85" i="5"/>
  <c r="J37" i="4"/>
  <c r="J36" i="4"/>
  <c r="AY97" i="1"/>
  <c r="J35" i="4"/>
  <c r="AX97" i="1" s="1"/>
  <c r="BI142" i="4"/>
  <c r="BH142" i="4"/>
  <c r="BG142" i="4"/>
  <c r="BF142" i="4"/>
  <c r="T142" i="4"/>
  <c r="T141" i="4" s="1"/>
  <c r="T140" i="4" s="1"/>
  <c r="R142" i="4"/>
  <c r="R141" i="4" s="1"/>
  <c r="R140" i="4" s="1"/>
  <c r="P142" i="4"/>
  <c r="P141" i="4" s="1"/>
  <c r="P140" i="4" s="1"/>
  <c r="BI139" i="4"/>
  <c r="BH139" i="4"/>
  <c r="BG139" i="4"/>
  <c r="BF139" i="4"/>
  <c r="T139" i="4"/>
  <c r="T138" i="4" s="1"/>
  <c r="R139" i="4"/>
  <c r="R138" i="4" s="1"/>
  <c r="P139" i="4"/>
  <c r="P138" i="4"/>
  <c r="BI137" i="4"/>
  <c r="BH137" i="4"/>
  <c r="BG137" i="4"/>
  <c r="BF137" i="4"/>
  <c r="T137" i="4"/>
  <c r="R137" i="4"/>
  <c r="P137" i="4"/>
  <c r="BI136" i="4"/>
  <c r="BH136" i="4"/>
  <c r="BG136" i="4"/>
  <c r="BF136" i="4"/>
  <c r="T136" i="4"/>
  <c r="R136" i="4"/>
  <c r="P136" i="4"/>
  <c r="BI135" i="4"/>
  <c r="BH135" i="4"/>
  <c r="BG135" i="4"/>
  <c r="BF135" i="4"/>
  <c r="T135" i="4"/>
  <c r="R135" i="4"/>
  <c r="P135" i="4"/>
  <c r="BI134" i="4"/>
  <c r="BH134" i="4"/>
  <c r="BG134" i="4"/>
  <c r="BF134" i="4"/>
  <c r="T134" i="4"/>
  <c r="R134" i="4"/>
  <c r="P134" i="4"/>
  <c r="BI132" i="4"/>
  <c r="BH132" i="4"/>
  <c r="BG132" i="4"/>
  <c r="BF132" i="4"/>
  <c r="T132" i="4"/>
  <c r="R132" i="4"/>
  <c r="P132" i="4"/>
  <c r="BI131" i="4"/>
  <c r="BH131" i="4"/>
  <c r="BG131" i="4"/>
  <c r="BF131" i="4"/>
  <c r="T131" i="4"/>
  <c r="R131" i="4"/>
  <c r="P131" i="4"/>
  <c r="BI129" i="4"/>
  <c r="BH129" i="4"/>
  <c r="BG129" i="4"/>
  <c r="BF129" i="4"/>
  <c r="T129" i="4"/>
  <c r="T128" i="4"/>
  <c r="R129" i="4"/>
  <c r="R128" i="4" s="1"/>
  <c r="P129" i="4"/>
  <c r="P128" i="4" s="1"/>
  <c r="BI127" i="4"/>
  <c r="BH127" i="4"/>
  <c r="BG127" i="4"/>
  <c r="BF127" i="4"/>
  <c r="T127" i="4"/>
  <c r="T126" i="4" s="1"/>
  <c r="R127" i="4"/>
  <c r="R126" i="4"/>
  <c r="P127" i="4"/>
  <c r="P126" i="4" s="1"/>
  <c r="F118" i="4"/>
  <c r="E116" i="4"/>
  <c r="F89" i="4"/>
  <c r="E87" i="4"/>
  <c r="J24" i="4"/>
  <c r="E24" i="4"/>
  <c r="J92" i="4" s="1"/>
  <c r="J23" i="4"/>
  <c r="J21" i="4"/>
  <c r="E21" i="4"/>
  <c r="J120" i="4" s="1"/>
  <c r="J20" i="4"/>
  <c r="J18" i="4"/>
  <c r="E18" i="4"/>
  <c r="F121" i="4"/>
  <c r="J17" i="4"/>
  <c r="J15" i="4"/>
  <c r="E15" i="4"/>
  <c r="F120" i="4" s="1"/>
  <c r="J14" i="4"/>
  <c r="J12" i="4"/>
  <c r="J89" i="4"/>
  <c r="E7" i="4"/>
  <c r="E114" i="4"/>
  <c r="J37" i="3"/>
  <c r="J36" i="3"/>
  <c r="AY96" i="1"/>
  <c r="J35" i="3"/>
  <c r="AX96" i="1" s="1"/>
  <c r="BI133" i="3"/>
  <c r="BH133" i="3"/>
  <c r="BG133" i="3"/>
  <c r="BF133" i="3"/>
  <c r="T133" i="3"/>
  <c r="T132" i="3" s="1"/>
  <c r="R133" i="3"/>
  <c r="R132" i="3" s="1"/>
  <c r="P133" i="3"/>
  <c r="P132" i="3"/>
  <c r="BI131" i="3"/>
  <c r="BH131" i="3"/>
  <c r="BG131" i="3"/>
  <c r="BF131" i="3"/>
  <c r="T131" i="3"/>
  <c r="R131" i="3"/>
  <c r="P131" i="3"/>
  <c r="BI130" i="3"/>
  <c r="BH130" i="3"/>
  <c r="BG130" i="3"/>
  <c r="BF130" i="3"/>
  <c r="T130" i="3"/>
  <c r="R130" i="3"/>
  <c r="P130" i="3"/>
  <c r="BI129" i="3"/>
  <c r="BH129" i="3"/>
  <c r="BG129" i="3"/>
  <c r="BF129" i="3"/>
  <c r="T129" i="3"/>
  <c r="R129" i="3"/>
  <c r="P129" i="3"/>
  <c r="BI128" i="3"/>
  <c r="BH128" i="3"/>
  <c r="BG128" i="3"/>
  <c r="BF128" i="3"/>
  <c r="T128" i="3"/>
  <c r="R128" i="3"/>
  <c r="P128" i="3"/>
  <c r="BI126" i="3"/>
  <c r="BH126" i="3"/>
  <c r="BG126" i="3"/>
  <c r="BF126" i="3"/>
  <c r="T126" i="3"/>
  <c r="T125" i="3" s="1"/>
  <c r="R126" i="3"/>
  <c r="R125" i="3"/>
  <c r="P126" i="3"/>
  <c r="P125" i="3" s="1"/>
  <c r="BI124" i="3"/>
  <c r="BH124" i="3"/>
  <c r="BG124" i="3"/>
  <c r="BF124" i="3"/>
  <c r="T124" i="3"/>
  <c r="T123" i="3" s="1"/>
  <c r="R124" i="3"/>
  <c r="R123" i="3" s="1"/>
  <c r="P124" i="3"/>
  <c r="P123" i="3"/>
  <c r="F115" i="3"/>
  <c r="E113" i="3"/>
  <c r="F89" i="3"/>
  <c r="E87" i="3"/>
  <c r="J24" i="3"/>
  <c r="E24" i="3"/>
  <c r="J118" i="3"/>
  <c r="J23" i="3"/>
  <c r="J21" i="3"/>
  <c r="E21" i="3"/>
  <c r="J91" i="3" s="1"/>
  <c r="J20" i="3"/>
  <c r="J18" i="3"/>
  <c r="E18" i="3"/>
  <c r="F118" i="3" s="1"/>
  <c r="J17" i="3"/>
  <c r="J15" i="3"/>
  <c r="E15" i="3"/>
  <c r="F117" i="3"/>
  <c r="J14" i="3"/>
  <c r="J12" i="3"/>
  <c r="J115" i="3" s="1"/>
  <c r="E7" i="3"/>
  <c r="E111" i="3"/>
  <c r="J37" i="2"/>
  <c r="J36" i="2"/>
  <c r="AY95" i="1"/>
  <c r="J35" i="2"/>
  <c r="AX95" i="1" s="1"/>
  <c r="BI159" i="2"/>
  <c r="BH159" i="2"/>
  <c r="BG159" i="2"/>
  <c r="BF159" i="2"/>
  <c r="T159" i="2"/>
  <c r="R159" i="2"/>
  <c r="P159" i="2"/>
  <c r="BI158" i="2"/>
  <c r="BH158" i="2"/>
  <c r="BG158" i="2"/>
  <c r="BF158" i="2"/>
  <c r="T158" i="2"/>
  <c r="R158" i="2"/>
  <c r="P158" i="2"/>
  <c r="BI157" i="2"/>
  <c r="BH157" i="2"/>
  <c r="BG157" i="2"/>
  <c r="BF157" i="2"/>
  <c r="T157" i="2"/>
  <c r="R157" i="2"/>
  <c r="P157" i="2"/>
  <c r="BI156" i="2"/>
  <c r="BH156" i="2"/>
  <c r="BG156" i="2"/>
  <c r="BF156" i="2"/>
  <c r="T156" i="2"/>
  <c r="R156" i="2"/>
  <c r="P156" i="2"/>
  <c r="BI155" i="2"/>
  <c r="BH155" i="2"/>
  <c r="BG155" i="2"/>
  <c r="BF155" i="2"/>
  <c r="T155" i="2"/>
  <c r="R155" i="2"/>
  <c r="P155" i="2"/>
  <c r="BI154" i="2"/>
  <c r="BH154" i="2"/>
  <c r="BG154" i="2"/>
  <c r="BF154" i="2"/>
  <c r="T154" i="2"/>
  <c r="R154" i="2"/>
  <c r="P154" i="2"/>
  <c r="BI151" i="2"/>
  <c r="BH151" i="2"/>
  <c r="BG151" i="2"/>
  <c r="BF151" i="2"/>
  <c r="T151" i="2"/>
  <c r="T150" i="2" s="1"/>
  <c r="R151" i="2"/>
  <c r="R150" i="2"/>
  <c r="P151" i="2"/>
  <c r="P150" i="2" s="1"/>
  <c r="BI149" i="2"/>
  <c r="BH149" i="2"/>
  <c r="BG149" i="2"/>
  <c r="BF149" i="2"/>
  <c r="T149" i="2"/>
  <c r="R149" i="2"/>
  <c r="P149" i="2"/>
  <c r="BI148" i="2"/>
  <c r="BH148" i="2"/>
  <c r="BG148" i="2"/>
  <c r="BF148" i="2"/>
  <c r="T148" i="2"/>
  <c r="R148" i="2"/>
  <c r="P148" i="2"/>
  <c r="BI147" i="2"/>
  <c r="BH147" i="2"/>
  <c r="BG147" i="2"/>
  <c r="BF147" i="2"/>
  <c r="T147" i="2"/>
  <c r="R147" i="2"/>
  <c r="P147" i="2"/>
  <c r="BI146" i="2"/>
  <c r="BH146" i="2"/>
  <c r="BG146" i="2"/>
  <c r="BF146" i="2"/>
  <c r="T146" i="2"/>
  <c r="R146" i="2"/>
  <c r="P146" i="2"/>
  <c r="BI144" i="2"/>
  <c r="BH144" i="2"/>
  <c r="BG144" i="2"/>
  <c r="BF144" i="2"/>
  <c r="T144" i="2"/>
  <c r="R144" i="2"/>
  <c r="P144" i="2"/>
  <c r="BI143" i="2"/>
  <c r="BH143" i="2"/>
  <c r="BG143" i="2"/>
  <c r="BF143" i="2"/>
  <c r="T143" i="2"/>
  <c r="R143" i="2"/>
  <c r="P143" i="2"/>
  <c r="BI142" i="2"/>
  <c r="BH142" i="2"/>
  <c r="BG142" i="2"/>
  <c r="BF142" i="2"/>
  <c r="T142" i="2"/>
  <c r="R142" i="2"/>
  <c r="P142" i="2"/>
  <c r="BI140" i="2"/>
  <c r="BH140" i="2"/>
  <c r="BG140" i="2"/>
  <c r="BF140" i="2"/>
  <c r="T140" i="2"/>
  <c r="R140" i="2"/>
  <c r="P140" i="2"/>
  <c r="BI139" i="2"/>
  <c r="BH139" i="2"/>
  <c r="BG139" i="2"/>
  <c r="BF139" i="2"/>
  <c r="T139" i="2"/>
  <c r="R139" i="2"/>
  <c r="P139" i="2"/>
  <c r="BI137" i="2"/>
  <c r="BH137" i="2"/>
  <c r="BG137" i="2"/>
  <c r="BF137" i="2"/>
  <c r="T137" i="2"/>
  <c r="R137" i="2"/>
  <c r="P137" i="2"/>
  <c r="BI136" i="2"/>
  <c r="BH136" i="2"/>
  <c r="BG136" i="2"/>
  <c r="BF136" i="2"/>
  <c r="T136" i="2"/>
  <c r="R136" i="2"/>
  <c r="P136" i="2"/>
  <c r="BI135" i="2"/>
  <c r="BH135" i="2"/>
  <c r="BG135" i="2"/>
  <c r="BF135" i="2"/>
  <c r="T135" i="2"/>
  <c r="R135" i="2"/>
  <c r="P135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32" i="2"/>
  <c r="BH132" i="2"/>
  <c r="BG132" i="2"/>
  <c r="BF132" i="2"/>
  <c r="T132" i="2"/>
  <c r="R132" i="2"/>
  <c r="P132" i="2"/>
  <c r="BI131" i="2"/>
  <c r="BH131" i="2"/>
  <c r="BG131" i="2"/>
  <c r="BF131" i="2"/>
  <c r="T131" i="2"/>
  <c r="R131" i="2"/>
  <c r="P131" i="2"/>
  <c r="BI130" i="2"/>
  <c r="BH130" i="2"/>
  <c r="BG130" i="2"/>
  <c r="BF130" i="2"/>
  <c r="T130" i="2"/>
  <c r="R130" i="2"/>
  <c r="P130" i="2"/>
  <c r="BI129" i="2"/>
  <c r="BH129" i="2"/>
  <c r="BG129" i="2"/>
  <c r="BF129" i="2"/>
  <c r="T129" i="2"/>
  <c r="R129" i="2"/>
  <c r="P129" i="2"/>
  <c r="BI128" i="2"/>
  <c r="BH128" i="2"/>
  <c r="BG128" i="2"/>
  <c r="BF128" i="2"/>
  <c r="T128" i="2"/>
  <c r="R128" i="2"/>
  <c r="P128" i="2"/>
  <c r="BI127" i="2"/>
  <c r="BH127" i="2"/>
  <c r="BG127" i="2"/>
  <c r="BF127" i="2"/>
  <c r="T127" i="2"/>
  <c r="R127" i="2"/>
  <c r="P127" i="2"/>
  <c r="F118" i="2"/>
  <c r="E116" i="2"/>
  <c r="F89" i="2"/>
  <c r="E87" i="2"/>
  <c r="J24" i="2"/>
  <c r="E24" i="2"/>
  <c r="J92" i="2"/>
  <c r="J23" i="2"/>
  <c r="J21" i="2"/>
  <c r="E21" i="2"/>
  <c r="J120" i="2" s="1"/>
  <c r="J20" i="2"/>
  <c r="J18" i="2"/>
  <c r="E18" i="2"/>
  <c r="F92" i="2" s="1"/>
  <c r="J17" i="2"/>
  <c r="J15" i="2"/>
  <c r="E15" i="2"/>
  <c r="F120" i="2"/>
  <c r="J14" i="2"/>
  <c r="J12" i="2"/>
  <c r="J118" i="2"/>
  <c r="E7" i="2"/>
  <c r="E114" i="2" s="1"/>
  <c r="L90" i="1"/>
  <c r="AM90" i="1"/>
  <c r="AM89" i="1"/>
  <c r="L89" i="1"/>
  <c r="AM87" i="1"/>
  <c r="L87" i="1"/>
  <c r="L85" i="1"/>
  <c r="L84" i="1"/>
  <c r="AS94" i="1"/>
  <c r="BK134" i="2"/>
  <c r="J146" i="2"/>
  <c r="J128" i="2"/>
  <c r="J124" i="3"/>
  <c r="BK124" i="3"/>
  <c r="J142" i="4"/>
  <c r="BK136" i="4"/>
  <c r="J135" i="4"/>
  <c r="BK122" i="5"/>
  <c r="BK124" i="6"/>
  <c r="J126" i="6"/>
  <c r="BK122" i="6"/>
  <c r="BK133" i="8"/>
  <c r="BK132" i="8"/>
  <c r="F37" i="9"/>
  <c r="BD102" i="1" s="1"/>
  <c r="BK137" i="10"/>
  <c r="BK144" i="10"/>
  <c r="J141" i="10"/>
  <c r="J144" i="10"/>
  <c r="BK146" i="10"/>
  <c r="BK134" i="10"/>
  <c r="J132" i="10"/>
  <c r="BK135" i="11"/>
  <c r="J125" i="11"/>
  <c r="BK133" i="12"/>
  <c r="J128" i="12"/>
  <c r="BK144" i="13"/>
  <c r="J144" i="13"/>
  <c r="J134" i="13"/>
  <c r="BK147" i="13"/>
  <c r="BK129" i="14"/>
  <c r="J138" i="14"/>
  <c r="BK138" i="14"/>
  <c r="J125" i="14"/>
  <c r="BK128" i="16"/>
  <c r="BK132" i="16"/>
  <c r="J133" i="16"/>
  <c r="BK158" i="2"/>
  <c r="BK133" i="2"/>
  <c r="J151" i="2"/>
  <c r="BK144" i="2"/>
  <c r="BK154" i="2"/>
  <c r="BK132" i="2"/>
  <c r="BK136" i="2"/>
  <c r="J131" i="2"/>
  <c r="BK128" i="2"/>
  <c r="BK130" i="3"/>
  <c r="J139" i="4"/>
  <c r="BK132" i="4"/>
  <c r="BK142" i="4"/>
  <c r="BK129" i="4"/>
  <c r="J122" i="5"/>
  <c r="J122" i="6"/>
  <c r="F34" i="6"/>
  <c r="J125" i="8"/>
  <c r="F35" i="9"/>
  <c r="BB102" i="1" s="1"/>
  <c r="BK139" i="10"/>
  <c r="BK123" i="10"/>
  <c r="BK138" i="10"/>
  <c r="BK136" i="10"/>
  <c r="J136" i="10"/>
  <c r="J142" i="10"/>
  <c r="J138" i="10"/>
  <c r="BK133" i="11"/>
  <c r="J128" i="11"/>
  <c r="BK139" i="12"/>
  <c r="J130" i="12"/>
  <c r="J129" i="12"/>
  <c r="J142" i="13"/>
  <c r="BK141" i="13"/>
  <c r="BK136" i="13"/>
  <c r="BK133" i="13"/>
  <c r="BK134" i="13"/>
  <c r="J126" i="14"/>
  <c r="J134" i="14"/>
  <c r="BK134" i="14"/>
  <c r="J144" i="14"/>
  <c r="BK143" i="16"/>
  <c r="BK140" i="16"/>
  <c r="J126" i="16"/>
  <c r="BK130" i="2"/>
  <c r="BK157" i="2"/>
  <c r="J127" i="2"/>
  <c r="J147" i="2"/>
  <c r="BK129" i="2"/>
  <c r="J140" i="2"/>
  <c r="J143" i="2"/>
  <c r="J134" i="2"/>
  <c r="BK131" i="2"/>
  <c r="BK128" i="3"/>
  <c r="BK131" i="3"/>
  <c r="J127" i="4"/>
  <c r="BK127" i="4"/>
  <c r="BK131" i="4"/>
  <c r="BK124" i="5"/>
  <c r="J121" i="6"/>
  <c r="J123" i="6"/>
  <c r="BK122" i="7"/>
  <c r="J130" i="8"/>
  <c r="BK135" i="8"/>
  <c r="BK130" i="8"/>
  <c r="J134" i="8"/>
  <c r="J133" i="8"/>
  <c r="BK134" i="8"/>
  <c r="F34" i="9"/>
  <c r="BA102" i="1"/>
  <c r="J135" i="10"/>
  <c r="J139" i="10"/>
  <c r="BK143" i="10"/>
  <c r="J128" i="10"/>
  <c r="J126" i="10"/>
  <c r="BK126" i="10"/>
  <c r="J150" i="10"/>
  <c r="J134" i="10"/>
  <c r="J135" i="11"/>
  <c r="BK125" i="11"/>
  <c r="BK134" i="11"/>
  <c r="BK126" i="12"/>
  <c r="BK131" i="12"/>
  <c r="BK146" i="13"/>
  <c r="J133" i="13"/>
  <c r="J130" i="13"/>
  <c r="J128" i="13"/>
  <c r="BK143" i="13"/>
  <c r="BK135" i="13"/>
  <c r="J138" i="13"/>
  <c r="BK137" i="14"/>
  <c r="BK133" i="14"/>
  <c r="J141" i="14"/>
  <c r="J139" i="14"/>
  <c r="J136" i="14"/>
  <c r="BK122" i="15"/>
  <c r="BK131" i="16"/>
  <c r="BK138" i="16"/>
  <c r="J135" i="16"/>
  <c r="BK135" i="16"/>
  <c r="J159" i="2"/>
  <c r="J157" i="2"/>
  <c r="BK155" i="2"/>
  <c r="BK146" i="2"/>
  <c r="J155" i="2"/>
  <c r="BK139" i="2"/>
  <c r="J139" i="2"/>
  <c r="BK135" i="2"/>
  <c r="BK142" i="2"/>
  <c r="J129" i="3"/>
  <c r="J128" i="3"/>
  <c r="J137" i="4"/>
  <c r="J134" i="4"/>
  <c r="BK137" i="4"/>
  <c r="BK121" i="5"/>
  <c r="J121" i="5"/>
  <c r="BK125" i="6"/>
  <c r="J121" i="7"/>
  <c r="BK137" i="8"/>
  <c r="J132" i="8"/>
  <c r="BK121" i="9"/>
  <c r="BK152" i="10"/>
  <c r="J148" i="10"/>
  <c r="BK131" i="10"/>
  <c r="J127" i="10"/>
  <c r="BK132" i="10"/>
  <c r="BK128" i="10"/>
  <c r="J137" i="10"/>
  <c r="BK136" i="11"/>
  <c r="J130" i="11"/>
  <c r="BK128" i="11"/>
  <c r="J136" i="12"/>
  <c r="J139" i="12"/>
  <c r="J131" i="12"/>
  <c r="BK130" i="13"/>
  <c r="J146" i="13"/>
  <c r="BK138" i="13"/>
  <c r="J132" i="13"/>
  <c r="J136" i="13"/>
  <c r="J129" i="14"/>
  <c r="J143" i="14"/>
  <c r="J142" i="14"/>
  <c r="BK127" i="14"/>
  <c r="J128" i="14"/>
  <c r="J143" i="16"/>
  <c r="BK137" i="16"/>
  <c r="J136" i="16"/>
  <c r="J137" i="16"/>
  <c r="J158" i="2"/>
  <c r="BK156" i="2"/>
  <c r="J154" i="2"/>
  <c r="J142" i="2"/>
  <c r="BK148" i="2"/>
  <c r="BK127" i="2"/>
  <c r="BK143" i="2"/>
  <c r="J132" i="2"/>
  <c r="BK129" i="3"/>
  <c r="BK126" i="3"/>
  <c r="J126" i="3"/>
  <c r="J131" i="4"/>
  <c r="BK135" i="4"/>
  <c r="J124" i="5"/>
  <c r="BK123" i="6"/>
  <c r="BK121" i="6"/>
  <c r="BK121" i="7"/>
  <c r="J137" i="8"/>
  <c r="J135" i="8"/>
  <c r="J121" i="9"/>
  <c r="J152" i="10"/>
  <c r="J146" i="10"/>
  <c r="BK127" i="10"/>
  <c r="BK150" i="10"/>
  <c r="BK140" i="10"/>
  <c r="BK148" i="10"/>
  <c r="BK122" i="10"/>
  <c r="J122" i="10"/>
  <c r="BK142" i="10"/>
  <c r="J123" i="10"/>
  <c r="J134" i="11"/>
  <c r="J136" i="11"/>
  <c r="J126" i="12"/>
  <c r="BK136" i="12"/>
  <c r="J138" i="12"/>
  <c r="J145" i="13"/>
  <c r="BK142" i="13"/>
  <c r="BK137" i="13"/>
  <c r="J143" i="13"/>
  <c r="J135" i="13"/>
  <c r="BK142" i="14"/>
  <c r="BK128" i="14"/>
  <c r="J137" i="14"/>
  <c r="BK125" i="14"/>
  <c r="J122" i="15"/>
  <c r="J141" i="16"/>
  <c r="BK141" i="16"/>
  <c r="J128" i="16"/>
  <c r="J132" i="16"/>
  <c r="BK159" i="2"/>
  <c r="BK140" i="2"/>
  <c r="J148" i="2"/>
  <c r="J133" i="2"/>
  <c r="BK147" i="2"/>
  <c r="BK151" i="2"/>
  <c r="J137" i="2"/>
  <c r="BK137" i="2"/>
  <c r="J131" i="3"/>
  <c r="BK133" i="3"/>
  <c r="BK134" i="4"/>
  <c r="BK139" i="4"/>
  <c r="J129" i="4"/>
  <c r="J123" i="5"/>
  <c r="J127" i="6"/>
  <c r="J125" i="6"/>
  <c r="J122" i="7"/>
  <c r="BK128" i="8"/>
  <c r="J128" i="8"/>
  <c r="F36" i="9"/>
  <c r="BC102" i="1" s="1"/>
  <c r="J140" i="10"/>
  <c r="BK149" i="10"/>
  <c r="J145" i="10"/>
  <c r="BK124" i="10"/>
  <c r="BK125" i="10"/>
  <c r="J131" i="10"/>
  <c r="BK153" i="10"/>
  <c r="BK130" i="10"/>
  <c r="BK130" i="11"/>
  <c r="BK126" i="11"/>
  <c r="J140" i="12"/>
  <c r="BK140" i="12"/>
  <c r="BK128" i="12"/>
  <c r="BK128" i="13"/>
  <c r="J139" i="13"/>
  <c r="BK132" i="13"/>
  <c r="J137" i="13"/>
  <c r="BK141" i="14"/>
  <c r="J131" i="14"/>
  <c r="BK144" i="14"/>
  <c r="J133" i="14"/>
  <c r="BK131" i="14"/>
  <c r="BK121" i="15"/>
  <c r="J138" i="16"/>
  <c r="J131" i="16"/>
  <c r="BK136" i="16"/>
  <c r="BK133" i="16"/>
  <c r="J144" i="2"/>
  <c r="J156" i="2"/>
  <c r="J149" i="2"/>
  <c r="J136" i="2"/>
  <c r="BK149" i="2"/>
  <c r="J130" i="2"/>
  <c r="J135" i="2"/>
  <c r="J129" i="2"/>
  <c r="J133" i="3"/>
  <c r="J130" i="3"/>
  <c r="J132" i="4"/>
  <c r="J136" i="4"/>
  <c r="BK123" i="5"/>
  <c r="BK127" i="6"/>
  <c r="BK126" i="6"/>
  <c r="J124" i="6"/>
  <c r="J127" i="8"/>
  <c r="BK125" i="8"/>
  <c r="BK127" i="8"/>
  <c r="J153" i="10"/>
  <c r="J149" i="10"/>
  <c r="J143" i="10"/>
  <c r="J124" i="10"/>
  <c r="J125" i="10"/>
  <c r="J130" i="10"/>
  <c r="J129" i="10"/>
  <c r="BK135" i="10"/>
  <c r="BK145" i="10"/>
  <c r="BK141" i="10"/>
  <c r="BK129" i="10"/>
  <c r="J133" i="11"/>
  <c r="J126" i="11"/>
  <c r="J133" i="12"/>
  <c r="BK130" i="12"/>
  <c r="BK138" i="12"/>
  <c r="BK129" i="12"/>
  <c r="J147" i="13"/>
  <c r="J141" i="13"/>
  <c r="BK145" i="13"/>
  <c r="BK139" i="13"/>
  <c r="BK143" i="14"/>
  <c r="BK139" i="14"/>
  <c r="J127" i="14"/>
  <c r="BK136" i="14"/>
  <c r="BK126" i="14"/>
  <c r="J121" i="15"/>
  <c r="J140" i="16"/>
  <c r="BK126" i="16"/>
  <c r="J134" i="16"/>
  <c r="BK134" i="16"/>
  <c r="R124" i="16" l="1"/>
  <c r="T138" i="2"/>
  <c r="T145" i="2"/>
  <c r="P130" i="4"/>
  <c r="P125" i="4"/>
  <c r="P124" i="4"/>
  <c r="AU97" i="1" s="1"/>
  <c r="T131" i="8"/>
  <c r="T133" i="10"/>
  <c r="BK151" i="10"/>
  <c r="J151" i="10"/>
  <c r="J100" i="10"/>
  <c r="BK124" i="11"/>
  <c r="J124" i="11"/>
  <c r="J98" i="11"/>
  <c r="T140" i="13"/>
  <c r="P132" i="14"/>
  <c r="R140" i="14"/>
  <c r="T120" i="15"/>
  <c r="T119" i="15"/>
  <c r="T118" i="15"/>
  <c r="P126" i="2"/>
  <c r="R138" i="2"/>
  <c r="BK145" i="2"/>
  <c r="J145" i="2" s="1"/>
  <c r="J101" i="2" s="1"/>
  <c r="T127" i="3"/>
  <c r="T122" i="3" s="1"/>
  <c r="T121" i="3" s="1"/>
  <c r="BK133" i="4"/>
  <c r="J133" i="4" s="1"/>
  <c r="J101" i="4" s="1"/>
  <c r="BK120" i="6"/>
  <c r="J120" i="6" s="1"/>
  <c r="J98" i="6" s="1"/>
  <c r="R120" i="7"/>
  <c r="R119" i="7" s="1"/>
  <c r="R118" i="7" s="1"/>
  <c r="R126" i="8"/>
  <c r="R123" i="8" s="1"/>
  <c r="R122" i="8" s="1"/>
  <c r="P133" i="10"/>
  <c r="R132" i="11"/>
  <c r="R131" i="11"/>
  <c r="P137" i="12"/>
  <c r="P134" i="12" s="1"/>
  <c r="P123" i="12" s="1"/>
  <c r="AU105" i="1" s="1"/>
  <c r="P131" i="13"/>
  <c r="R126" i="2"/>
  <c r="T141" i="2"/>
  <c r="R153" i="2"/>
  <c r="R152" i="2"/>
  <c r="BK127" i="3"/>
  <c r="J127" i="3"/>
  <c r="J100" i="3"/>
  <c r="P133" i="4"/>
  <c r="T120" i="5"/>
  <c r="T119" i="5"/>
  <c r="T118" i="5" s="1"/>
  <c r="P120" i="6"/>
  <c r="P119" i="6"/>
  <c r="P118" i="6" s="1"/>
  <c r="AU99" i="1" s="1"/>
  <c r="BK120" i="7"/>
  <c r="J120" i="7" s="1"/>
  <c r="J98" i="7" s="1"/>
  <c r="BK126" i="8"/>
  <c r="J126" i="8" s="1"/>
  <c r="J99" i="8" s="1"/>
  <c r="R131" i="8"/>
  <c r="R133" i="10"/>
  <c r="T147" i="10"/>
  <c r="P124" i="11"/>
  <c r="P123" i="11" s="1"/>
  <c r="T132" i="11"/>
  <c r="T131" i="11"/>
  <c r="P127" i="12"/>
  <c r="P124" i="12"/>
  <c r="BK131" i="13"/>
  <c r="J131" i="13"/>
  <c r="J102" i="13" s="1"/>
  <c r="P140" i="13"/>
  <c r="P126" i="13" s="1"/>
  <c r="P123" i="13" s="1"/>
  <c r="AU106" i="1" s="1"/>
  <c r="P124" i="14"/>
  <c r="T132" i="14"/>
  <c r="R135" i="14"/>
  <c r="BK120" i="15"/>
  <c r="J120" i="15" s="1"/>
  <c r="J98" i="15" s="1"/>
  <c r="T130" i="16"/>
  <c r="BK126" i="2"/>
  <c r="P138" i="2"/>
  <c r="R141" i="2"/>
  <c r="BK153" i="2"/>
  <c r="BK152" i="2"/>
  <c r="J152" i="2"/>
  <c r="J103" i="2" s="1"/>
  <c r="R127" i="3"/>
  <c r="R122" i="3"/>
  <c r="R121" i="3" s="1"/>
  <c r="R130" i="4"/>
  <c r="BK131" i="8"/>
  <c r="J131" i="8" s="1"/>
  <c r="J101" i="8" s="1"/>
  <c r="BK121" i="10"/>
  <c r="J121" i="10" s="1"/>
  <c r="J97" i="10" s="1"/>
  <c r="T121" i="10"/>
  <c r="T124" i="11"/>
  <c r="T123" i="11"/>
  <c r="T122" i="11"/>
  <c r="R127" i="12"/>
  <c r="R124" i="12"/>
  <c r="BK137" i="12"/>
  <c r="J137" i="12" s="1"/>
  <c r="J103" i="12" s="1"/>
  <c r="T131" i="13"/>
  <c r="T126" i="13"/>
  <c r="T123" i="13"/>
  <c r="R124" i="14"/>
  <c r="P140" i="14"/>
  <c r="P130" i="16"/>
  <c r="T139" i="16"/>
  <c r="BK138" i="2"/>
  <c r="J138" i="2"/>
  <c r="J99" i="2" s="1"/>
  <c r="P145" i="2"/>
  <c r="T130" i="4"/>
  <c r="T125" i="4" s="1"/>
  <c r="T124" i="4" s="1"/>
  <c r="R120" i="5"/>
  <c r="R119" i="5" s="1"/>
  <c r="R118" i="5" s="1"/>
  <c r="R120" i="6"/>
  <c r="R119" i="6" s="1"/>
  <c r="R118" i="6" s="1"/>
  <c r="P131" i="8"/>
  <c r="P121" i="10"/>
  <c r="P147" i="10"/>
  <c r="T151" i="10"/>
  <c r="BK127" i="12"/>
  <c r="J127" i="12"/>
  <c r="J99" i="12"/>
  <c r="T137" i="12"/>
  <c r="T134" i="12"/>
  <c r="R131" i="13"/>
  <c r="R126" i="13" s="1"/>
  <c r="R123" i="13" s="1"/>
  <c r="BK135" i="14"/>
  <c r="J135" i="14" s="1"/>
  <c r="J101" i="14" s="1"/>
  <c r="BK140" i="14"/>
  <c r="J140" i="14" s="1"/>
  <c r="J102" i="14" s="1"/>
  <c r="P120" i="15"/>
  <c r="P119" i="15" s="1"/>
  <c r="P118" i="15" s="1"/>
  <c r="AU108" i="1" s="1"/>
  <c r="BK139" i="16"/>
  <c r="J139" i="16"/>
  <c r="J102" i="16"/>
  <c r="BK141" i="2"/>
  <c r="J141" i="2"/>
  <c r="J100" i="2"/>
  <c r="R145" i="2"/>
  <c r="T153" i="2"/>
  <c r="T152" i="2"/>
  <c r="T133" i="4"/>
  <c r="P120" i="5"/>
  <c r="P119" i="5"/>
  <c r="P118" i="5" s="1"/>
  <c r="AU98" i="1" s="1"/>
  <c r="T120" i="7"/>
  <c r="T119" i="7" s="1"/>
  <c r="T118" i="7" s="1"/>
  <c r="P126" i="8"/>
  <c r="P123" i="8" s="1"/>
  <c r="P122" i="8" s="1"/>
  <c r="AU101" i="1" s="1"/>
  <c r="R121" i="10"/>
  <c r="BK147" i="10"/>
  <c r="BK120" i="10" s="1"/>
  <c r="J120" i="10" s="1"/>
  <c r="J30" i="10" s="1"/>
  <c r="J147" i="10"/>
  <c r="J99" i="10" s="1"/>
  <c r="P151" i="10"/>
  <c r="R124" i="11"/>
  <c r="R123" i="11" s="1"/>
  <c r="R122" i="11" s="1"/>
  <c r="BK132" i="11"/>
  <c r="BK131" i="11" s="1"/>
  <c r="J131" i="11" s="1"/>
  <c r="J101" i="11" s="1"/>
  <c r="T127" i="12"/>
  <c r="T124" i="12"/>
  <c r="T123" i="12"/>
  <c r="R140" i="13"/>
  <c r="BK124" i="14"/>
  <c r="J124" i="14"/>
  <c r="J98" i="14" s="1"/>
  <c r="R132" i="14"/>
  <c r="T135" i="14"/>
  <c r="T123" i="14" s="1"/>
  <c r="T122" i="14" s="1"/>
  <c r="BK130" i="16"/>
  <c r="J130" i="16"/>
  <c r="J101" i="16"/>
  <c r="P139" i="16"/>
  <c r="T126" i="2"/>
  <c r="T125" i="2"/>
  <c r="T124" i="2" s="1"/>
  <c r="P141" i="2"/>
  <c r="P153" i="2"/>
  <c r="P152" i="2" s="1"/>
  <c r="P127" i="3"/>
  <c r="P122" i="3"/>
  <c r="P121" i="3" s="1"/>
  <c r="AU96" i="1" s="1"/>
  <c r="BK130" i="4"/>
  <c r="J130" i="4" s="1"/>
  <c r="J100" i="4" s="1"/>
  <c r="R133" i="4"/>
  <c r="BK120" i="5"/>
  <c r="J120" i="5"/>
  <c r="J98" i="5"/>
  <c r="T120" i="6"/>
  <c r="T119" i="6"/>
  <c r="T118" i="6"/>
  <c r="P120" i="7"/>
  <c r="P119" i="7"/>
  <c r="P118" i="7"/>
  <c r="AU100" i="1" s="1"/>
  <c r="T126" i="8"/>
  <c r="T123" i="8"/>
  <c r="T122" i="8" s="1"/>
  <c r="BK133" i="10"/>
  <c r="J133" i="10"/>
  <c r="J98" i="10" s="1"/>
  <c r="R147" i="10"/>
  <c r="R151" i="10"/>
  <c r="P132" i="11"/>
  <c r="P131" i="11"/>
  <c r="R137" i="12"/>
  <c r="R134" i="12" s="1"/>
  <c r="BK140" i="13"/>
  <c r="J140" i="13"/>
  <c r="J103" i="13" s="1"/>
  <c r="T124" i="14"/>
  <c r="BK132" i="14"/>
  <c r="J132" i="14"/>
  <c r="J100" i="14" s="1"/>
  <c r="P135" i="14"/>
  <c r="T140" i="14"/>
  <c r="R120" i="15"/>
  <c r="R119" i="15"/>
  <c r="R118" i="15"/>
  <c r="R130" i="16"/>
  <c r="R139" i="16"/>
  <c r="R129" i="16" s="1"/>
  <c r="BK123" i="3"/>
  <c r="J123" i="3"/>
  <c r="J98" i="3"/>
  <c r="BK125" i="3"/>
  <c r="J125" i="3"/>
  <c r="J99" i="3"/>
  <c r="BK132" i="3"/>
  <c r="J132" i="3"/>
  <c r="J101" i="3"/>
  <c r="BK126" i="4"/>
  <c r="J126" i="4"/>
  <c r="J98" i="4"/>
  <c r="BK129" i="11"/>
  <c r="J129" i="11"/>
  <c r="J100" i="11"/>
  <c r="BK150" i="2"/>
  <c r="J150" i="2"/>
  <c r="J102" i="2"/>
  <c r="BK128" i="4"/>
  <c r="J128" i="4"/>
  <c r="J99" i="4"/>
  <c r="BK132" i="12"/>
  <c r="J132" i="12"/>
  <c r="J100" i="12"/>
  <c r="BK141" i="4"/>
  <c r="J141" i="4"/>
  <c r="J104" i="4"/>
  <c r="BK136" i="8"/>
  <c r="J136" i="8"/>
  <c r="J102" i="8"/>
  <c r="BK120" i="9"/>
  <c r="J120" i="9"/>
  <c r="J98" i="9"/>
  <c r="BK129" i="13"/>
  <c r="J129" i="13"/>
  <c r="J101" i="13"/>
  <c r="BK138" i="4"/>
  <c r="J138" i="4"/>
  <c r="J102" i="4"/>
  <c r="BK127" i="11"/>
  <c r="J127" i="11"/>
  <c r="J99" i="11"/>
  <c r="BK127" i="13"/>
  <c r="J127" i="13"/>
  <c r="J100" i="13"/>
  <c r="BK130" i="14"/>
  <c r="J130" i="14"/>
  <c r="J99" i="14"/>
  <c r="BK129" i="8"/>
  <c r="J129" i="8"/>
  <c r="J100" i="8"/>
  <c r="BK127" i="16"/>
  <c r="J127" i="16"/>
  <c r="J99" i="16"/>
  <c r="BK124" i="8"/>
  <c r="J124" i="8"/>
  <c r="J98" i="8"/>
  <c r="BK125" i="12"/>
  <c r="J125" i="12"/>
  <c r="J98" i="12"/>
  <c r="BK135" i="12"/>
  <c r="J135" i="12"/>
  <c r="J102" i="12"/>
  <c r="BK125" i="16"/>
  <c r="J125" i="16"/>
  <c r="J98" i="16"/>
  <c r="BK142" i="16"/>
  <c r="J142" i="16"/>
  <c r="J103" i="16"/>
  <c r="F91" i="16"/>
  <c r="F120" i="16"/>
  <c r="BE126" i="16"/>
  <c r="BE132" i="16"/>
  <c r="BE133" i="16"/>
  <c r="J89" i="16"/>
  <c r="J119" i="16"/>
  <c r="BE131" i="16"/>
  <c r="E85" i="16"/>
  <c r="BE137" i="16"/>
  <c r="BE138" i="16"/>
  <c r="BE140" i="16"/>
  <c r="BE134" i="16"/>
  <c r="BE143" i="16"/>
  <c r="BE128" i="16"/>
  <c r="BE141" i="16"/>
  <c r="J92" i="16"/>
  <c r="BE135" i="16"/>
  <c r="BE136" i="16"/>
  <c r="F91" i="15"/>
  <c r="F115" i="15"/>
  <c r="J89" i="15"/>
  <c r="J92" i="15"/>
  <c r="BE121" i="15"/>
  <c r="E108" i="15"/>
  <c r="J114" i="15"/>
  <c r="BE122" i="15"/>
  <c r="J89" i="14"/>
  <c r="BE133" i="14"/>
  <c r="BE134" i="14"/>
  <c r="BE136" i="14"/>
  <c r="BE137" i="14"/>
  <c r="BE142" i="14"/>
  <c r="E85" i="14"/>
  <c r="BE139" i="14"/>
  <c r="J91" i="14"/>
  <c r="F118" i="14"/>
  <c r="F119" i="14"/>
  <c r="BE144" i="14"/>
  <c r="J92" i="14"/>
  <c r="BE129" i="14"/>
  <c r="BE138" i="14"/>
  <c r="BE141" i="14"/>
  <c r="BE125" i="14"/>
  <c r="BE126" i="14"/>
  <c r="BE127" i="14"/>
  <c r="BE128" i="14"/>
  <c r="BE143" i="14"/>
  <c r="BE131" i="14"/>
  <c r="E113" i="13"/>
  <c r="J119" i="13"/>
  <c r="BE136" i="13"/>
  <c r="BE142" i="13"/>
  <c r="F92" i="13"/>
  <c r="J117" i="13"/>
  <c r="BE130" i="13"/>
  <c r="BE141" i="13"/>
  <c r="J120" i="13"/>
  <c r="F91" i="13"/>
  <c r="BE128" i="13"/>
  <c r="BE133" i="13"/>
  <c r="BE135" i="13"/>
  <c r="BE137" i="13"/>
  <c r="BE138" i="13"/>
  <c r="BE139" i="13"/>
  <c r="BE132" i="13"/>
  <c r="BE134" i="13"/>
  <c r="BE143" i="13"/>
  <c r="BE144" i="13"/>
  <c r="BE145" i="13"/>
  <c r="BE146" i="13"/>
  <c r="BE147" i="13"/>
  <c r="J92" i="12"/>
  <c r="F92" i="12"/>
  <c r="J119" i="12"/>
  <c r="BE133" i="12"/>
  <c r="BE139" i="12"/>
  <c r="F91" i="12"/>
  <c r="BE129" i="12"/>
  <c r="J89" i="12"/>
  <c r="BE126" i="12"/>
  <c r="BE131" i="12"/>
  <c r="BE128" i="12"/>
  <c r="BE136" i="12"/>
  <c r="J132" i="11"/>
  <c r="J102" i="11" s="1"/>
  <c r="E113" i="12"/>
  <c r="BE130" i="12"/>
  <c r="BE138" i="12"/>
  <c r="BE140" i="12"/>
  <c r="J89" i="11"/>
  <c r="F91" i="11"/>
  <c r="BE135" i="11"/>
  <c r="J92" i="11"/>
  <c r="J118" i="11"/>
  <c r="BE134" i="11"/>
  <c r="E112" i="11"/>
  <c r="BE126" i="11"/>
  <c r="BE130" i="11"/>
  <c r="BE133" i="11"/>
  <c r="F92" i="11"/>
  <c r="BE125" i="11"/>
  <c r="BE128" i="11"/>
  <c r="BE136" i="11"/>
  <c r="BK119" i="9"/>
  <c r="J119" i="9"/>
  <c r="J97" i="9"/>
  <c r="F92" i="10"/>
  <c r="BE126" i="10"/>
  <c r="BE127" i="10"/>
  <c r="BE128" i="10"/>
  <c r="BE140" i="10"/>
  <c r="BE143" i="10"/>
  <c r="BE153" i="10"/>
  <c r="BE122" i="10"/>
  <c r="BE135" i="10"/>
  <c r="BE125" i="10"/>
  <c r="BE132" i="10"/>
  <c r="BE137" i="10"/>
  <c r="E110" i="10"/>
  <c r="BE129" i="10"/>
  <c r="BE139" i="10"/>
  <c r="BE144" i="10"/>
  <c r="BE149" i="10"/>
  <c r="BE150" i="10"/>
  <c r="BE152" i="10"/>
  <c r="F91" i="10"/>
  <c r="J114" i="10"/>
  <c r="BE124" i="10"/>
  <c r="BE134" i="10"/>
  <c r="J92" i="10"/>
  <c r="BE123" i="10"/>
  <c r="BE146" i="10"/>
  <c r="J91" i="10"/>
  <c r="BE131" i="10"/>
  <c r="BE136" i="10"/>
  <c r="BE138" i="10"/>
  <c r="BE141" i="10"/>
  <c r="BE142" i="10"/>
  <c r="BE148" i="10"/>
  <c r="BE130" i="10"/>
  <c r="BE145" i="10"/>
  <c r="J92" i="9"/>
  <c r="F115" i="9"/>
  <c r="J91" i="9"/>
  <c r="E108" i="9"/>
  <c r="F114" i="9"/>
  <c r="J89" i="9"/>
  <c r="BE121" i="9"/>
  <c r="F33" i="9" s="1"/>
  <c r="AZ102" i="1" s="1"/>
  <c r="J89" i="8"/>
  <c r="F118" i="8"/>
  <c r="BE132" i="8"/>
  <c r="J91" i="8"/>
  <c r="BE130" i="8"/>
  <c r="J92" i="8"/>
  <c r="BE127" i="8"/>
  <c r="BE125" i="8"/>
  <c r="BK119" i="7"/>
  <c r="J119" i="7" s="1"/>
  <c r="J97" i="7" s="1"/>
  <c r="F92" i="8"/>
  <c r="BE134" i="8"/>
  <c r="BE135" i="8"/>
  <c r="BE137" i="8"/>
  <c r="E85" i="8"/>
  <c r="BE128" i="8"/>
  <c r="BE133" i="8"/>
  <c r="F91" i="7"/>
  <c r="F115" i="7"/>
  <c r="BE122" i="7"/>
  <c r="J89" i="7"/>
  <c r="J114" i="7"/>
  <c r="J92" i="7"/>
  <c r="E108" i="7"/>
  <c r="BE121" i="7"/>
  <c r="E108" i="6"/>
  <c r="F114" i="6"/>
  <c r="J115" i="6"/>
  <c r="BE121" i="6"/>
  <c r="BE126" i="6"/>
  <c r="BE127" i="6"/>
  <c r="J114" i="6"/>
  <c r="BK119" i="5"/>
  <c r="BK118" i="5"/>
  <c r="J118" i="5"/>
  <c r="J96" i="5" s="1"/>
  <c r="J89" i="6"/>
  <c r="F92" i="6"/>
  <c r="BE122" i="6"/>
  <c r="BE123" i="6"/>
  <c r="BE124" i="6"/>
  <c r="BE125" i="6"/>
  <c r="BA99" i="1"/>
  <c r="J92" i="5"/>
  <c r="BE122" i="5"/>
  <c r="J89" i="5"/>
  <c r="BE123" i="5"/>
  <c r="J91" i="5"/>
  <c r="BE121" i="5"/>
  <c r="E108" i="5"/>
  <c r="F115" i="5"/>
  <c r="F114" i="5"/>
  <c r="BE124" i="5"/>
  <c r="BE131" i="4"/>
  <c r="BE139" i="4"/>
  <c r="J121" i="4"/>
  <c r="F91" i="4"/>
  <c r="BE134" i="4"/>
  <c r="BE127" i="4"/>
  <c r="J91" i="4"/>
  <c r="BE142" i="4"/>
  <c r="E85" i="4"/>
  <c r="F92" i="4"/>
  <c r="J118" i="4"/>
  <c r="BE132" i="4"/>
  <c r="BE135" i="4"/>
  <c r="BE137" i="4"/>
  <c r="BE129" i="4"/>
  <c r="BE136" i="4"/>
  <c r="J126" i="2"/>
  <c r="J98" i="2"/>
  <c r="F92" i="3"/>
  <c r="J117" i="3"/>
  <c r="BE128" i="3"/>
  <c r="J153" i="2"/>
  <c r="J104" i="2"/>
  <c r="F91" i="3"/>
  <c r="J92" i="3"/>
  <c r="E85" i="3"/>
  <c r="BE129" i="3"/>
  <c r="J89" i="3"/>
  <c r="BE133" i="3"/>
  <c r="BE124" i="3"/>
  <c r="BE130" i="3"/>
  <c r="BE126" i="3"/>
  <c r="BE131" i="3"/>
  <c r="E85" i="2"/>
  <c r="J91" i="2"/>
  <c r="J121" i="2"/>
  <c r="J89" i="2"/>
  <c r="BE129" i="2"/>
  <c r="BE130" i="2"/>
  <c r="BE133" i="2"/>
  <c r="BE134" i="2"/>
  <c r="BE139" i="2"/>
  <c r="BE140" i="2"/>
  <c r="BE144" i="2"/>
  <c r="F121" i="2"/>
  <c r="BE131" i="2"/>
  <c r="BE132" i="2"/>
  <c r="BE142" i="2"/>
  <c r="BE147" i="2"/>
  <c r="BE146" i="2"/>
  <c r="BE148" i="2"/>
  <c r="BE149" i="2"/>
  <c r="F91" i="2"/>
  <c r="BE128" i="2"/>
  <c r="BE154" i="2"/>
  <c r="BE155" i="2"/>
  <c r="BE127" i="2"/>
  <c r="BE143" i="2"/>
  <c r="BE135" i="2"/>
  <c r="BE136" i="2"/>
  <c r="BE137" i="2"/>
  <c r="BE156" i="2"/>
  <c r="BE157" i="2"/>
  <c r="BE158" i="2"/>
  <c r="BE159" i="2"/>
  <c r="BE151" i="2"/>
  <c r="F34" i="2"/>
  <c r="BA95" i="1"/>
  <c r="J34" i="5"/>
  <c r="AW98" i="1" s="1"/>
  <c r="F36" i="7"/>
  <c r="BC100" i="1"/>
  <c r="J34" i="9"/>
  <c r="AW102" i="1"/>
  <c r="F34" i="11"/>
  <c r="BA104" i="1" s="1"/>
  <c r="F35" i="11"/>
  <c r="BB104" i="1"/>
  <c r="J34" i="14"/>
  <c r="AW107" i="1"/>
  <c r="F35" i="2"/>
  <c r="BB95" i="1" s="1"/>
  <c r="F34" i="4"/>
  <c r="BA97" i="1"/>
  <c r="F36" i="5"/>
  <c r="BC98" i="1"/>
  <c r="F37" i="7"/>
  <c r="BD100" i="1" s="1"/>
  <c r="F37" i="8"/>
  <c r="BD101" i="1"/>
  <c r="J34" i="11"/>
  <c r="AW104" i="1"/>
  <c r="F36" i="11"/>
  <c r="BC104" i="1" s="1"/>
  <c r="F36" i="12"/>
  <c r="BC105" i="1"/>
  <c r="F34" i="14"/>
  <c r="BA107" i="1"/>
  <c r="F35" i="15"/>
  <c r="BB108" i="1" s="1"/>
  <c r="F34" i="16"/>
  <c r="BA109" i="1"/>
  <c r="F36" i="2"/>
  <c r="BC95" i="1"/>
  <c r="F37" i="4"/>
  <c r="BD97" i="1" s="1"/>
  <c r="F35" i="5"/>
  <c r="BB98" i="1"/>
  <c r="F34" i="7"/>
  <c r="BA100" i="1"/>
  <c r="J34" i="8"/>
  <c r="AW101" i="1" s="1"/>
  <c r="J34" i="10"/>
  <c r="AW103" i="1"/>
  <c r="F37" i="12"/>
  <c r="BD105" i="1"/>
  <c r="F37" i="13"/>
  <c r="BD106" i="1" s="1"/>
  <c r="J34" i="15"/>
  <c r="AW108" i="1"/>
  <c r="F37" i="15"/>
  <c r="BD108" i="1"/>
  <c r="F37" i="16"/>
  <c r="BD109" i="1" s="1"/>
  <c r="J34" i="2"/>
  <c r="AW95" i="1"/>
  <c r="F35" i="4"/>
  <c r="BB97" i="1"/>
  <c r="J34" i="6"/>
  <c r="AW99" i="1" s="1"/>
  <c r="J34" i="7"/>
  <c r="AW100" i="1"/>
  <c r="F37" i="10"/>
  <c r="BD103" i="1" s="1"/>
  <c r="F37" i="11"/>
  <c r="BD104" i="1"/>
  <c r="F35" i="13"/>
  <c r="BB106" i="1"/>
  <c r="F36" i="14"/>
  <c r="BC107" i="1" s="1"/>
  <c r="F36" i="15"/>
  <c r="BC108" i="1"/>
  <c r="F37" i="3"/>
  <c r="BD96" i="1"/>
  <c r="F35" i="3"/>
  <c r="BB96" i="1" s="1"/>
  <c r="F36" i="4"/>
  <c r="BC97" i="1"/>
  <c r="F35" i="6"/>
  <c r="BB99" i="1"/>
  <c r="F35" i="7"/>
  <c r="BB100" i="1" s="1"/>
  <c r="F36" i="8"/>
  <c r="BC101" i="1"/>
  <c r="F35" i="10"/>
  <c r="BB103" i="1"/>
  <c r="F34" i="12"/>
  <c r="BA105" i="1"/>
  <c r="F34" i="13"/>
  <c r="BA106" i="1" s="1"/>
  <c r="F35" i="14"/>
  <c r="BB107" i="1"/>
  <c r="F36" i="16"/>
  <c r="BC109" i="1"/>
  <c r="F37" i="2"/>
  <c r="BD95" i="1" s="1"/>
  <c r="J34" i="3"/>
  <c r="AW96" i="1"/>
  <c r="F34" i="5"/>
  <c r="BA98" i="1"/>
  <c r="F37" i="5"/>
  <c r="BD98" i="1" s="1"/>
  <c r="F37" i="6"/>
  <c r="BD99" i="1"/>
  <c r="F35" i="8"/>
  <c r="BB101" i="1"/>
  <c r="F34" i="10"/>
  <c r="BA103" i="1" s="1"/>
  <c r="J34" i="12"/>
  <c r="AW105" i="1"/>
  <c r="J34" i="13"/>
  <c r="AW106" i="1"/>
  <c r="F37" i="14"/>
  <c r="BD107" i="1" s="1"/>
  <c r="J34" i="16"/>
  <c r="AW109" i="1"/>
  <c r="F34" i="3"/>
  <c r="BA96" i="1"/>
  <c r="F36" i="3"/>
  <c r="BC96" i="1" s="1"/>
  <c r="J34" i="4"/>
  <c r="AW97" i="1"/>
  <c r="F36" i="6"/>
  <c r="BC99" i="1"/>
  <c r="F34" i="8"/>
  <c r="BA101" i="1" s="1"/>
  <c r="F36" i="10"/>
  <c r="BC103" i="1"/>
  <c r="F35" i="12"/>
  <c r="BB105" i="1"/>
  <c r="F36" i="13"/>
  <c r="BC106" i="1" s="1"/>
  <c r="F34" i="15"/>
  <c r="BA108" i="1"/>
  <c r="F35" i="16"/>
  <c r="BB109" i="1"/>
  <c r="BK123" i="8" l="1"/>
  <c r="J123" i="8" s="1"/>
  <c r="J97" i="8" s="1"/>
  <c r="BK119" i="15"/>
  <c r="J119" i="15" s="1"/>
  <c r="J97" i="15" s="1"/>
  <c r="T120" i="10"/>
  <c r="T129" i="16"/>
  <c r="T123" i="16" s="1"/>
  <c r="R123" i="12"/>
  <c r="R120" i="10"/>
  <c r="P122" i="11"/>
  <c r="AU104" i="1"/>
  <c r="P129" i="16"/>
  <c r="P123" i="16" s="1"/>
  <c r="AU109" i="1" s="1"/>
  <c r="BK134" i="12"/>
  <c r="J134" i="12"/>
  <c r="J101" i="12"/>
  <c r="R125" i="4"/>
  <c r="R124" i="4" s="1"/>
  <c r="R125" i="2"/>
  <c r="R124" i="2" s="1"/>
  <c r="P120" i="10"/>
  <c r="AU103" i="1"/>
  <c r="R123" i="14"/>
  <c r="R122" i="14" s="1"/>
  <c r="P123" i="14"/>
  <c r="P122" i="14" s="1"/>
  <c r="AU107" i="1" s="1"/>
  <c r="P125" i="2"/>
  <c r="P124" i="2"/>
  <c r="AU95" i="1" s="1"/>
  <c r="R123" i="16"/>
  <c r="BK125" i="2"/>
  <c r="J125" i="2"/>
  <c r="J97" i="2"/>
  <c r="BK140" i="4"/>
  <c r="J140" i="4" s="1"/>
  <c r="J103" i="4" s="1"/>
  <c r="BK123" i="11"/>
  <c r="J123" i="11"/>
  <c r="J97" i="11"/>
  <c r="BK124" i="16"/>
  <c r="BK123" i="16" s="1"/>
  <c r="J123" i="16" s="1"/>
  <c r="J96" i="16" s="1"/>
  <c r="BK129" i="16"/>
  <c r="J129" i="16"/>
  <c r="J100" i="16"/>
  <c r="BK125" i="4"/>
  <c r="J125" i="4"/>
  <c r="J97" i="4" s="1"/>
  <c r="BK119" i="6"/>
  <c r="J119" i="6"/>
  <c r="J97" i="6"/>
  <c r="BK126" i="13"/>
  <c r="J126" i="13"/>
  <c r="J99" i="13" s="1"/>
  <c r="BK123" i="14"/>
  <c r="J123" i="14"/>
  <c r="J97" i="14"/>
  <c r="BK122" i="3"/>
  <c r="J122" i="3"/>
  <c r="J97" i="3" s="1"/>
  <c r="BK124" i="12"/>
  <c r="J124" i="12"/>
  <c r="J97" i="12"/>
  <c r="BK118" i="15"/>
  <c r="J118" i="15"/>
  <c r="AG103" i="1"/>
  <c r="J96" i="10"/>
  <c r="BK118" i="9"/>
  <c r="J118" i="9"/>
  <c r="J96" i="9" s="1"/>
  <c r="BK122" i="8"/>
  <c r="J122" i="8" s="1"/>
  <c r="J96" i="8" s="1"/>
  <c r="BK118" i="7"/>
  <c r="J118" i="7"/>
  <c r="J96" i="7" s="1"/>
  <c r="J119" i="5"/>
  <c r="J97" i="5" s="1"/>
  <c r="F33" i="4"/>
  <c r="AZ97" i="1"/>
  <c r="J33" i="6"/>
  <c r="AV99" i="1" s="1"/>
  <c r="AT99" i="1" s="1"/>
  <c r="F33" i="11"/>
  <c r="AZ104" i="1"/>
  <c r="F33" i="13"/>
  <c r="AZ106" i="1"/>
  <c r="F33" i="16"/>
  <c r="AZ109" i="1"/>
  <c r="J33" i="2"/>
  <c r="AV95" i="1" s="1"/>
  <c r="AT95" i="1" s="1"/>
  <c r="J33" i="9"/>
  <c r="AV102" i="1" s="1"/>
  <c r="AT102" i="1" s="1"/>
  <c r="F33" i="12"/>
  <c r="AZ105" i="1" s="1"/>
  <c r="J33" i="14"/>
  <c r="AV107" i="1"/>
  <c r="AT107" i="1" s="1"/>
  <c r="F33" i="5"/>
  <c r="AZ98" i="1" s="1"/>
  <c r="J30" i="5"/>
  <c r="AG98" i="1"/>
  <c r="F33" i="7"/>
  <c r="AZ100" i="1" s="1"/>
  <c r="F33" i="10"/>
  <c r="AZ103" i="1" s="1"/>
  <c r="F33" i="15"/>
  <c r="AZ108" i="1"/>
  <c r="BB94" i="1"/>
  <c r="AX94" i="1" s="1"/>
  <c r="J33" i="3"/>
  <c r="AV96" i="1" s="1"/>
  <c r="AT96" i="1" s="1"/>
  <c r="F33" i="6"/>
  <c r="AZ99" i="1"/>
  <c r="J33" i="10"/>
  <c r="AV103" i="1"/>
  <c r="AT103" i="1" s="1"/>
  <c r="AN103" i="1" s="1"/>
  <c r="J30" i="15"/>
  <c r="AG108" i="1"/>
  <c r="J33" i="16"/>
  <c r="AV109" i="1"/>
  <c r="AT109" i="1" s="1"/>
  <c r="F33" i="2"/>
  <c r="AZ95" i="1"/>
  <c r="J33" i="8"/>
  <c r="AV101" i="1" s="1"/>
  <c r="AT101" i="1" s="1"/>
  <c r="J33" i="12"/>
  <c r="AV105" i="1"/>
  <c r="AT105" i="1"/>
  <c r="J33" i="15"/>
  <c r="AV108" i="1" s="1"/>
  <c r="AT108" i="1" s="1"/>
  <c r="BA94" i="1"/>
  <c r="W30" i="1"/>
  <c r="J33" i="4"/>
  <c r="AV97" i="1"/>
  <c r="AT97" i="1" s="1"/>
  <c r="J33" i="7"/>
  <c r="AV100" i="1" s="1"/>
  <c r="AT100" i="1" s="1"/>
  <c r="J33" i="11"/>
  <c r="AV104" i="1"/>
  <c r="AT104" i="1" s="1"/>
  <c r="J33" i="13"/>
  <c r="AV106" i="1" s="1"/>
  <c r="AT106" i="1" s="1"/>
  <c r="BD94" i="1"/>
  <c r="W33" i="1"/>
  <c r="F33" i="3"/>
  <c r="AZ96" i="1"/>
  <c r="J33" i="5"/>
  <c r="AV98" i="1"/>
  <c r="AT98" i="1"/>
  <c r="F33" i="8"/>
  <c r="AZ101" i="1" s="1"/>
  <c r="F33" i="14"/>
  <c r="AZ107" i="1" s="1"/>
  <c r="BC94" i="1"/>
  <c r="W32" i="1"/>
  <c r="BK118" i="6" l="1"/>
  <c r="J118" i="6" s="1"/>
  <c r="J30" i="6" s="1"/>
  <c r="AG99" i="1" s="1"/>
  <c r="J124" i="16"/>
  <c r="J97" i="16" s="1"/>
  <c r="BK123" i="12"/>
  <c r="J123" i="12"/>
  <c r="J96" i="12"/>
  <c r="BK123" i="13"/>
  <c r="J123" i="13" s="1"/>
  <c r="J96" i="13" s="1"/>
  <c r="BK124" i="2"/>
  <c r="J124" i="2"/>
  <c r="J96" i="2"/>
  <c r="BK124" i="4"/>
  <c r="J124" i="4" s="1"/>
  <c r="J96" i="4" s="1"/>
  <c r="BK122" i="11"/>
  <c r="J122" i="11"/>
  <c r="J96" i="11"/>
  <c r="BK121" i="3"/>
  <c r="J121" i="3" s="1"/>
  <c r="J96" i="3" s="1"/>
  <c r="BK122" i="14"/>
  <c r="J122" i="14"/>
  <c r="J96" i="14"/>
  <c r="AN108" i="1"/>
  <c r="J96" i="15"/>
  <c r="J39" i="15"/>
  <c r="J39" i="10"/>
  <c r="AN98" i="1"/>
  <c r="J39" i="5"/>
  <c r="AU94" i="1"/>
  <c r="J30" i="9"/>
  <c r="AG102" i="1"/>
  <c r="AN102" i="1"/>
  <c r="AW94" i="1"/>
  <c r="AK30" i="1" s="1"/>
  <c r="J30" i="16"/>
  <c r="AG109" i="1" s="1"/>
  <c r="AY94" i="1"/>
  <c r="J30" i="7"/>
  <c r="AG100" i="1"/>
  <c r="W31" i="1"/>
  <c r="J30" i="8"/>
  <c r="AG101" i="1" s="1"/>
  <c r="AN101" i="1" s="1"/>
  <c r="AZ94" i="1"/>
  <c r="AV94" i="1"/>
  <c r="AK29" i="1" s="1"/>
  <c r="J39" i="16" l="1"/>
  <c r="J39" i="6"/>
  <c r="J96" i="6"/>
  <c r="J39" i="9"/>
  <c r="J39" i="8"/>
  <c r="J39" i="7"/>
  <c r="AN100" i="1"/>
  <c r="AN99" i="1"/>
  <c r="AN109" i="1"/>
  <c r="J30" i="14"/>
  <c r="AG107" i="1"/>
  <c r="J30" i="3"/>
  <c r="AG96" i="1" s="1"/>
  <c r="AT94" i="1"/>
  <c r="J30" i="13"/>
  <c r="AG106" i="1"/>
  <c r="J30" i="11"/>
  <c r="AG104" i="1"/>
  <c r="AN104" i="1" s="1"/>
  <c r="W29" i="1"/>
  <c r="J30" i="4"/>
  <c r="AG97" i="1"/>
  <c r="AN97" i="1"/>
  <c r="J30" i="2"/>
  <c r="AG95" i="1" s="1"/>
  <c r="AN95" i="1" s="1"/>
  <c r="J30" i="12"/>
  <c r="AG105" i="1"/>
  <c r="AN105" i="1"/>
  <c r="J39" i="13" l="1"/>
  <c r="J39" i="2"/>
  <c r="J39" i="12"/>
  <c r="J39" i="14"/>
  <c r="J39" i="11"/>
  <c r="J39" i="3"/>
  <c r="J39" i="4"/>
  <c r="AN107" i="1"/>
  <c r="AN96" i="1"/>
  <c r="AN106" i="1"/>
  <c r="AG94" i="1"/>
  <c r="AK26" i="1" s="1"/>
  <c r="AK35" i="1" s="1"/>
  <c r="AN94" i="1" l="1"/>
</calcChain>
</file>

<file path=xl/sharedStrings.xml><?xml version="1.0" encoding="utf-8"?>
<sst xmlns="http://schemas.openxmlformats.org/spreadsheetml/2006/main" count="4595" uniqueCount="694">
  <si>
    <t>Export Komplet</t>
  </si>
  <si>
    <t/>
  </si>
  <si>
    <t>2.0</t>
  </si>
  <si>
    <t>False</t>
  </si>
  <si>
    <t>{ff1f084d-a4a2-4591-839b-ced1e5f84ba3}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</si>
  <si>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</si>
  <si>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</si>
  <si>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</si>
  <si>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</si>
  <si>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</si>
  <si>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</si>
  <si>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</si>
  <si>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</si>
  <si>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CNT250614</t>
  </si>
  <si>
    <t>Stavba:</t>
  </si>
  <si>
    <t>Město Chomutov Palachova - změnové listy</t>
  </si>
  <si>
    <t>KSO:</t>
  </si>
  <si>
    <t>CC-CZ:</t>
  </si>
  <si>
    <t>Místo:</t>
  </si>
  <si>
    <t xml:space="preserve"> </t>
  </si>
  <si>
    <t>Datum:</t>
  </si>
  <si>
    <t>23. 6. 2025</t>
  </si>
  <si>
    <t>Zadavatel:</t>
  </si>
  <si>
    <t>IČ:</t>
  </si>
  <si>
    <t>DIČ:</t>
  </si>
  <si>
    <t>Zhotovitel: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</si>
  <si>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</si>
  <si>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</si>
  <si>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</si>
  <si>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</si>
  <si>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</si>
  <si>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</si>
  <si>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</si>
  <si>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</si>
  <si>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</si>
  <si>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</si>
  <si>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</si>
  <si>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</si>
  <si>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</si>
  <si>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</si>
  <si>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</si>
  <si>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</si>
  <si>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</si>
  <si>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</si>
  <si>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</si>
  <si>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</si>
  <si>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</si>
  <si>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</si>
  <si>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</si>
  <si>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</si>
  <si>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</si>
  <si>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</si>
  <si>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</si>
  <si>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</si>
  <si>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</si>
  <si>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</si>
  <si>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</si>
  <si>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</si>
  <si>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</si>
  <si>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</si>
  <si>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</si>
  <si>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</si>
  <si>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</si>
  <si>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</si>
  <si>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</si>
  <si>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</si>
  <si>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</si>
  <si>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</si>
  <si>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</si>
  <si>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</si>
  <si>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</si>
  <si>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</si>
  <si>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</si>
  <si>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</si>
  <si>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</si>
  <si>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</si>
  <si>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ZL 1 - Nová kce podlahy + bourání betonu - změna tloušťky</t>
  </si>
  <si>
    <t>STA</t>
  </si>
  <si>
    <t>1</t>
  </si>
  <si>
    <t>{e15e3dcd-125a-4560-85cd-39cbcb92c842}</t>
  </si>
  <si>
    <t>2</t>
  </si>
  <si>
    <t>02</t>
  </si>
  <si>
    <t>ZL 2 - Instalační šachta</t>
  </si>
  <si>
    <t>{ebfa6f35-25e8-4987-a80a-5c0a4cb76a23}</t>
  </si>
  <si>
    <t>03</t>
  </si>
  <si>
    <t>ZL 3 - Úprava nosníků</t>
  </si>
  <si>
    <t>{9ff64ee9-70d8-414a-9ff7-2ff0e9e6a7b4}</t>
  </si>
  <si>
    <t>04</t>
  </si>
  <si>
    <t>ZL 4 - SDK kce</t>
  </si>
  <si>
    <t>{4e7fe61e-bb77-4758-bcd5-d1d7167c6d1f}</t>
  </si>
  <si>
    <t>05</t>
  </si>
  <si>
    <t>ZL 5 - Truhlářské výrobky - obložení, dveře</t>
  </si>
  <si>
    <t>{ed07bd72-27e5-44b7-88b7-0b3cb233f480}</t>
  </si>
  <si>
    <t>06</t>
  </si>
  <si>
    <t>ZL 6 - Dopojení umyvadla v místnosti č.028</t>
  </si>
  <si>
    <t>{fb20693f-f2f2-48f9-9d46-f7177ce3ffce}</t>
  </si>
  <si>
    <t>07</t>
  </si>
  <si>
    <t>ZL 7 - Nadsvětlík</t>
  </si>
  <si>
    <t>{71fbab1a-47fc-40f0-a070-1ea2d921b22e}</t>
  </si>
  <si>
    <t>08</t>
  </si>
  <si>
    <t>ZL 8 - Navýšení počtu židlí</t>
  </si>
  <si>
    <t>{15f4f654-5c7e-45c9-b094-bcdfe62257b2}</t>
  </si>
  <si>
    <t>09</t>
  </si>
  <si>
    <t>ZL 9 - MaR a elektro</t>
  </si>
  <si>
    <t>{493a2364-f561-44ab-8b0f-765bbcf811e3}</t>
  </si>
  <si>
    <t>10</t>
  </si>
  <si>
    <t>ZL 10 - Úprava nadokení špalety, včetně úpravy stěn.</t>
  </si>
  <si>
    <t>{592dccfa-1128-4449-9fd4-17b5a41b5626}</t>
  </si>
  <si>
    <t>11</t>
  </si>
  <si>
    <t>ZL 11 - Demontáž potrubí a dodávka revizních dvířek</t>
  </si>
  <si>
    <t>{2956760d-6d90-45f7-942a-2344bce69928}</t>
  </si>
  <si>
    <t>ZL 12 - D+M dlažba v sprch. koutě + obklad + izol. proti vodě + odv. žlab.(Odpočet sprch. vaničky)</t>
  </si>
  <si>
    <t>{06cacfab-5626-4209-bc83-6013dedccb7e}</t>
  </si>
  <si>
    <t>13</t>
  </si>
  <si>
    <t>ZL 13  - venkovní kanalizace</t>
  </si>
  <si>
    <t>{ceeb90db-8ca2-4f87-84a9-60f93cd95a48}</t>
  </si>
  <si>
    <t>14</t>
  </si>
  <si>
    <t>ZL 14 - Předstěna SDK + OSB</t>
  </si>
  <si>
    <t>{22f543bf-27fc-4393-a63c-9f1b1793b2ce}</t>
  </si>
  <si>
    <t>15</t>
  </si>
  <si>
    <t>ZL 15 - D + M ocelové konstrukce, včetně povrch. úpravy zinkováním</t>
  </si>
  <si>
    <t>{d15b7eab-fb5c-4d44-a534-1239ebadf73f}</t>
  </si>
  <si>
    <t>KRYCÍ LIST SOUPISU PRACÍ</t>
  </si>
  <si>
    <t>Objekt:</t>
  </si>
  <si>
    <t>01 - ZL 1 - Nová kce podlahy + bourání betonu - změna tloušťky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</si>
  <si>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</si>
  <si>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</si>
  <si>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</si>
  <si>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</si>
  <si>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</si>
  <si>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</si>
  <si>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6 - Úpravy povrchů, podlahy a osazování výplní</t>
  </si>
  <si>
    <t xml:space="preserve">    01 - Vytvoření spádových klínů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</si>
  <si>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</si>
  <si>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</si>
  <si>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</si>
  <si>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</si>
  <si>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</si>
  <si>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</si>
  <si>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</si>
  <si>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</si>
  <si>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</si>
  <si>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</si>
  <si>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</si>
  <si>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</si>
  <si>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</si>
  <si>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</si>
  <si>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</si>
  <si>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</si>
  <si>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</si>
  <si>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</si>
  <si>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</si>
  <si>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</si>
  <si>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</si>
  <si>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</si>
  <si>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</si>
  <si>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28</t>
  </si>
  <si>
    <t>K</t>
  </si>
  <si>
    <t>612142001</t>
  </si>
  <si>
    <t>Pletivo sklovláknité vnitřních stěn vtlačené do tmelu</t>
  </si>
  <si>
    <t>m2</t>
  </si>
  <si>
    <t>4</t>
  </si>
  <si>
    <t>-201357462</t>
  </si>
  <si>
    <t>27</t>
  </si>
  <si>
    <t>612321131</t>
  </si>
  <si>
    <t>Vápenocementový štuk vnitřních stěn tloušťky do 3 mm</t>
  </si>
  <si>
    <t>-1033151837</t>
  </si>
  <si>
    <t>25</t>
  </si>
  <si>
    <t>612321141</t>
  </si>
  <si>
    <t>Omítka vápenocementová vnitřních ploch nanášená ručně dvouvrstvá, tloušťky jádrové omítky do 10 mm a tloušťky štuku do 3 mm štuková svislých konstrukcí stěn</t>
  </si>
  <si>
    <t>-666732014</t>
  </si>
  <si>
    <t>26</t>
  </si>
  <si>
    <t>612321191</t>
  </si>
  <si>
    <t>Omítka vápenocementová vnitřních ploch nanášená ručně Příplatek k cenám za každých dalších i započatých 5 mm tloušťky omítky přes 10 mm stěn</t>
  </si>
  <si>
    <t>480901233</t>
  </si>
  <si>
    <t>18</t>
  </si>
  <si>
    <t>631311114</t>
  </si>
  <si>
    <t>Mazanina z betonu prostého bez zvýšených nároků na prostředí tl. přes 50 do 80 mm tř. C 16/20</t>
  </si>
  <si>
    <t>m3</t>
  </si>
  <si>
    <t>-1735454467</t>
  </si>
  <si>
    <t>20</t>
  </si>
  <si>
    <t>631319237</t>
  </si>
  <si>
    <t>Příplatek k cenám betonových mazanin za vyztužení skleněnými vlákny objemové vyztužení 20 kg/m3</t>
  </si>
  <si>
    <t>196131404</t>
  </si>
  <si>
    <t>17</t>
  </si>
  <si>
    <t>632481213</t>
  </si>
  <si>
    <t>Separační vrstva z PE fólie</t>
  </si>
  <si>
    <t>-987946133</t>
  </si>
  <si>
    <t>29</t>
  </si>
  <si>
    <t>632683112</t>
  </si>
  <si>
    <t>Sešívání trhlin v betonových podlahách ocelovými sponkami ve vzdálenosti přes 10 do 15 cm</t>
  </si>
  <si>
    <t>m</t>
  </si>
  <si>
    <t>-429752267</t>
  </si>
  <si>
    <t>16</t>
  </si>
  <si>
    <t>635211121</t>
  </si>
  <si>
    <t>Násyp pod podlahy z keramzitu</t>
  </si>
  <si>
    <t>111319239</t>
  </si>
  <si>
    <t>632481215</t>
  </si>
  <si>
    <t>Separační vrstva z geotextilie</t>
  </si>
  <si>
    <t>-1464412025</t>
  </si>
  <si>
    <t>23</t>
  </si>
  <si>
    <t>634112123</t>
  </si>
  <si>
    <t>Obvodová dilatace mezi stěnou a mazaninou nebo potěrem podlahovým páskem z pěnového PE s fólií tl. do 10 mm, výšky 80 mm</t>
  </si>
  <si>
    <t>-1897070510</t>
  </si>
  <si>
    <t>Vytvoření spádových klínů</t>
  </si>
  <si>
    <t>7</t>
  </si>
  <si>
    <t>816612247</t>
  </si>
  <si>
    <t>8</t>
  </si>
  <si>
    <t>631319011X</t>
  </si>
  <si>
    <t>Příplatek k cenám mazanin za úpravu povrchu mazaniny vytvořením spádu</t>
  </si>
  <si>
    <t>731356130</t>
  </si>
  <si>
    <t>9</t>
  </si>
  <si>
    <t>Ostatní konstrukce a práce, bourání</t>
  </si>
  <si>
    <t>965042141</t>
  </si>
  <si>
    <t>Bourání mazanin betonových nebo z litého asfaltu tl. do 100 mm, plochy přes 4 m2</t>
  </si>
  <si>
    <t>-973450083</t>
  </si>
  <si>
    <t>965049111</t>
  </si>
  <si>
    <t>Bourání mazanin Příplatek k cenám za bourání mazanin betonových se svařovanou sítí, tl. do 100 mm</t>
  </si>
  <si>
    <t>-2106613797</t>
  </si>
  <si>
    <t>24</t>
  </si>
  <si>
    <t>978013191x</t>
  </si>
  <si>
    <t>Otlučení vápenných nebo vápenocementových omítek vnitřních ploch stěn s vyškrabáním spar, s očištěním zdiva, v rozsahu přes 50 do 100 %, očištění ocelovými kartáči</t>
  </si>
  <si>
    <t>586413504</t>
  </si>
  <si>
    <t>997</t>
  </si>
  <si>
    <t>Přesun sutě</t>
  </si>
  <si>
    <t>3</t>
  </si>
  <si>
    <t>997013153</t>
  </si>
  <si>
    <t>Vnitrostaveništní doprava suti a vybouraných hmot vodorovně do 50 m s naložením s omezením mechanizace pro budovy a haly výšky přes 9 do 12 m</t>
  </si>
  <si>
    <t>t</t>
  </si>
  <si>
    <t>-922072958</t>
  </si>
  <si>
    <t>997013501</t>
  </si>
  <si>
    <t>Odvoz suti a vybouraných hmot na skládku nebo meziskládku se složením, na vzdálenost do 1 km</t>
  </si>
  <si>
    <t>1939876917</t>
  </si>
  <si>
    <t>5</t>
  </si>
  <si>
    <t>997013509</t>
  </si>
  <si>
    <t>Odvoz suti a vybouraných hmot na skládku nebo meziskládku se složením, na vzdálenost Příplatek k ceně za každý další započatý 1 km přes 1 km</t>
  </si>
  <si>
    <t>-1855686551</t>
  </si>
  <si>
    <t>997013602</t>
  </si>
  <si>
    <t>Poplatek za uložení stavebního odpadu na skládce (skládkovné) z armovaného betonu zatříděného do Katalogu odpadů pod kódem 17 01 01</t>
  </si>
  <si>
    <t>304348896</t>
  </si>
  <si>
    <t>998</t>
  </si>
  <si>
    <t>Přesun hmot</t>
  </si>
  <si>
    <t>998011008</t>
  </si>
  <si>
    <t>Přesun hmot pro budovy občanské výstavby, bydlení, výrobu a služby s nosnou svislou konstrukcí zděnou z cihel, tvárnic nebo kamene vodorovná dopravní vzdálenost do 100 m s omezením mechanizace pro budovy výšky do 6 m</t>
  </si>
  <si>
    <t>739832286</t>
  </si>
  <si>
    <t>PSV</t>
  </si>
  <si>
    <t>Práce a dodávky PSV</t>
  </si>
  <si>
    <t>711</t>
  </si>
  <si>
    <t>Izolace proti vodě, vlhkosti a plynům</t>
  </si>
  <si>
    <t>711111001</t>
  </si>
  <si>
    <t>Provedení izolace proti zemní vlhkosti natěradly a tmely za studena na ploše vodorovné V nátěrem penetračním</t>
  </si>
  <si>
    <t>-1080635178</t>
  </si>
  <si>
    <t>M</t>
  </si>
  <si>
    <t>11163150</t>
  </si>
  <si>
    <t>lak penetrační asfaltový</t>
  </si>
  <si>
    <t>32</t>
  </si>
  <si>
    <t>-512840069</t>
  </si>
  <si>
    <t>711131811</t>
  </si>
  <si>
    <t>Odstranění izolace proti zemní vlhkosti na ploše vodorovné V</t>
  </si>
  <si>
    <t>-1998191316</t>
  </si>
  <si>
    <t>711141559</t>
  </si>
  <si>
    <t>Provedení izolace proti zemní vlhkosti pásy přitavením NAIP na ploše vodorovné V</t>
  </si>
  <si>
    <t>636602097</t>
  </si>
  <si>
    <t>62856011</t>
  </si>
  <si>
    <t>pás asfaltový natavitelný modifikovaný SBS s vložkou z hliníkové fólie s textilií a spalitelnou PE fólií nebo jemnozrnným minerálním posypem na horním povrchu tl 4,0mm</t>
  </si>
  <si>
    <t>-1011428060</t>
  </si>
  <si>
    <t>998711101</t>
  </si>
  <si>
    <t>Přesun hmot pro izolace proti vodě, vlhkosti a plynům stanovený z hmotnosti přesunovaného materiálu vodorovná dopravní vzdálenost do 50 m základní v objektech výšky do 6 m</t>
  </si>
  <si>
    <t>-562127791</t>
  </si>
  <si>
    <t>02 - ZL 2 - Instalační šachta</t>
  </si>
  <si>
    <t xml:space="preserve">    3 - Svislé a kompletní konstrukce</t>
  </si>
  <si>
    <t>Svislé a kompletní konstrukce</t>
  </si>
  <si>
    <t>342241115</t>
  </si>
  <si>
    <t>Příčky z cihel děrovaných lícových P 60 dl 290 mm pevnosti P 60 na MVC včetně spárování tl 140 mm</t>
  </si>
  <si>
    <t>-894553685</t>
  </si>
  <si>
    <t>962031011</t>
  </si>
  <si>
    <t>Bourání příček nebo přizdívek z cihel děrovaných tl do 100 mm</t>
  </si>
  <si>
    <t>-469754993</t>
  </si>
  <si>
    <t>-849221546</t>
  </si>
  <si>
    <t>48048286</t>
  </si>
  <si>
    <t>2050278842</t>
  </si>
  <si>
    <t>997013603</t>
  </si>
  <si>
    <t>Poplatek za uložení stavebního odpadu na skládce (skládkovné) cihelného zatříděného do Katalogu odpadů pod kódem 17 01 02</t>
  </si>
  <si>
    <t>1969186507</t>
  </si>
  <si>
    <t>302613232</t>
  </si>
  <si>
    <t>03 - ZL 3 - Úprava nosníků</t>
  </si>
  <si>
    <t xml:space="preserve">    767 - Konstrukce zámečnické</t>
  </si>
  <si>
    <t>346244371</t>
  </si>
  <si>
    <t>Zazdívka o tl 140 mm rýh, nik nebo kapes z cihel pálených</t>
  </si>
  <si>
    <t>-702780664</t>
  </si>
  <si>
    <t>612315213</t>
  </si>
  <si>
    <t>Vápenná hladká omítka malých ploch přes 0,25 do 1 m2 na stěnách</t>
  </si>
  <si>
    <t>kus</t>
  </si>
  <si>
    <t>392314493</t>
  </si>
  <si>
    <t>973031513</t>
  </si>
  <si>
    <t>Vysekání kapes ve zdivu cihelném na MV nebo MVC pro upevňovací prvky hl do 150 mm</t>
  </si>
  <si>
    <t>52444272</t>
  </si>
  <si>
    <t>976082131</t>
  </si>
  <si>
    <t>Vybourání objímek, držáků nebo věšáků ze zdiva cihelného</t>
  </si>
  <si>
    <t>592156102</t>
  </si>
  <si>
    <t>-628651721</t>
  </si>
  <si>
    <t>-1419211556</t>
  </si>
  <si>
    <t>-831838766</t>
  </si>
  <si>
    <t>1296508483</t>
  </si>
  <si>
    <t>462922430</t>
  </si>
  <si>
    <t>767</t>
  </si>
  <si>
    <t>Konstrukce zámečnické</t>
  </si>
  <si>
    <t>767995102</t>
  </si>
  <si>
    <t>Montáž atypických zámečnických konstrukcí hmotnosti přes 1 do 3 kg</t>
  </si>
  <si>
    <t>kg</t>
  </si>
  <si>
    <t>-26975924</t>
  </si>
  <si>
    <t>04 - ZL 4 - SDK kce</t>
  </si>
  <si>
    <t xml:space="preserve">    763 - Konstrukce suché výstavby</t>
  </si>
  <si>
    <t>763</t>
  </si>
  <si>
    <t>Konstrukce suché výstavby</t>
  </si>
  <si>
    <t>763131411</t>
  </si>
  <si>
    <t>Podhled ze sádrokartonových desek dvouvrstvá zavěšená spodní konstrukce z ocelových profilů CD, UD jednoduše opláštěná deskou standardní A, tl. 12,5 mm, bez izolace</t>
  </si>
  <si>
    <t>923270040</t>
  </si>
  <si>
    <t>763431011</t>
  </si>
  <si>
    <t>Montáž podhledu minerálního včetně zavěšeného roštu polozapuštěného s panely vyjímatelnými, velikosti panelů do 0,36 m2</t>
  </si>
  <si>
    <t>-823782991</t>
  </si>
  <si>
    <t>59036524</t>
  </si>
  <si>
    <t>deska podhledová minerální polodrážka jemně strukturovaná mikroperforovaná zvukově pohltivá bílá 15x600x600mm</t>
  </si>
  <si>
    <t>458441382</t>
  </si>
  <si>
    <t>998763301</t>
  </si>
  <si>
    <t>Přesun hmot pro konstrukce montované z desek sádrokartonových, sádrovláknitých, cementovláknitých nebo cementových stanovený z hmotnosti přesunovaného materiálu vodorovná dopravní vzdálenost do 50 m základní v objektech výšky do 6 m</t>
  </si>
  <si>
    <t>842650557</t>
  </si>
  <si>
    <t>05 - ZL 5 - Truhlářské výrobky - obložení, dveře</t>
  </si>
  <si>
    <t xml:space="preserve">    766 - Konstrukce truhlářské</t>
  </si>
  <si>
    <t>766</t>
  </si>
  <si>
    <t>Konstrukce truhlářské</t>
  </si>
  <si>
    <t>766411821</t>
  </si>
  <si>
    <t>Demontáž obložení stěn dřevěným kazetovým obkladem</t>
  </si>
  <si>
    <t>207964169</t>
  </si>
  <si>
    <t>766411822</t>
  </si>
  <si>
    <t>Demontáž obložení stěn podkladových roštů</t>
  </si>
  <si>
    <t>624939023</t>
  </si>
  <si>
    <t>766416243X</t>
  </si>
  <si>
    <t>Montáž obložení stěn panely obkladovými plochy přes 5 m2 z aglomerovaných desek, plochy přes 1,50 m2 - lepená</t>
  </si>
  <si>
    <t>-1630313154</t>
  </si>
  <si>
    <t>M30980</t>
  </si>
  <si>
    <t>deska cementovláknitá tl 12,5mm se zaoblenou hranou, probarvená</t>
  </si>
  <si>
    <t>1997773117</t>
  </si>
  <si>
    <t>998766101</t>
  </si>
  <si>
    <t>Přesun hmot pro konstrukce truhlářské stanovený z hmotnosti přesunovaného materiálu vodorovná dopravní vzdálenost do 50 m základní v objektech výšky do 6 m</t>
  </si>
  <si>
    <t>-1645084723</t>
  </si>
  <si>
    <t>D5</t>
  </si>
  <si>
    <t>M+D Dveře dřevěné 800x1970 mm, otočné, protipožární EW-15 DP3-C, včetně zárubně, kování a příslušenství dle PD</t>
  </si>
  <si>
    <t>78149961</t>
  </si>
  <si>
    <t>D5-zmena</t>
  </si>
  <si>
    <t>M+D Dveře dřevěné 1000x1970 mm, otočné, protipožární EW-15 DP3-C, včetně zárubně, kování a příslušenství dle PD</t>
  </si>
  <si>
    <t>-1962457810</t>
  </si>
  <si>
    <t>06 - ZL 6 - Dopojení umyvadla v místnosti č.028</t>
  </si>
  <si>
    <t xml:space="preserve">    721 - Zdravotechnika - vnitřní kanalizace</t>
  </si>
  <si>
    <t>721</t>
  </si>
  <si>
    <t>Zdravotechnika - vnitřní kanalizace</t>
  </si>
  <si>
    <t>22R</t>
  </si>
  <si>
    <t>Stavební přípomoce</t>
  </si>
  <si>
    <t>kpl</t>
  </si>
  <si>
    <t>372729638</t>
  </si>
  <si>
    <t>721173723</t>
  </si>
  <si>
    <t>Potrubí z trub polyetylenových svařované připojovací DN 50</t>
  </si>
  <si>
    <t>1600873970</t>
  </si>
  <si>
    <t>07 - ZL 7 - Nadsvětlík</t>
  </si>
  <si>
    <t>342272235</t>
  </si>
  <si>
    <t>Příčky z pórobetonových tvárnic hladkých na tenké maltové lože objemová hmotnost do 500 kg/m3, tloušťka příčky 125 mm</t>
  </si>
  <si>
    <t>-61692019</t>
  </si>
  <si>
    <t>-1316896264</t>
  </si>
  <si>
    <t>2050028395</t>
  </si>
  <si>
    <t>962081141</t>
  </si>
  <si>
    <t>Bourání příček ze skleněných tvárnic tl přes 100 do 150 mm</t>
  </si>
  <si>
    <t>1559023131</t>
  </si>
  <si>
    <t>-875332857</t>
  </si>
  <si>
    <t>1695356751</t>
  </si>
  <si>
    <t>-262066828</t>
  </si>
  <si>
    <t>997013804</t>
  </si>
  <si>
    <t>Poplatek za uložení stavebního odpadu na skládce (skládkovné) ze skla zatříděného do Katalogu odpadů pod kódem 17 02 02</t>
  </si>
  <si>
    <t>-1744312812</t>
  </si>
  <si>
    <t>1087546870</t>
  </si>
  <si>
    <t>08 - ZL 8 - Navýšení počtu židlí</t>
  </si>
  <si>
    <t>T.02</t>
  </si>
  <si>
    <t>M+D Židle jídelní, dřevo masiv, koženkový sedák (zvýšná odolnost, omyvatelný), kompletní dodání dle PD</t>
  </si>
  <si>
    <t>-318794531</t>
  </si>
  <si>
    <t>09 - ZL 9 - MaR a elektro</t>
  </si>
  <si>
    <t>D1 - Kabely</t>
  </si>
  <si>
    <t>D2 - Ostatní</t>
  </si>
  <si>
    <t>D3 - Svítidla</t>
  </si>
  <si>
    <t>08 - Montáže a ostatní</t>
  </si>
  <si>
    <t>D1</t>
  </si>
  <si>
    <t>Kabely</t>
  </si>
  <si>
    <t>Pol1</t>
  </si>
  <si>
    <t>Kabel CGSG 5x6</t>
  </si>
  <si>
    <t>511554459</t>
  </si>
  <si>
    <t>Pol2</t>
  </si>
  <si>
    <t>Kabel CGTG 5x10</t>
  </si>
  <si>
    <t>1862133534</t>
  </si>
  <si>
    <t>Pol3</t>
  </si>
  <si>
    <t>Kabel CGTG 5x16</t>
  </si>
  <si>
    <t>1910014669</t>
  </si>
  <si>
    <t>Pol4</t>
  </si>
  <si>
    <t>Kabel CGTG 5x4</t>
  </si>
  <si>
    <t>-1150790370</t>
  </si>
  <si>
    <t>Pol5</t>
  </si>
  <si>
    <t>Kabel CGTG 5x2,5</t>
  </si>
  <si>
    <t>1111208742</t>
  </si>
  <si>
    <t>Pol6</t>
  </si>
  <si>
    <t>Kabel CYKY-J 3x1,5, nouzová svítidla</t>
  </si>
  <si>
    <t>-296399721</t>
  </si>
  <si>
    <t>Pol64</t>
  </si>
  <si>
    <t>Kabel CYKY-J 3x2,5</t>
  </si>
  <si>
    <t>-756351167</t>
  </si>
  <si>
    <t>Pol65</t>
  </si>
  <si>
    <t>Kabel CYKY-J 3x1,5</t>
  </si>
  <si>
    <t>-2133570866</t>
  </si>
  <si>
    <t>Pol7</t>
  </si>
  <si>
    <t>Kabel CAT6 S/FTP, monitoring systému HACCP</t>
  </si>
  <si>
    <t>2048495199</t>
  </si>
  <si>
    <t>Pol68</t>
  </si>
  <si>
    <t>Kabel CAT6 FTP</t>
  </si>
  <si>
    <t>1992733451</t>
  </si>
  <si>
    <t>30</t>
  </si>
  <si>
    <t>R332155.R</t>
  </si>
  <si>
    <t>Chránička KOPOS KOPOFLEX 100 KF 09063 BA červená 100mm</t>
  </si>
  <si>
    <t>1508063145</t>
  </si>
  <si>
    <t>D2</t>
  </si>
  <si>
    <t>Ostatní</t>
  </si>
  <si>
    <t>19</t>
  </si>
  <si>
    <t>Pol10</t>
  </si>
  <si>
    <t>Jednorámeček Tango</t>
  </si>
  <si>
    <t>ks</t>
  </si>
  <si>
    <t>-1240424125</t>
  </si>
  <si>
    <t>Pol81</t>
  </si>
  <si>
    <t>-1200050802</t>
  </si>
  <si>
    <t>Pol11</t>
  </si>
  <si>
    <t>Nosná maska ABB Tango</t>
  </si>
  <si>
    <t>-1074450628</t>
  </si>
  <si>
    <t>Pol82</t>
  </si>
  <si>
    <t>1515979257</t>
  </si>
  <si>
    <t>Pol12</t>
  </si>
  <si>
    <t>Krabice pod omítku KU68</t>
  </si>
  <si>
    <t>74441503</t>
  </si>
  <si>
    <t>Pol83</t>
  </si>
  <si>
    <t>1537185742</t>
  </si>
  <si>
    <t>22</t>
  </si>
  <si>
    <t>Pol13</t>
  </si>
  <si>
    <t>Korugovaná trubka EN 20 bezhalogenová, pevnost 750N/ 5cm - instalace do zdi a podhledu</t>
  </si>
  <si>
    <t>-430270907</t>
  </si>
  <si>
    <t>R478885</t>
  </si>
  <si>
    <t>1301810208</t>
  </si>
  <si>
    <t>Pol14</t>
  </si>
  <si>
    <t>Přístrojová instalační krabice do zdi,  KO1 125x125,  monitoring systému HACCP</t>
  </si>
  <si>
    <t>-693492534</t>
  </si>
  <si>
    <t>Pol8</t>
  </si>
  <si>
    <t>Vačkový spínač 3pólový 63A</t>
  </si>
  <si>
    <t>-1131043440</t>
  </si>
  <si>
    <t>Pol72</t>
  </si>
  <si>
    <t>980912045</t>
  </si>
  <si>
    <t>Pol9</t>
  </si>
  <si>
    <t>Zásuvka 230V/16A vestavná</t>
  </si>
  <si>
    <t>797559947</t>
  </si>
  <si>
    <t>Pol75</t>
  </si>
  <si>
    <t>-864481674</t>
  </si>
  <si>
    <t>D3</t>
  </si>
  <si>
    <t>Svítidla</t>
  </si>
  <si>
    <t>Pol15</t>
  </si>
  <si>
    <t>Sv. nouzové CAPRO AREA 3W 3H vestavné</t>
  </si>
  <si>
    <t>-1864283442</t>
  </si>
  <si>
    <t>Pol16</t>
  </si>
  <si>
    <t>Sv. nouzové Fenix 9W/207 3h</t>
  </si>
  <si>
    <t>1180777424</t>
  </si>
  <si>
    <t>Pol17</t>
  </si>
  <si>
    <t>Sv. nouzové CORDELIA AREA 3W 3h přisazené</t>
  </si>
  <si>
    <t>-510992041</t>
  </si>
  <si>
    <t>Montáže a ostatní</t>
  </si>
  <si>
    <t>Pol18</t>
  </si>
  <si>
    <t>Demontáž pole stávajího rozvaděče a zajištění beznapěťového stavu spotřebičů.</t>
  </si>
  <si>
    <t>903548732</t>
  </si>
  <si>
    <t>Pol19</t>
  </si>
  <si>
    <t>Revize elektro a připojení Stavebního rozvaděče</t>
  </si>
  <si>
    <t>733299964</t>
  </si>
  <si>
    <t>10 - ZL 10 - Úprava nadokení špalety, včetně úpravy stěn.</t>
  </si>
  <si>
    <t xml:space="preserve">    784 - Dokončovací práce - malby a tapety (část chodby před kancelářemi)</t>
  </si>
  <si>
    <t>622212001</t>
  </si>
  <si>
    <t>Montáž kontaktního zateplení vnějšího ostění, nadpraží nebo parapetu hl. špalety do 200 mm lepením desek z polystyrenu tl do 40 mm</t>
  </si>
  <si>
    <t>1558476017</t>
  </si>
  <si>
    <t>28376650</t>
  </si>
  <si>
    <t>deska XPS hrana polodrážková a hladký povrch 500kPA λ=0,035 tl 40mm</t>
  </si>
  <si>
    <t>-296598809</t>
  </si>
  <si>
    <t>687628509</t>
  </si>
  <si>
    <t>1207557096</t>
  </si>
  <si>
    <t>784</t>
  </si>
  <si>
    <t>Dokončovací práce - malby a tapety (část chodby před kancelářemi)</t>
  </si>
  <si>
    <t>784111001</t>
  </si>
  <si>
    <t>Oprášení (ometení) podkladu v místnostech výšky do 3,80 m</t>
  </si>
  <si>
    <t>1420146011</t>
  </si>
  <si>
    <t>784121001</t>
  </si>
  <si>
    <t>Oškrabání malby v místnostech výšky do 3,80 m</t>
  </si>
  <si>
    <t>180894433</t>
  </si>
  <si>
    <t>784181101</t>
  </si>
  <si>
    <t>Penetrace podkladu jednonásobná základní akrylátová bezbarvá v místnostech výšky do 3,80 m</t>
  </si>
  <si>
    <t>-179657849</t>
  </si>
  <si>
    <t>784211001</t>
  </si>
  <si>
    <t>Malby z malířských směsí oděruvzdorných za mokra jednonásobné, bílé za mokra odruvzdorné výborně v místnostech výšky do 3,80 m</t>
  </si>
  <si>
    <t>-1289471514</t>
  </si>
  <si>
    <t>11 - ZL 11 - Demontáž potrubí a dodávka revizních dvířek</t>
  </si>
  <si>
    <t xml:space="preserve">    733 - Ústřední vytápění - rozvodné potrubí (rozvodné potrubí ve stávajícím kolektoru)</t>
  </si>
  <si>
    <t>971033341</t>
  </si>
  <si>
    <t>Vybourání (úprava a zvětšení) otvorů ve zdivu cihelném pl do 0,09 m2 na MVC nebo MV tl do 300 mm</t>
  </si>
  <si>
    <t>-1102952452</t>
  </si>
  <si>
    <t>997013219</t>
  </si>
  <si>
    <t>Příplatek k vnitrostaveništní dopravě suti a vybouraných hmot za zvětšenou dopravu suti ZKD 10 m</t>
  </si>
  <si>
    <t>813634704</t>
  </si>
  <si>
    <t>481321855</t>
  </si>
  <si>
    <t>997013871</t>
  </si>
  <si>
    <t>Poplatek za uložení stavebního odpadu na recyklační skládce (skládkovné) směsného stavebního a demoličního zatříděného do Katalogu odpadů pod kódem 17 09 04</t>
  </si>
  <si>
    <t>-875231799</t>
  </si>
  <si>
    <t>997241548</t>
  </si>
  <si>
    <t>Naložení a složení suti</t>
  </si>
  <si>
    <t>66185121</t>
  </si>
  <si>
    <t>410220150</t>
  </si>
  <si>
    <t>733</t>
  </si>
  <si>
    <t>Ústřední vytápění - rozvodné potrubí (rozvodné potrubí ve stávajícím kolektoru)</t>
  </si>
  <si>
    <t>733120832</t>
  </si>
  <si>
    <t>Demontáž potrubí ocelového hladkého D přes 89 do 133</t>
  </si>
  <si>
    <t>-1302810967</t>
  </si>
  <si>
    <t>7631723</t>
  </si>
  <si>
    <t xml:space="preserve">Montáž dvířek revizních </t>
  </si>
  <si>
    <t>1669693588</t>
  </si>
  <si>
    <t>5624571a</t>
  </si>
  <si>
    <t>dvířka revizní 300x00 nerezová</t>
  </si>
  <si>
    <t>-1246886395</t>
  </si>
  <si>
    <t>55343545</t>
  </si>
  <si>
    <t>dvířka revizní 200x300 nerezová</t>
  </si>
  <si>
    <t>2117419352</t>
  </si>
  <si>
    <t>12 - ZL 12 - D+M dlažba v sprch. koutě + obklad + izol. proti vodě + odv. žlab.(Odpočet sprch. vaničky)</t>
  </si>
  <si>
    <t xml:space="preserve">    725 - Zdravotechnika - zařizovací předměty</t>
  </si>
  <si>
    <t xml:space="preserve">    771 - Podlahy z dlaždic</t>
  </si>
  <si>
    <t xml:space="preserve">    781 - Dokončovací práce - obklady</t>
  </si>
  <si>
    <t>721212121</t>
  </si>
  <si>
    <t>Odtokový sprchový žlab délky 700 mm s krycím roštem a zápachovou uzávěrkou</t>
  </si>
  <si>
    <t>-67666205</t>
  </si>
  <si>
    <t>725</t>
  </si>
  <si>
    <t>Zdravotechnika - zařizovací předměty</t>
  </si>
  <si>
    <t>725241111</t>
  </si>
  <si>
    <t>Odpočet ZTI pol 44 - Vanička sprchová akrylátová čtvercová</t>
  </si>
  <si>
    <t>soubor</t>
  </si>
  <si>
    <t>-1087496219</t>
  </si>
  <si>
    <t>771</t>
  </si>
  <si>
    <t>Podlahy z dlaždic</t>
  </si>
  <si>
    <t>771111011</t>
  </si>
  <si>
    <t>Příprava podkladu před provedením dlažby vysátí podlah</t>
  </si>
  <si>
    <t>2087388840</t>
  </si>
  <si>
    <t>771121011</t>
  </si>
  <si>
    <t>Příprava podkladu před provedením dlažby nátěr penetrační na podlahu</t>
  </si>
  <si>
    <t>771489434</t>
  </si>
  <si>
    <t>59761132</t>
  </si>
  <si>
    <t>dlažba keramická slinutá mrazuvzdorná R10/A povrch reliéfní/matný tl do 10mm přes 9 do 12ks/m2</t>
  </si>
  <si>
    <t>-2063444633</t>
  </si>
  <si>
    <t>771474113</t>
  </si>
  <si>
    <t>Odpočet SO 01 pol.105 - Montáž soklů z dlaždic keramických lepených cementovým flexibilním lepidlem rovných, výšky přes 90 do 120 mm</t>
  </si>
  <si>
    <t>227159180</t>
  </si>
  <si>
    <t>59761183</t>
  </si>
  <si>
    <t>Odpočet SO 01 pol.106 - sokl keramický mrazuvzdorný povrch reliéfní/lapovaný tl do 10mm výšky přes 90 do 120mm</t>
  </si>
  <si>
    <t>1140528630</t>
  </si>
  <si>
    <t>771591112</t>
  </si>
  <si>
    <t>Izolace podlahy pod dlažbu nátěrem nebo stěrkou ve dvou vrstvách</t>
  </si>
  <si>
    <t>-1818011159</t>
  </si>
  <si>
    <t>771591115</t>
  </si>
  <si>
    <t>Podlahy - dokončovací práce spárování silikonem</t>
  </si>
  <si>
    <t>1010431334</t>
  </si>
  <si>
    <t>998771101</t>
  </si>
  <si>
    <t>Přesun hmot pro podlahy z dlaždic stanovený z hmotnosti přesunovaného materiálu vodorovná dopravní vzdálenost do 50 m základní v objektech výšky do 6 m</t>
  </si>
  <si>
    <t>971833844</t>
  </si>
  <si>
    <t>781</t>
  </si>
  <si>
    <t>Dokončovací práce - obklady</t>
  </si>
  <si>
    <t>781111011</t>
  </si>
  <si>
    <t>Příprava podkladu před provedením obkladu oprášení (ometení) stěny</t>
  </si>
  <si>
    <t>686343505</t>
  </si>
  <si>
    <t>781121011</t>
  </si>
  <si>
    <t>Příprava podkladu před provedením obkladu nátěr penetrační na stěnu</t>
  </si>
  <si>
    <t>-886588271</t>
  </si>
  <si>
    <t>781131112</t>
  </si>
  <si>
    <t>Izolace stěny pod obklad izolace nátěrem nebo stěrkou ve dvou vrstvách</t>
  </si>
  <si>
    <t>1555975945</t>
  </si>
  <si>
    <t>781472215</t>
  </si>
  <si>
    <t>Montáž keramických obkladů stěn lepených cementovým flexibilním lepidlem hladkých přes 6 do 9 ks/m2</t>
  </si>
  <si>
    <t>-302626050</t>
  </si>
  <si>
    <t>59761708</t>
  </si>
  <si>
    <t>obklad keramický nemrazuvzdorný povrch hladký/lesklý tl do 10mm přes 6 do 9ks/m2</t>
  </si>
  <si>
    <t>1399776771</t>
  </si>
  <si>
    <t>781495115</t>
  </si>
  <si>
    <t>Obklad - dokončující práce ostatní práce spárování silikonem</t>
  </si>
  <si>
    <t>-523968386</t>
  </si>
  <si>
    <t>998781101</t>
  </si>
  <si>
    <t>Přesun hmot pro obklady keramické stanovený z hmotnosti přesunovaného materiálu vodorovná dopravní vzdálenost do 50 m základní v objektech výšky do 6 m</t>
  </si>
  <si>
    <t>1653912334</t>
  </si>
  <si>
    <t>13 - ZL 13  - venkovní kanalizace</t>
  </si>
  <si>
    <t xml:space="preserve">    5 - Komunikace pozemní</t>
  </si>
  <si>
    <t xml:space="preserve">    8 - Vedení trubní dálková a přípojná</t>
  </si>
  <si>
    <t>OST - Ostatní</t>
  </si>
  <si>
    <t>Komunikace pozemní</t>
  </si>
  <si>
    <t>567921111</t>
  </si>
  <si>
    <t>Podklad z mezerovitého betonu MCB tl 120 mm</t>
  </si>
  <si>
    <t>-1866304704</t>
  </si>
  <si>
    <t>572141112</t>
  </si>
  <si>
    <t>Vyrovnání povrchu dosavadních krytů asfaltovým betonem ACO (AB) tl přes 40 do 60 mm</t>
  </si>
  <si>
    <t>-2137523923</t>
  </si>
  <si>
    <t>572341112</t>
  </si>
  <si>
    <t>Vyspravení krytu komunikací po překopech pl přes 15 m2 asfalt betonem ACO (AB) tl přes 50 do 70 mm</t>
  </si>
  <si>
    <t>414629002</t>
  </si>
  <si>
    <t>573231112</t>
  </si>
  <si>
    <t>Postřik živičný spojovací ze silniční emulze v množství 0,80 kg/m2</t>
  </si>
  <si>
    <t>-1277781373</t>
  </si>
  <si>
    <t>573312611</t>
  </si>
  <si>
    <t>Prolití podkladu asfaltem v množství 7 kg/m2</t>
  </si>
  <si>
    <t>2132990277</t>
  </si>
  <si>
    <t>Vedení trubní dálková a přípojná</t>
  </si>
  <si>
    <t>894812376</t>
  </si>
  <si>
    <t>Revizní a čistící šachta z PP DN 600 poklop litinový pro třídu zatížení D400 s betonovým prstencem</t>
  </si>
  <si>
    <t>119355900</t>
  </si>
  <si>
    <t>919535555</t>
  </si>
  <si>
    <t>Obetonování trubního propustku betonem prostým tř. C 12/15</t>
  </si>
  <si>
    <t>-602978314</t>
  </si>
  <si>
    <t>Bourání podkladů pod dlažby nebo mazanin betonových nebo z litého asfaltu tl do 100 mm pl přes 4 m2</t>
  </si>
  <si>
    <t>1069136781</t>
  </si>
  <si>
    <t>1373482813</t>
  </si>
  <si>
    <t>-830097937</t>
  </si>
  <si>
    <t>-1572198285</t>
  </si>
  <si>
    <t>997013645</t>
  </si>
  <si>
    <t>Poplatek za uložení stavebního odpadu na skládce (skládkovné) asfaltového bez obsahu dehtu zatříděného do Katalogu odpadů pod kódem 17 03 02</t>
  </si>
  <si>
    <t>1644133596</t>
  </si>
  <si>
    <t>OST</t>
  </si>
  <si>
    <t>998 R300</t>
  </si>
  <si>
    <t>Změkčováč vody, Atotech včetně regen. soli a dopravy a montáže</t>
  </si>
  <si>
    <t>512</t>
  </si>
  <si>
    <t>916041474</t>
  </si>
  <si>
    <t>998R100</t>
  </si>
  <si>
    <t xml:space="preserve">Doprava </t>
  </si>
  <si>
    <t>km</t>
  </si>
  <si>
    <t>-2072111728</t>
  </si>
  <si>
    <t>998R200</t>
  </si>
  <si>
    <t>Řezání asfaltových vozovek</t>
  </si>
  <si>
    <t>-381179373</t>
  </si>
  <si>
    <t>998R400</t>
  </si>
  <si>
    <t>D+M kom.modulu pro energy system</t>
  </si>
  <si>
    <t>-1690775537</t>
  </si>
  <si>
    <t>14 - ZL 14 - Předstěna SDK + OSB</t>
  </si>
  <si>
    <t>763123113</t>
  </si>
  <si>
    <t>SDK stěna předsazená bezpečnostní RC3 tl 150 mm 2x plech zdvojený profil CD+UD desky 4xA 12,5 s izolací EI 30</t>
  </si>
  <si>
    <t>1946694790</t>
  </si>
  <si>
    <t>Přesun hmot tonážní pro konstrukce montované z desek v objektech v do 6 m</t>
  </si>
  <si>
    <t>-58750657</t>
  </si>
  <si>
    <t>15 - ZL 15 - D + M ocelové konstrukce, včetně povrch. úpravy zinkováním</t>
  </si>
  <si>
    <t xml:space="preserve">    712 - Povlakové krytiny</t>
  </si>
  <si>
    <t>628613611</t>
  </si>
  <si>
    <t>Žárové zinkování ponorem dílů ocelových konstrukcí mostů hmotnosti do 100 kg (variantně prašková barva)</t>
  </si>
  <si>
    <t>-1152183456</t>
  </si>
  <si>
    <t>863309574</t>
  </si>
  <si>
    <t>712</t>
  </si>
  <si>
    <t>Povlakové krytiny</t>
  </si>
  <si>
    <t>712911911</t>
  </si>
  <si>
    <t>Provedení údržby průniků povlakové krytiny vpustí, ventilací a komínů za studena nátěr asfaltovou suspenzí</t>
  </si>
  <si>
    <t>1288891835</t>
  </si>
  <si>
    <t>11163346</t>
  </si>
  <si>
    <t>suspenze hydroizolační asfaltová</t>
  </si>
  <si>
    <t>966645428</t>
  </si>
  <si>
    <t>712921932</t>
  </si>
  <si>
    <t>Provedení údržby průniků povlakové krytiny vpustí, ventilací a komínů za horka nátěrem asfaltovým</t>
  </si>
  <si>
    <t>770065530</t>
  </si>
  <si>
    <t>11161332</t>
  </si>
  <si>
    <t>asfalt pro izolaci trub</t>
  </si>
  <si>
    <t>-1867912292</t>
  </si>
  <si>
    <t>712941963</t>
  </si>
  <si>
    <t>Provedení údržby průniků povlakové krytiny vpustí, ventilací a komínů pásy přitavením NAIP</t>
  </si>
  <si>
    <t>-431861802</t>
  </si>
  <si>
    <t>62832001</t>
  </si>
  <si>
    <t>pás asfaltový natavitelný oxidovaný s vložkou ze skleněné rohože typu V60 s jemnozrnným minerálním posypem tl 3,5mm</t>
  </si>
  <si>
    <t>1724432001</t>
  </si>
  <si>
    <t>62832134</t>
  </si>
  <si>
    <t>pás asfaltový natavitelný oxidovaný s vložkou ze skleněné rohože typu V60 s jemnozrnným minerálním posypem tl 4,0mm</t>
  </si>
  <si>
    <t>568067955</t>
  </si>
  <si>
    <t>998712101</t>
  </si>
  <si>
    <t>Přesun hmot tonážní pro krytiny povlakové v objektech v do 6 m</t>
  </si>
  <si>
    <t>779932612</t>
  </si>
  <si>
    <t>767995113</t>
  </si>
  <si>
    <t>Montáž atypických zámečnických konstrukcí hmotnosti přes 10 do 20 kg</t>
  </si>
  <si>
    <t>-31112234</t>
  </si>
  <si>
    <t>130109r01</t>
  </si>
  <si>
    <t>ocel profilová jakost S235JR (11 375)</t>
  </si>
  <si>
    <t>2112716093</t>
  </si>
  <si>
    <t>r001</t>
  </si>
  <si>
    <t>Pronájem jeřábu (nájezd, odjezd, pronájem )</t>
  </si>
  <si>
    <t>hod</t>
  </si>
  <si>
    <t>-289090411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</si>
</sst>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D274"/>
      </patternFill>
    </fill>
    <fill>
      <patternFill patternType="solid">
        <fgColor rgb="FFCCFFCC"/>
      </patternFill>
    </fill>
    <fill>
      <patternFill patternType="solid">
        <fgColor rgb="FFFF9086"/>
      </patternFill>
    </fill>
    <fill>
      <patternFill patternType="solid">
        <fgColor rgb="FFA7DC68"/>
      </patternFill>
    </fill>
    <fill>
      <patternFill patternType="solid">
        <fgColor rgb="FFE6E7D5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21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166" fontId="15" fillId="0" borderId="0" xfId="0" applyNumberFormat="1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4" xfId="0" applyNumberFormat="1" applyFont="1" applyBorder="1" applyAlignment="1">
      <alignment vertical="center"/>
    </xf>
    <xf numFmtId="4" fontId="24" fillId="0" borderId="0" xfId="0" applyNumberFormat="1" applyFont="1" applyBorder="1" applyAlignment="1">
      <alignment vertical="center"/>
    </xf>
    <xf numFmtId="166" fontId="24" fillId="0" borderId="0" xfId="0" applyNumberFormat="1" applyFont="1" applyBorder="1" applyAlignment="1">
      <alignment vertical="center"/>
    </xf>
    <xf numFmtId="4" fontId="24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0" fillId="0" borderId="0" xfId="0" applyProtection="1"/>
    <xf numFmtId="0" fontId="25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19" fillId="0" borderId="0" xfId="0" applyNumberFormat="1" applyFont="1" applyAlignment="1"/>
    <xf numFmtId="166" fontId="27" fillId="0" borderId="12" xfId="0" applyNumberFormat="1" applyFont="1" applyBorder="1" applyAlignment="1"/>
    <xf numFmtId="166" fontId="27" fillId="0" borderId="13" xfId="0" applyNumberFormat="1" applyFont="1" applyBorder="1" applyAlignment="1"/>
    <xf numFmtId="4" fontId="28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0" fontId="17" fillId="5" borderId="22" xfId="0" applyFont="1" applyFill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166" fontId="18" fillId="0" borderId="0" xfId="0" applyNumberFormat="1" applyFont="1" applyBorder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17" fillId="6" borderId="22" xfId="0" applyFont="1" applyFill="1" applyBorder="1" applyAlignment="1" applyProtection="1">
      <alignment horizontal="center" vertical="center"/>
      <protection locked="0"/>
    </xf>
    <xf numFmtId="0" fontId="17" fillId="7" borderId="22" xfId="0" applyFont="1" applyFill="1" applyBorder="1" applyAlignment="1" applyProtection="1">
      <alignment horizontal="center" vertical="center"/>
      <protection locked="0"/>
    </xf>
    <xf numFmtId="0" fontId="29" fillId="0" borderId="22" xfId="0" applyFont="1" applyBorder="1" applyAlignment="1" applyProtection="1">
      <alignment horizontal="center" vertical="center"/>
      <protection locked="0"/>
    </xf>
    <xf numFmtId="0" fontId="29" fillId="6" borderId="22" xfId="0" applyFont="1" applyFill="1" applyBorder="1" applyAlignment="1" applyProtection="1">
      <alignment horizontal="center" vertical="center"/>
      <protection locked="0"/>
    </xf>
    <xf numFmtId="49" fontId="29" fillId="0" borderId="22" xfId="0" applyNumberFormat="1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 applyProtection="1">
      <alignment horizontal="center" vertical="center" wrapText="1"/>
      <protection locked="0"/>
    </xf>
    <xf numFmtId="167" fontId="29" fillId="0" borderId="22" xfId="0" applyNumberFormat="1" applyFont="1" applyBorder="1" applyAlignment="1" applyProtection="1">
      <alignment vertical="center"/>
      <protection locked="0"/>
    </xf>
    <xf numFmtId="4" fontId="29" fillId="0" borderId="22" xfId="0" applyNumberFormat="1" applyFont="1" applyBorder="1" applyAlignment="1" applyProtection="1">
      <alignment vertical="center"/>
      <protection locked="0"/>
    </xf>
    <xf numFmtId="0" fontId="30" fillId="0" borderId="22" xfId="0" applyFont="1" applyBorder="1" applyAlignment="1" applyProtection="1">
      <alignment vertical="center"/>
      <protection locked="0"/>
    </xf>
    <xf numFmtId="0" fontId="30" fillId="0" borderId="3" xfId="0" applyFont="1" applyBorder="1" applyAlignment="1">
      <alignment vertical="center"/>
    </xf>
    <xf numFmtId="0" fontId="29" fillId="0" borderId="14" xfId="0" applyFont="1" applyBorder="1" applyAlignment="1">
      <alignment horizontal="left" vertical="center"/>
    </xf>
    <xf numFmtId="0" fontId="29" fillId="0" borderId="0" xfId="0" applyFont="1" applyBorder="1" applyAlignment="1">
      <alignment horizontal="center"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0" fontId="17" fillId="8" borderId="22" xfId="0" applyFont="1" applyFill="1" applyBorder="1" applyAlignment="1" applyProtection="1">
      <alignment horizontal="center" vertical="center"/>
      <protection locked="0"/>
    </xf>
    <xf numFmtId="0" fontId="17" fillId="9" borderId="22" xfId="0" applyFont="1" applyFill="1" applyBorder="1" applyAlignment="1" applyProtection="1">
      <alignment horizontal="center" vertical="center"/>
      <protection locked="0"/>
    </xf>
    <xf numFmtId="0" fontId="29" fillId="0" borderId="19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7" borderId="22" xfId="0" applyFont="1" applyFill="1" applyBorder="1" applyAlignment="1" applyProtection="1">
      <alignment horizontal="center" vertical="center"/>
      <protection locked="0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0" fontId="17" fillId="4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3" fillId="0" borderId="0" xfId="0" applyNumberFormat="1" applyFont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17" fillId="4" borderId="7" xfId="0" applyFont="1" applyFill="1" applyBorder="1" applyAlignment="1">
      <alignment horizontal="righ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4" borderId="8" xfId="0" applyFont="1" applyFill="1" applyBorder="1" applyAlignment="1">
      <alignment horizontal="left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106</xdr:row>
      <xdr:rowOff>0</xdr:rowOff>
    </xdr:from>
    <xdr:to>
      <xdr:col>9</xdr:col>
      <xdr:colOff>1215390</xdr:colOff>
      <xdr:row>110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108</xdr:row>
      <xdr:rowOff>0</xdr:rowOff>
    </xdr:from>
    <xdr:to>
      <xdr:col>9</xdr:col>
      <xdr:colOff>1215390</xdr:colOff>
      <xdr:row>112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109</xdr:row>
      <xdr:rowOff>0</xdr:rowOff>
    </xdr:from>
    <xdr:to>
      <xdr:col>9</xdr:col>
      <xdr:colOff>1215390</xdr:colOff>
      <xdr:row>113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109</xdr:row>
      <xdr:rowOff>0</xdr:rowOff>
    </xdr:from>
    <xdr:to>
      <xdr:col>9</xdr:col>
      <xdr:colOff>1215390</xdr:colOff>
      <xdr:row>113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108</xdr:row>
      <xdr:rowOff>0</xdr:rowOff>
    </xdr:from>
    <xdr:to>
      <xdr:col>9</xdr:col>
      <xdr:colOff>1215390</xdr:colOff>
      <xdr:row>112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104</xdr:row>
      <xdr:rowOff>0</xdr:rowOff>
    </xdr:from>
    <xdr:to>
      <xdr:col>9</xdr:col>
      <xdr:colOff>1215390</xdr:colOff>
      <xdr:row>108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109</xdr:row>
      <xdr:rowOff>0</xdr:rowOff>
    </xdr:from>
    <xdr:to>
      <xdr:col>9</xdr:col>
      <xdr:colOff>1215390</xdr:colOff>
      <xdr:row>113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110</xdr:row>
      <xdr:rowOff>0</xdr:rowOff>
    </xdr:from>
    <xdr:to>
      <xdr:col>9</xdr:col>
      <xdr:colOff>1215390</xdr:colOff>
      <xdr:row>114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107</xdr:row>
      <xdr:rowOff>0</xdr:rowOff>
    </xdr:from>
    <xdr:to>
      <xdr:col>9</xdr:col>
      <xdr:colOff>1215390</xdr:colOff>
      <xdr:row>111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110</xdr:row>
      <xdr:rowOff>0</xdr:rowOff>
    </xdr:from>
    <xdr:to>
      <xdr:col>9</xdr:col>
      <xdr:colOff>1215390</xdr:colOff>
      <xdr:row>114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104</xdr:row>
      <xdr:rowOff>0</xdr:rowOff>
    </xdr:from>
    <xdr:to>
      <xdr:col>9</xdr:col>
      <xdr:colOff>1215390</xdr:colOff>
      <xdr:row>108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104</xdr:row>
      <xdr:rowOff>0</xdr:rowOff>
    </xdr:from>
    <xdr:to>
      <xdr:col>9</xdr:col>
      <xdr:colOff>1215390</xdr:colOff>
      <xdr:row>108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104</xdr:row>
      <xdr:rowOff>0</xdr:rowOff>
    </xdr:from>
    <xdr:to>
      <xdr:col>9</xdr:col>
      <xdr:colOff>1215390</xdr:colOff>
      <xdr:row>108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108</xdr:row>
      <xdr:rowOff>0</xdr:rowOff>
    </xdr:from>
    <xdr:to>
      <xdr:col>9</xdr:col>
      <xdr:colOff>1215390</xdr:colOff>
      <xdr:row>112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104</xdr:row>
      <xdr:rowOff>0</xdr:rowOff>
    </xdr:from>
    <xdr:to>
      <xdr:col>9</xdr:col>
      <xdr:colOff>1215390</xdr:colOff>
      <xdr:row>108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11"/>
  <sheetViews>
    <sheetView showGridLines="0" tabSelected="1" topLeftCell="A88" workbookViewId="0">
      <selection activeCell="AN109" sqref="AN109:AP109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195" t="s">
        <v>5</v>
      </c>
      <c r="AS2" s="182"/>
      <c r="AT2" s="182"/>
      <c r="AU2" s="182"/>
      <c r="AV2" s="182"/>
      <c r="AW2" s="182"/>
      <c r="AX2" s="182"/>
      <c r="AY2" s="182"/>
      <c r="AZ2" s="182"/>
      <c r="BA2" s="182"/>
      <c r="BB2" s="182"/>
      <c r="BC2" s="182"/>
      <c r="BD2" s="182"/>
      <c r="BE2" s="182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s="1" customFormat="1" ht="24.95" customHeight="1">
      <c r="B4" s="17"/>
      <c r="D4" s="18" t="s">
        <v>9</v>
      </c>
      <c r="AR4" s="17"/>
      <c r="AS4" s="19" t="s">
        <v>10</v>
      </c>
      <c r="BS4" s="14" t="s">
        <v>11</v>
      </c>
    </row>
    <row r="5" spans="1:74" s="1" customFormat="1" ht="12" customHeight="1">
      <c r="B5" s="17"/>
      <c r="D5" s="20" t="s">
        <v>12</v>
      </c>
      <c r="K5" s="181" t="s">
        <v>13</v>
      </c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R5" s="17"/>
      <c r="BS5" s="14" t="s">
        <v>6</v>
      </c>
    </row>
    <row r="6" spans="1:74" s="1" customFormat="1" ht="36.950000000000003" customHeight="1">
      <c r="B6" s="17"/>
      <c r="D6" s="22" t="s">
        <v>14</v>
      </c>
      <c r="K6" s="183" t="s">
        <v>15</v>
      </c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R6" s="17"/>
      <c r="BS6" s="14" t="s">
        <v>6</v>
      </c>
    </row>
    <row r="7" spans="1:74" s="1" customFormat="1" ht="12" customHeight="1">
      <c r="B7" s="17"/>
      <c r="D7" s="23" t="s">
        <v>16</v>
      </c>
      <c r="K7" s="21" t="s">
        <v>1</v>
      </c>
      <c r="AK7" s="23" t="s">
        <v>17</v>
      </c>
      <c r="AN7" s="21" t="s">
        <v>1</v>
      </c>
      <c r="AR7" s="17"/>
      <c r="BS7" s="14" t="s">
        <v>6</v>
      </c>
    </row>
    <row r="8" spans="1:74" s="1" customFormat="1" ht="12" customHeight="1">
      <c r="B8" s="17"/>
      <c r="D8" s="23" t="s">
        <v>18</v>
      </c>
      <c r="K8" s="21" t="s">
        <v>19</v>
      </c>
      <c r="AK8" s="23" t="s">
        <v>20</v>
      </c>
      <c r="AN8" s="21" t="s">
        <v>21</v>
      </c>
      <c r="AR8" s="17"/>
      <c r="BS8" s="14" t="s">
        <v>6</v>
      </c>
    </row>
    <row r="9" spans="1:74" s="1" customFormat="1" ht="14.45" customHeight="1">
      <c r="B9" s="17"/>
      <c r="AR9" s="17"/>
      <c r="BS9" s="14" t="s">
        <v>6</v>
      </c>
    </row>
    <row r="10" spans="1:74" s="1" customFormat="1" ht="12" customHeight="1">
      <c r="B10" s="17"/>
      <c r="D10" s="23" t="s">
        <v>22</v>
      </c>
      <c r="AK10" s="23" t="s">
        <v>23</v>
      </c>
      <c r="AN10" s="21" t="s">
        <v>1</v>
      </c>
      <c r="AR10" s="17"/>
      <c r="BS10" s="14" t="s">
        <v>6</v>
      </c>
    </row>
    <row r="11" spans="1:74" s="1" customFormat="1" ht="18.399999999999999" customHeight="1">
      <c r="B11" s="17"/>
      <c r="E11" s="21" t="s">
        <v>19</v>
      </c>
      <c r="AK11" s="23" t="s">
        <v>24</v>
      </c>
      <c r="AN11" s="21" t="s">
        <v>1</v>
      </c>
      <c r="AR11" s="17"/>
      <c r="BS11" s="14" t="s">
        <v>6</v>
      </c>
    </row>
    <row r="12" spans="1:74" s="1" customFormat="1" ht="6.95" customHeight="1">
      <c r="B12" s="17"/>
      <c r="AR12" s="17"/>
      <c r="BS12" s="14" t="s">
        <v>6</v>
      </c>
    </row>
    <row r="13" spans="1:74" s="1" customFormat="1" ht="12" customHeight="1">
      <c r="B13" s="17"/>
      <c r="D13" s="23" t="s">
        <v>25</v>
      </c>
      <c r="AK13" s="23" t="s">
        <v>23</v>
      </c>
      <c r="AN13" s="21" t="s">
        <v>1</v>
      </c>
      <c r="AR13" s="17"/>
      <c r="BS13" s="14" t="s">
        <v>6</v>
      </c>
    </row>
    <row r="14" spans="1:74" ht="12.75">
      <c r="B14" s="17"/>
      <c r="E14" s="21" t="s">
        <v>19</v>
      </c>
      <c r="AK14" s="23" t="s">
        <v>24</v>
      </c>
      <c r="AN14" s="21" t="s">
        <v>1</v>
      </c>
      <c r="AR14" s="17"/>
      <c r="BS14" s="14" t="s">
        <v>6</v>
      </c>
    </row>
    <row r="15" spans="1:74" s="1" customFormat="1" ht="6.95" customHeight="1">
      <c r="B15" s="17"/>
      <c r="AR15" s="17"/>
      <c r="BS15" s="14" t="s">
        <v>3</v>
      </c>
    </row>
    <row r="16" spans="1:74" s="1" customFormat="1" ht="12" customHeight="1">
      <c r="B16" s="17"/>
      <c r="D16" s="23" t="s">
        <v>26</v>
      </c>
      <c r="AK16" s="23" t="s">
        <v>23</v>
      </c>
      <c r="AN16" s="21" t="s">
        <v>1</v>
      </c>
      <c r="AR16" s="17"/>
      <c r="BS16" s="14" t="s">
        <v>3</v>
      </c>
    </row>
    <row r="17" spans="1:71" s="1" customFormat="1" ht="18.399999999999999" customHeight="1">
      <c r="B17" s="17"/>
      <c r="E17" s="21" t="s">
        <v>19</v>
      </c>
      <c r="AK17" s="23" t="s">
        <v>24</v>
      </c>
      <c r="AN17" s="21" t="s">
        <v>1</v>
      </c>
      <c r="AR17" s="17"/>
      <c r="BS17" s="14" t="s">
        <v>27</v>
      </c>
    </row>
    <row r="18" spans="1:71" s="1" customFormat="1" ht="6.95" customHeight="1">
      <c r="B18" s="17"/>
      <c r="AR18" s="17"/>
      <c r="BS18" s="14" t="s">
        <v>6</v>
      </c>
    </row>
    <row r="19" spans="1:71" s="1" customFormat="1" ht="12" customHeight="1">
      <c r="B19" s="17"/>
      <c r="D19" s="23" t="s">
        <v>28</v>
      </c>
      <c r="AK19" s="23" t="s">
        <v>23</v>
      </c>
      <c r="AN19" s="21" t="s">
        <v>1</v>
      </c>
      <c r="AR19" s="17"/>
      <c r="BS19" s="14" t="s">
        <v>6</v>
      </c>
    </row>
    <row r="20" spans="1:71" s="1" customFormat="1" ht="18.399999999999999" customHeight="1">
      <c r="B20" s="17"/>
      <c r="E20" s="21" t="s">
        <v>19</v>
      </c>
      <c r="AK20" s="23" t="s">
        <v>24</v>
      </c>
      <c r="AN20" s="21" t="s">
        <v>1</v>
      </c>
      <c r="AR20" s="17"/>
      <c r="BS20" s="14" t="s">
        <v>27</v>
      </c>
    </row>
    <row r="21" spans="1:71" s="1" customFormat="1" ht="6.95" customHeight="1">
      <c r="B21" s="17"/>
      <c r="AR21" s="17"/>
    </row>
    <row r="22" spans="1:71" s="1" customFormat="1" ht="12" customHeight="1">
      <c r="B22" s="17"/>
      <c r="D22" s="23" t="s">
        <v>29</v>
      </c>
      <c r="AR22" s="17"/>
    </row>
    <row r="23" spans="1:71" s="1" customFormat="1" ht="16.5" customHeight="1">
      <c r="B23" s="17"/>
      <c r="E23" s="184" t="s">
        <v>1</v>
      </c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B23" s="184"/>
      <c r="AC23" s="184"/>
      <c r="AD23" s="184"/>
      <c r="AE23" s="184"/>
      <c r="AF23" s="184"/>
      <c r="AG23" s="184"/>
      <c r="AH23" s="184"/>
      <c r="AI23" s="184"/>
      <c r="AJ23" s="184"/>
      <c r="AK23" s="184"/>
      <c r="AL23" s="184"/>
      <c r="AM23" s="184"/>
      <c r="AN23" s="184"/>
      <c r="AR23" s="17"/>
    </row>
    <row r="24" spans="1:71" s="1" customFormat="1" ht="6.95" customHeight="1">
      <c r="B24" s="17"/>
      <c r="AR24" s="17"/>
    </row>
    <row r="25" spans="1:71" s="1" customFormat="1" ht="6.9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" customHeight="1">
      <c r="A26" s="26"/>
      <c r="B26" s="27"/>
      <c r="C26" s="26"/>
      <c r="D26" s="28" t="s">
        <v>30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85">
        <f>ROUND(AG94,2)</f>
        <v>849106.98</v>
      </c>
      <c r="AL26" s="186"/>
      <c r="AM26" s="186"/>
      <c r="AN26" s="186"/>
      <c r="AO26" s="186"/>
      <c r="AP26" s="26"/>
      <c r="AQ26" s="26"/>
      <c r="AR26" s="27"/>
      <c r="BE26" s="26"/>
    </row>
    <row r="27" spans="1:7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2.75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187" t="s">
        <v>31</v>
      </c>
      <c r="M28" s="187"/>
      <c r="N28" s="187"/>
      <c r="O28" s="187"/>
      <c r="P28" s="187"/>
      <c r="Q28" s="26"/>
      <c r="R28" s="26"/>
      <c r="S28" s="26"/>
      <c r="T28" s="26"/>
      <c r="U28" s="26"/>
      <c r="V28" s="26"/>
      <c r="W28" s="187" t="s">
        <v>32</v>
      </c>
      <c r="X28" s="187"/>
      <c r="Y28" s="187"/>
      <c r="Z28" s="187"/>
      <c r="AA28" s="187"/>
      <c r="AB28" s="187"/>
      <c r="AC28" s="187"/>
      <c r="AD28" s="187"/>
      <c r="AE28" s="187"/>
      <c r="AF28" s="26"/>
      <c r="AG28" s="26"/>
      <c r="AH28" s="26"/>
      <c r="AI28" s="26"/>
      <c r="AJ28" s="26"/>
      <c r="AK28" s="187" t="s">
        <v>33</v>
      </c>
      <c r="AL28" s="187"/>
      <c r="AM28" s="187"/>
      <c r="AN28" s="187"/>
      <c r="AO28" s="187"/>
      <c r="AP28" s="26"/>
      <c r="AQ28" s="26"/>
      <c r="AR28" s="27"/>
      <c r="BE28" s="26"/>
    </row>
    <row r="29" spans="1:71" s="3" customFormat="1" ht="14.45" customHeight="1">
      <c r="B29" s="31"/>
      <c r="D29" s="23" t="s">
        <v>34</v>
      </c>
      <c r="F29" s="23" t="s">
        <v>35</v>
      </c>
      <c r="L29" s="188">
        <v>0.21</v>
      </c>
      <c r="M29" s="189"/>
      <c r="N29" s="189"/>
      <c r="O29" s="189"/>
      <c r="P29" s="189"/>
      <c r="W29" s="190">
        <f>ROUND(AZ94, 2)</f>
        <v>849106.98</v>
      </c>
      <c r="X29" s="189"/>
      <c r="Y29" s="189"/>
      <c r="Z29" s="189"/>
      <c r="AA29" s="189"/>
      <c r="AB29" s="189"/>
      <c r="AC29" s="189"/>
      <c r="AD29" s="189"/>
      <c r="AE29" s="189"/>
      <c r="AK29" s="190">
        <f>ROUND(AV94, 2)</f>
        <v>178312.47</v>
      </c>
      <c r="AL29" s="189"/>
      <c r="AM29" s="189"/>
      <c r="AN29" s="189"/>
      <c r="AO29" s="189"/>
      <c r="AR29" s="31"/>
    </row>
    <row r="30" spans="1:71" s="3" customFormat="1" ht="14.45" customHeight="1">
      <c r="B30" s="31"/>
      <c r="F30" s="23" t="s">
        <v>36</v>
      </c>
      <c r="L30" s="188">
        <v>0.12</v>
      </c>
      <c r="M30" s="189"/>
      <c r="N30" s="189"/>
      <c r="O30" s="189"/>
      <c r="P30" s="189"/>
      <c r="W30" s="190">
        <f>ROUND(BA94, 2)</f>
        <v>0</v>
      </c>
      <c r="X30" s="189"/>
      <c r="Y30" s="189"/>
      <c r="Z30" s="189"/>
      <c r="AA30" s="189"/>
      <c r="AB30" s="189"/>
      <c r="AC30" s="189"/>
      <c r="AD30" s="189"/>
      <c r="AE30" s="189"/>
      <c r="AK30" s="190">
        <f>ROUND(AW94, 2)</f>
        <v>0</v>
      </c>
      <c r="AL30" s="189"/>
      <c r="AM30" s="189"/>
      <c r="AN30" s="189"/>
      <c r="AO30" s="189"/>
      <c r="AR30" s="31"/>
    </row>
    <row r="31" spans="1:71" s="3" customFormat="1" ht="14.45" hidden="1" customHeight="1">
      <c r="B31" s="31"/>
      <c r="F31" s="23" t="s">
        <v>37</v>
      </c>
      <c r="L31" s="188">
        <v>0.21</v>
      </c>
      <c r="M31" s="189"/>
      <c r="N31" s="189"/>
      <c r="O31" s="189"/>
      <c r="P31" s="189"/>
      <c r="W31" s="190">
        <f>ROUND(BB94, 2)</f>
        <v>0</v>
      </c>
      <c r="X31" s="189"/>
      <c r="Y31" s="189"/>
      <c r="Z31" s="189"/>
      <c r="AA31" s="189"/>
      <c r="AB31" s="189"/>
      <c r="AC31" s="189"/>
      <c r="AD31" s="189"/>
      <c r="AE31" s="189"/>
      <c r="AK31" s="190">
        <v>0</v>
      </c>
      <c r="AL31" s="189"/>
      <c r="AM31" s="189"/>
      <c r="AN31" s="189"/>
      <c r="AO31" s="189"/>
      <c r="AR31" s="31"/>
    </row>
    <row r="32" spans="1:71" s="3" customFormat="1" ht="14.45" hidden="1" customHeight="1">
      <c r="B32" s="31"/>
      <c r="F32" s="23" t="s">
        <v>38</v>
      </c>
      <c r="L32" s="188">
        <v>0.12</v>
      </c>
      <c r="M32" s="189"/>
      <c r="N32" s="189"/>
      <c r="O32" s="189"/>
      <c r="P32" s="189"/>
      <c r="W32" s="190">
        <f>ROUND(BC94, 2)</f>
        <v>0</v>
      </c>
      <c r="X32" s="189"/>
      <c r="Y32" s="189"/>
      <c r="Z32" s="189"/>
      <c r="AA32" s="189"/>
      <c r="AB32" s="189"/>
      <c r="AC32" s="189"/>
      <c r="AD32" s="189"/>
      <c r="AE32" s="189"/>
      <c r="AK32" s="190">
        <v>0</v>
      </c>
      <c r="AL32" s="189"/>
      <c r="AM32" s="189"/>
      <c r="AN32" s="189"/>
      <c r="AO32" s="189"/>
      <c r="AR32" s="31"/>
    </row>
    <row r="33" spans="1:57" s="3" customFormat="1" ht="14.45" hidden="1" customHeight="1">
      <c r="B33" s="31"/>
      <c r="F33" s="23" t="s">
        <v>39</v>
      </c>
      <c r="L33" s="188">
        <v>0</v>
      </c>
      <c r="M33" s="189"/>
      <c r="N33" s="189"/>
      <c r="O33" s="189"/>
      <c r="P33" s="189"/>
      <c r="W33" s="190">
        <f>ROUND(BD94, 2)</f>
        <v>0</v>
      </c>
      <c r="X33" s="189"/>
      <c r="Y33" s="189"/>
      <c r="Z33" s="189"/>
      <c r="AA33" s="189"/>
      <c r="AB33" s="189"/>
      <c r="AC33" s="189"/>
      <c r="AD33" s="189"/>
      <c r="AE33" s="189"/>
      <c r="AK33" s="190">
        <v>0</v>
      </c>
      <c r="AL33" s="189"/>
      <c r="AM33" s="189"/>
      <c r="AN33" s="189"/>
      <c r="AO33" s="189"/>
      <c r="AR33" s="31"/>
    </row>
    <row r="34" spans="1:57" s="2" customFormat="1" ht="6.95" customHeight="1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" customHeight="1">
      <c r="A35" s="26"/>
      <c r="B35" s="27"/>
      <c r="C35" s="32"/>
      <c r="D35" s="33" t="s">
        <v>40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41</v>
      </c>
      <c r="U35" s="34"/>
      <c r="V35" s="34"/>
      <c r="W35" s="34"/>
      <c r="X35" s="194" t="s">
        <v>42</v>
      </c>
      <c r="Y35" s="192"/>
      <c r="Z35" s="192"/>
      <c r="AA35" s="192"/>
      <c r="AB35" s="192"/>
      <c r="AC35" s="34"/>
      <c r="AD35" s="34"/>
      <c r="AE35" s="34"/>
      <c r="AF35" s="34"/>
      <c r="AG35" s="34"/>
      <c r="AH35" s="34"/>
      <c r="AI35" s="34"/>
      <c r="AJ35" s="34"/>
      <c r="AK35" s="191">
        <f>SUM(AK26:AK33)</f>
        <v>1027419.45</v>
      </c>
      <c r="AL35" s="192"/>
      <c r="AM35" s="192"/>
      <c r="AN35" s="192"/>
      <c r="AO35" s="193"/>
      <c r="AP35" s="32"/>
      <c r="AQ35" s="32"/>
      <c r="AR35" s="27"/>
      <c r="BE35" s="26"/>
    </row>
    <row r="36" spans="1:57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5" customHeight="1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6"/>
      <c r="D49" s="37" t="s">
        <v>43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44</v>
      </c>
      <c r="AI49" s="38"/>
      <c r="AJ49" s="38"/>
      <c r="AK49" s="38"/>
      <c r="AL49" s="38"/>
      <c r="AM49" s="38"/>
      <c r="AN49" s="38"/>
      <c r="AO49" s="38"/>
      <c r="AR49" s="36"/>
    </row>
    <row r="50" spans="1:57" ht="11.25">
      <c r="B50" s="17"/>
      <c r="AR50" s="17"/>
    </row>
    <row r="51" spans="1:57" ht="11.25">
      <c r="B51" s="17"/>
      <c r="AR51" s="17"/>
    </row>
    <row r="52" spans="1:57" ht="11.25">
      <c r="B52" s="17"/>
      <c r="AR52" s="17"/>
    </row>
    <row r="53" spans="1:57" ht="11.25">
      <c r="B53" s="17"/>
      <c r="AR53" s="17"/>
    </row>
    <row r="54" spans="1:57" ht="11.25">
      <c r="B54" s="17"/>
      <c r="AR54" s="17"/>
    </row>
    <row r="55" spans="1:57" ht="11.25">
      <c r="B55" s="17"/>
      <c r="AR55" s="17"/>
    </row>
    <row r="56" spans="1:57" ht="11.25">
      <c r="B56" s="17"/>
      <c r="AR56" s="17"/>
    </row>
    <row r="57" spans="1:57" ht="11.25">
      <c r="B57" s="17"/>
      <c r="AR57" s="17"/>
    </row>
    <row r="58" spans="1:57" ht="11.25">
      <c r="B58" s="17"/>
      <c r="AR58" s="17"/>
    </row>
    <row r="59" spans="1:57" ht="11.25">
      <c r="B59" s="17"/>
      <c r="AR59" s="17"/>
    </row>
    <row r="60" spans="1:57" s="2" customFormat="1" ht="12.75">
      <c r="A60" s="26"/>
      <c r="B60" s="27"/>
      <c r="C60" s="26"/>
      <c r="D60" s="39" t="s">
        <v>45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9" t="s">
        <v>46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39" t="s">
        <v>45</v>
      </c>
      <c r="AI60" s="29"/>
      <c r="AJ60" s="29"/>
      <c r="AK60" s="29"/>
      <c r="AL60" s="29"/>
      <c r="AM60" s="39" t="s">
        <v>46</v>
      </c>
      <c r="AN60" s="29"/>
      <c r="AO60" s="29"/>
      <c r="AP60" s="26"/>
      <c r="AQ60" s="26"/>
      <c r="AR60" s="27"/>
      <c r="BE60" s="26"/>
    </row>
    <row r="61" spans="1:57" ht="11.25">
      <c r="B61" s="17"/>
      <c r="AR61" s="17"/>
    </row>
    <row r="62" spans="1:57" ht="11.25">
      <c r="B62" s="17"/>
      <c r="AR62" s="17"/>
    </row>
    <row r="63" spans="1:57" ht="11.25">
      <c r="B63" s="17"/>
      <c r="AR63" s="17"/>
    </row>
    <row r="64" spans="1:57" s="2" customFormat="1" ht="12.75">
      <c r="A64" s="26"/>
      <c r="B64" s="27"/>
      <c r="C64" s="26"/>
      <c r="D64" s="37" t="s">
        <v>47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7" t="s">
        <v>48</v>
      </c>
      <c r="AI64" s="40"/>
      <c r="AJ64" s="40"/>
      <c r="AK64" s="40"/>
      <c r="AL64" s="40"/>
      <c r="AM64" s="40"/>
      <c r="AN64" s="40"/>
      <c r="AO64" s="40"/>
      <c r="AP64" s="26"/>
      <c r="AQ64" s="26"/>
      <c r="AR64" s="27"/>
      <c r="BE64" s="26"/>
    </row>
    <row r="65" spans="1:57" ht="11.25">
      <c r="B65" s="17"/>
      <c r="AR65" s="17"/>
    </row>
    <row r="66" spans="1:57" ht="11.25">
      <c r="B66" s="17"/>
      <c r="AR66" s="17"/>
    </row>
    <row r="67" spans="1:57" ht="11.25">
      <c r="B67" s="17"/>
      <c r="AR67" s="17"/>
    </row>
    <row r="68" spans="1:57" ht="11.25">
      <c r="B68" s="17"/>
      <c r="AR68" s="17"/>
    </row>
    <row r="69" spans="1:57" ht="11.25">
      <c r="B69" s="17"/>
      <c r="AR69" s="17"/>
    </row>
    <row r="70" spans="1:57" ht="11.25">
      <c r="B70" s="17"/>
      <c r="AR70" s="17"/>
    </row>
    <row r="71" spans="1:57" ht="11.25">
      <c r="B71" s="17"/>
      <c r="AR71" s="17"/>
    </row>
    <row r="72" spans="1:57" ht="11.25">
      <c r="B72" s="17"/>
      <c r="AR72" s="17"/>
    </row>
    <row r="73" spans="1:57" ht="11.25">
      <c r="B73" s="17"/>
      <c r="AR73" s="17"/>
    </row>
    <row r="74" spans="1:57" ht="11.25">
      <c r="B74" s="17"/>
      <c r="AR74" s="17"/>
    </row>
    <row r="75" spans="1:57" s="2" customFormat="1" ht="12.75">
      <c r="A75" s="26"/>
      <c r="B75" s="27"/>
      <c r="C75" s="26"/>
      <c r="D75" s="39" t="s">
        <v>45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9" t="s">
        <v>46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39" t="s">
        <v>45</v>
      </c>
      <c r="AI75" s="29"/>
      <c r="AJ75" s="29"/>
      <c r="AK75" s="29"/>
      <c r="AL75" s="29"/>
      <c r="AM75" s="39" t="s">
        <v>46</v>
      </c>
      <c r="AN75" s="29"/>
      <c r="AO75" s="29"/>
      <c r="AP75" s="26"/>
      <c r="AQ75" s="26"/>
      <c r="AR75" s="27"/>
      <c r="BE75" s="26"/>
    </row>
    <row r="76" spans="1:57" s="2" customFormat="1" ht="11.25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7"/>
      <c r="BE77" s="26"/>
    </row>
    <row r="81" spans="1:91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7"/>
      <c r="BE81" s="26"/>
    </row>
    <row r="82" spans="1:91" s="2" customFormat="1" ht="24.95" customHeight="1">
      <c r="A82" s="26"/>
      <c r="B82" s="27"/>
      <c r="C82" s="18" t="s">
        <v>49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1" s="4" customFormat="1" ht="12" customHeight="1">
      <c r="B84" s="45"/>
      <c r="C84" s="23" t="s">
        <v>12</v>
      </c>
      <c r="L84" s="4" t="str">
        <f>K5</f>
        <v>CNT250614</v>
      </c>
      <c r="AR84" s="45"/>
    </row>
    <row r="85" spans="1:91" s="5" customFormat="1" ht="36.950000000000003" customHeight="1">
      <c r="B85" s="46"/>
      <c r="C85" s="47" t="s">
        <v>14</v>
      </c>
      <c r="L85" s="179" t="str">
        <f>K6</f>
        <v>Město Chomutov Palachova - změnové listy</v>
      </c>
      <c r="M85" s="180"/>
      <c r="N85" s="180"/>
      <c r="O85" s="180"/>
      <c r="P85" s="180"/>
      <c r="Q85" s="180"/>
      <c r="R85" s="180"/>
      <c r="S85" s="180"/>
      <c r="T85" s="180"/>
      <c r="U85" s="180"/>
      <c r="V85" s="180"/>
      <c r="W85" s="180"/>
      <c r="X85" s="180"/>
      <c r="Y85" s="180"/>
      <c r="Z85" s="180"/>
      <c r="AA85" s="180"/>
      <c r="AB85" s="180"/>
      <c r="AC85" s="180"/>
      <c r="AD85" s="180"/>
      <c r="AE85" s="180"/>
      <c r="AF85" s="180"/>
      <c r="AG85" s="180"/>
      <c r="AH85" s="180"/>
      <c r="AI85" s="180"/>
      <c r="AJ85" s="180"/>
      <c r="AR85" s="46"/>
    </row>
    <row r="86" spans="1:91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1" s="2" customFormat="1" ht="12" customHeight="1">
      <c r="A87" s="26"/>
      <c r="B87" s="27"/>
      <c r="C87" s="23" t="s">
        <v>18</v>
      </c>
      <c r="D87" s="26"/>
      <c r="E87" s="26"/>
      <c r="F87" s="26"/>
      <c r="G87" s="26"/>
      <c r="H87" s="26"/>
      <c r="I87" s="26"/>
      <c r="J87" s="26"/>
      <c r="K87" s="26"/>
      <c r="L87" s="48" t="str">
        <f>IF(K8="","",K8)</f>
        <v xml:space="preserve"> 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20</v>
      </c>
      <c r="AJ87" s="26"/>
      <c r="AK87" s="26"/>
      <c r="AL87" s="26"/>
      <c r="AM87" s="199" t="str">
        <f>IF(AN8= "","",AN8)</f>
        <v>23. 6. 2025</v>
      </c>
      <c r="AN87" s="199"/>
      <c r="AO87" s="26"/>
      <c r="AP87" s="26"/>
      <c r="AQ87" s="26"/>
      <c r="AR87" s="27"/>
      <c r="BE87" s="26"/>
    </row>
    <row r="88" spans="1:91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1" s="2" customFormat="1" ht="15.2" customHeight="1">
      <c r="A89" s="26"/>
      <c r="B89" s="27"/>
      <c r="C89" s="23" t="s">
        <v>22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 xml:space="preserve"> 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26</v>
      </c>
      <c r="AJ89" s="26"/>
      <c r="AK89" s="26"/>
      <c r="AL89" s="26"/>
      <c r="AM89" s="200" t="str">
        <f>IF(E17="","",E17)</f>
        <v xml:space="preserve"> </v>
      </c>
      <c r="AN89" s="201"/>
      <c r="AO89" s="201"/>
      <c r="AP89" s="201"/>
      <c r="AQ89" s="26"/>
      <c r="AR89" s="27"/>
      <c r="AS89" s="203" t="s">
        <v>50</v>
      </c>
      <c r="AT89" s="204"/>
      <c r="AU89" s="50"/>
      <c r="AV89" s="50"/>
      <c r="AW89" s="50"/>
      <c r="AX89" s="50"/>
      <c r="AY89" s="50"/>
      <c r="AZ89" s="50"/>
      <c r="BA89" s="50"/>
      <c r="BB89" s="50"/>
      <c r="BC89" s="50"/>
      <c r="BD89" s="51"/>
      <c r="BE89" s="26"/>
    </row>
    <row r="90" spans="1:91" s="2" customFormat="1" ht="15.2" customHeight="1">
      <c r="A90" s="26"/>
      <c r="B90" s="27"/>
      <c r="C90" s="23" t="s">
        <v>25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 xml:space="preserve"> 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28</v>
      </c>
      <c r="AJ90" s="26"/>
      <c r="AK90" s="26"/>
      <c r="AL90" s="26"/>
      <c r="AM90" s="200" t="str">
        <f>IF(E20="","",E20)</f>
        <v xml:space="preserve"> </v>
      </c>
      <c r="AN90" s="201"/>
      <c r="AO90" s="201"/>
      <c r="AP90" s="201"/>
      <c r="AQ90" s="26"/>
      <c r="AR90" s="27"/>
      <c r="AS90" s="205"/>
      <c r="AT90" s="206"/>
      <c r="AU90" s="52"/>
      <c r="AV90" s="52"/>
      <c r="AW90" s="52"/>
      <c r="AX90" s="52"/>
      <c r="AY90" s="52"/>
      <c r="AZ90" s="52"/>
      <c r="BA90" s="52"/>
      <c r="BB90" s="52"/>
      <c r="BC90" s="52"/>
      <c r="BD90" s="53"/>
      <c r="BE90" s="26"/>
    </row>
    <row r="91" spans="1:91" s="2" customFormat="1" ht="10.9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205"/>
      <c r="AT91" s="206"/>
      <c r="AU91" s="52"/>
      <c r="AV91" s="52"/>
      <c r="AW91" s="52"/>
      <c r="AX91" s="52"/>
      <c r="AY91" s="52"/>
      <c r="AZ91" s="52"/>
      <c r="BA91" s="52"/>
      <c r="BB91" s="52"/>
      <c r="BC91" s="52"/>
      <c r="BD91" s="53"/>
      <c r="BE91" s="26"/>
    </row>
    <row r="92" spans="1:91" s="2" customFormat="1" ht="29.25" customHeight="1">
      <c r="A92" s="26"/>
      <c r="B92" s="27"/>
      <c r="C92" s="175" t="s">
        <v>51</v>
      </c>
      <c r="D92" s="176"/>
      <c r="E92" s="176"/>
      <c r="F92" s="176"/>
      <c r="G92" s="176"/>
      <c r="H92" s="54"/>
      <c r="I92" s="178" t="s">
        <v>52</v>
      </c>
      <c r="J92" s="176"/>
      <c r="K92" s="176"/>
      <c r="L92" s="176"/>
      <c r="M92" s="176"/>
      <c r="N92" s="176"/>
      <c r="O92" s="176"/>
      <c r="P92" s="176"/>
      <c r="Q92" s="176"/>
      <c r="R92" s="176"/>
      <c r="S92" s="176"/>
      <c r="T92" s="176"/>
      <c r="U92" s="176"/>
      <c r="V92" s="176"/>
      <c r="W92" s="176"/>
      <c r="X92" s="176"/>
      <c r="Y92" s="176"/>
      <c r="Z92" s="176"/>
      <c r="AA92" s="176"/>
      <c r="AB92" s="176"/>
      <c r="AC92" s="176"/>
      <c r="AD92" s="176"/>
      <c r="AE92" s="176"/>
      <c r="AF92" s="176"/>
      <c r="AG92" s="198" t="s">
        <v>53</v>
      </c>
      <c r="AH92" s="176"/>
      <c r="AI92" s="176"/>
      <c r="AJ92" s="176"/>
      <c r="AK92" s="176"/>
      <c r="AL92" s="176"/>
      <c r="AM92" s="176"/>
      <c r="AN92" s="178" t="s">
        <v>54</v>
      </c>
      <c r="AO92" s="176"/>
      <c r="AP92" s="202"/>
      <c r="AQ92" s="55" t="s">
        <v>55</v>
      </c>
      <c r="AR92" s="27"/>
      <c r="AS92" s="56" t="s">
        <v>56</v>
      </c>
      <c r="AT92" s="57" t="s">
        <v>57</v>
      </c>
      <c r="AU92" s="57" t="s">
        <v>58</v>
      </c>
      <c r="AV92" s="57" t="s">
        <v>59</v>
      </c>
      <c r="AW92" s="57" t="s">
        <v>60</v>
      </c>
      <c r="AX92" s="57" t="s">
        <v>61</v>
      </c>
      <c r="AY92" s="57" t="s">
        <v>62</v>
      </c>
      <c r="AZ92" s="57" t="s">
        <v>63</v>
      </c>
      <c r="BA92" s="57" t="s">
        <v>64</v>
      </c>
      <c r="BB92" s="57" t="s">
        <v>65</v>
      </c>
      <c r="BC92" s="57" t="s">
        <v>66</v>
      </c>
      <c r="BD92" s="58" t="s">
        <v>67</v>
      </c>
      <c r="BE92" s="26"/>
    </row>
    <row r="93" spans="1:91" s="2" customFormat="1" ht="10.9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59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1"/>
      <c r="BE93" s="26"/>
    </row>
    <row r="94" spans="1:91" s="6" customFormat="1" ht="32.450000000000003" customHeight="1">
      <c r="B94" s="62"/>
      <c r="C94" s="63" t="s">
        <v>68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07">
        <f>ROUND(SUM(AG95:AG109),2)</f>
        <v>849106.98</v>
      </c>
      <c r="AH94" s="207"/>
      <c r="AI94" s="207"/>
      <c r="AJ94" s="207"/>
      <c r="AK94" s="207"/>
      <c r="AL94" s="207"/>
      <c r="AM94" s="207"/>
      <c r="AN94" s="208">
        <f t="shared" ref="AN94:AN109" si="0">SUM(AG94,AT94)</f>
        <v>1027419.45</v>
      </c>
      <c r="AO94" s="208"/>
      <c r="AP94" s="208"/>
      <c r="AQ94" s="66" t="s">
        <v>1</v>
      </c>
      <c r="AR94" s="62"/>
      <c r="AS94" s="67">
        <f>ROUND(SUM(AS95:AS109),2)</f>
        <v>0</v>
      </c>
      <c r="AT94" s="68">
        <f t="shared" ref="AT94:AT109" si="1">ROUND(SUM(AV94:AW94),2)</f>
        <v>178312.47</v>
      </c>
      <c r="AU94" s="69">
        <f>ROUND(SUM(AU95:AU109),5)</f>
        <v>525.70263</v>
      </c>
      <c r="AV94" s="68">
        <f>ROUND(AZ94*L29,2)</f>
        <v>178312.47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ROUND(SUM(AZ95:AZ109),2)</f>
        <v>849106.98</v>
      </c>
      <c r="BA94" s="68">
        <f>ROUND(SUM(BA95:BA109),2)</f>
        <v>0</v>
      </c>
      <c r="BB94" s="68">
        <f>ROUND(SUM(BB95:BB109),2)</f>
        <v>0</v>
      </c>
      <c r="BC94" s="68">
        <f>ROUND(SUM(BC95:BC109),2)</f>
        <v>0</v>
      </c>
      <c r="BD94" s="70">
        <f>ROUND(SUM(BD95:BD109),2)</f>
        <v>0</v>
      </c>
      <c r="BS94" s="71" t="s">
        <v>69</v>
      </c>
      <c r="BT94" s="71" t="s">
        <v>70</v>
      </c>
      <c r="BU94" s="72" t="s">
        <v>71</v>
      </c>
      <c r="BV94" s="71" t="s">
        <v>72</v>
      </c>
      <c r="BW94" s="71" t="s">
        <v>4</v>
      </c>
      <c r="BX94" s="71" t="s">
        <v>73</v>
      </c>
      <c r="CL94" s="71" t="s">
        <v>1</v>
      </c>
    </row>
    <row r="95" spans="1:91" s="7" customFormat="1" ht="24.75" customHeight="1">
      <c r="A95" s="73" t="s">
        <v>74</v>
      </c>
      <c r="B95" s="74"/>
      <c r="C95" s="75"/>
      <c r="D95" s="177" t="s">
        <v>75</v>
      </c>
      <c r="E95" s="177"/>
      <c r="F95" s="177"/>
      <c r="G95" s="177"/>
      <c r="H95" s="177"/>
      <c r="I95" s="76"/>
      <c r="J95" s="177" t="s">
        <v>76</v>
      </c>
      <c r="K95" s="177"/>
      <c r="L95" s="177"/>
      <c r="M95" s="177"/>
      <c r="N95" s="177"/>
      <c r="O95" s="177"/>
      <c r="P95" s="177"/>
      <c r="Q95" s="177"/>
      <c r="R95" s="177"/>
      <c r="S95" s="177"/>
      <c r="T95" s="177"/>
      <c r="U95" s="177"/>
      <c r="V95" s="177"/>
      <c r="W95" s="177"/>
      <c r="X95" s="177"/>
      <c r="Y95" s="177"/>
      <c r="Z95" s="177"/>
      <c r="AA95" s="177"/>
      <c r="AB95" s="177"/>
      <c r="AC95" s="177"/>
      <c r="AD95" s="177"/>
      <c r="AE95" s="177"/>
      <c r="AF95" s="177"/>
      <c r="AG95" s="196">
        <f>'01 - ZL 1 - Nová kce podl...'!J30</f>
        <v>-73863.899999999994</v>
      </c>
      <c r="AH95" s="197"/>
      <c r="AI95" s="197"/>
      <c r="AJ95" s="197"/>
      <c r="AK95" s="197"/>
      <c r="AL95" s="197"/>
      <c r="AM95" s="197"/>
      <c r="AN95" s="196">
        <f t="shared" si="0"/>
        <v>-89375.319999999992</v>
      </c>
      <c r="AO95" s="197"/>
      <c r="AP95" s="197"/>
      <c r="AQ95" s="77" t="s">
        <v>77</v>
      </c>
      <c r="AR95" s="74"/>
      <c r="AS95" s="78">
        <v>0</v>
      </c>
      <c r="AT95" s="79">
        <f t="shared" si="1"/>
        <v>-15511.42</v>
      </c>
      <c r="AU95" s="80">
        <f>'01 - ZL 1 - Nová kce podl...'!P124</f>
        <v>26.457924000000013</v>
      </c>
      <c r="AV95" s="79">
        <f>'01 - ZL 1 - Nová kce podl...'!J33</f>
        <v>-15511.42</v>
      </c>
      <c r="AW95" s="79">
        <f>'01 - ZL 1 - Nová kce podl...'!J34</f>
        <v>0</v>
      </c>
      <c r="AX95" s="79">
        <f>'01 - ZL 1 - Nová kce podl...'!J35</f>
        <v>0</v>
      </c>
      <c r="AY95" s="79">
        <f>'01 - ZL 1 - Nová kce podl...'!J36</f>
        <v>0</v>
      </c>
      <c r="AZ95" s="79">
        <f>'01 - ZL 1 - Nová kce podl...'!F33</f>
        <v>-73863.899999999994</v>
      </c>
      <c r="BA95" s="79">
        <f>'01 - ZL 1 - Nová kce podl...'!F34</f>
        <v>0</v>
      </c>
      <c r="BB95" s="79">
        <f>'01 - ZL 1 - Nová kce podl...'!F35</f>
        <v>0</v>
      </c>
      <c r="BC95" s="79">
        <f>'01 - ZL 1 - Nová kce podl...'!F36</f>
        <v>0</v>
      </c>
      <c r="BD95" s="81">
        <f>'01 - ZL 1 - Nová kce podl...'!F37</f>
        <v>0</v>
      </c>
      <c r="BT95" s="82" t="s">
        <v>78</v>
      </c>
      <c r="BV95" s="82" t="s">
        <v>72</v>
      </c>
      <c r="BW95" s="82" t="s">
        <v>79</v>
      </c>
      <c r="BX95" s="82" t="s">
        <v>4</v>
      </c>
      <c r="CL95" s="82" t="s">
        <v>1</v>
      </c>
      <c r="CM95" s="82" t="s">
        <v>80</v>
      </c>
    </row>
    <row r="96" spans="1:91" s="7" customFormat="1" ht="16.5" customHeight="1">
      <c r="A96" s="73" t="s">
        <v>74</v>
      </c>
      <c r="B96" s="74"/>
      <c r="C96" s="75"/>
      <c r="D96" s="177" t="s">
        <v>81</v>
      </c>
      <c r="E96" s="177"/>
      <c r="F96" s="177"/>
      <c r="G96" s="177"/>
      <c r="H96" s="177"/>
      <c r="I96" s="76"/>
      <c r="J96" s="177" t="s">
        <v>82</v>
      </c>
      <c r="K96" s="177"/>
      <c r="L96" s="177"/>
      <c r="M96" s="177"/>
      <c r="N96" s="177"/>
      <c r="O96" s="177"/>
      <c r="P96" s="177"/>
      <c r="Q96" s="177"/>
      <c r="R96" s="177"/>
      <c r="S96" s="177"/>
      <c r="T96" s="177"/>
      <c r="U96" s="177"/>
      <c r="V96" s="177"/>
      <c r="W96" s="177"/>
      <c r="X96" s="177"/>
      <c r="Y96" s="177"/>
      <c r="Z96" s="177"/>
      <c r="AA96" s="177"/>
      <c r="AB96" s="177"/>
      <c r="AC96" s="177"/>
      <c r="AD96" s="177"/>
      <c r="AE96" s="177"/>
      <c r="AF96" s="177"/>
      <c r="AG96" s="196">
        <f>'02 - ZL 2 - Instalační ša...'!J30</f>
        <v>8534.99</v>
      </c>
      <c r="AH96" s="197"/>
      <c r="AI96" s="197"/>
      <c r="AJ96" s="197"/>
      <c r="AK96" s="197"/>
      <c r="AL96" s="197"/>
      <c r="AM96" s="197"/>
      <c r="AN96" s="196">
        <f t="shared" si="0"/>
        <v>10327.34</v>
      </c>
      <c r="AO96" s="197"/>
      <c r="AP96" s="197"/>
      <c r="AQ96" s="77" t="s">
        <v>77</v>
      </c>
      <c r="AR96" s="74"/>
      <c r="AS96" s="78">
        <v>0</v>
      </c>
      <c r="AT96" s="79">
        <f t="shared" si="1"/>
        <v>1792.35</v>
      </c>
      <c r="AU96" s="80">
        <f>'02 - ZL 2 - Instalační ša...'!P121</f>
        <v>5.3280029999999998</v>
      </c>
      <c r="AV96" s="79">
        <f>'02 - ZL 2 - Instalační ša...'!J33</f>
        <v>1792.35</v>
      </c>
      <c r="AW96" s="79">
        <f>'02 - ZL 2 - Instalační ša...'!J34</f>
        <v>0</v>
      </c>
      <c r="AX96" s="79">
        <f>'02 - ZL 2 - Instalační ša...'!J35</f>
        <v>0</v>
      </c>
      <c r="AY96" s="79">
        <f>'02 - ZL 2 - Instalační ša...'!J36</f>
        <v>0</v>
      </c>
      <c r="AZ96" s="79">
        <f>'02 - ZL 2 - Instalační ša...'!F33</f>
        <v>8534.99</v>
      </c>
      <c r="BA96" s="79">
        <f>'02 - ZL 2 - Instalační ša...'!F34</f>
        <v>0</v>
      </c>
      <c r="BB96" s="79">
        <f>'02 - ZL 2 - Instalační ša...'!F35</f>
        <v>0</v>
      </c>
      <c r="BC96" s="79">
        <f>'02 - ZL 2 - Instalační ša...'!F36</f>
        <v>0</v>
      </c>
      <c r="BD96" s="81">
        <f>'02 - ZL 2 - Instalační ša...'!F37</f>
        <v>0</v>
      </c>
      <c r="BT96" s="82" t="s">
        <v>78</v>
      </c>
      <c r="BV96" s="82" t="s">
        <v>72</v>
      </c>
      <c r="BW96" s="82" t="s">
        <v>83</v>
      </c>
      <c r="BX96" s="82" t="s">
        <v>4</v>
      </c>
      <c r="CL96" s="82" t="s">
        <v>1</v>
      </c>
      <c r="CM96" s="82" t="s">
        <v>80</v>
      </c>
    </row>
    <row r="97" spans="1:91" s="7" customFormat="1" ht="16.5" customHeight="1">
      <c r="A97" s="73" t="s">
        <v>74</v>
      </c>
      <c r="B97" s="74"/>
      <c r="C97" s="75"/>
      <c r="D97" s="177" t="s">
        <v>84</v>
      </c>
      <c r="E97" s="177"/>
      <c r="F97" s="177"/>
      <c r="G97" s="177"/>
      <c r="H97" s="177"/>
      <c r="I97" s="76"/>
      <c r="J97" s="177" t="s">
        <v>85</v>
      </c>
      <c r="K97" s="177"/>
      <c r="L97" s="177"/>
      <c r="M97" s="177"/>
      <c r="N97" s="177"/>
      <c r="O97" s="177"/>
      <c r="P97" s="177"/>
      <c r="Q97" s="177"/>
      <c r="R97" s="177"/>
      <c r="S97" s="177"/>
      <c r="T97" s="177"/>
      <c r="U97" s="177"/>
      <c r="V97" s="177"/>
      <c r="W97" s="177"/>
      <c r="X97" s="177"/>
      <c r="Y97" s="177"/>
      <c r="Z97" s="177"/>
      <c r="AA97" s="177"/>
      <c r="AB97" s="177"/>
      <c r="AC97" s="177"/>
      <c r="AD97" s="177"/>
      <c r="AE97" s="177"/>
      <c r="AF97" s="177"/>
      <c r="AG97" s="196">
        <f>'03 - ZL 3 - Úprava nosníků'!J30</f>
        <v>7364.83</v>
      </c>
      <c r="AH97" s="197"/>
      <c r="AI97" s="197"/>
      <c r="AJ97" s="197"/>
      <c r="AK97" s="197"/>
      <c r="AL97" s="197"/>
      <c r="AM97" s="197"/>
      <c r="AN97" s="196">
        <f t="shared" si="0"/>
        <v>8911.44</v>
      </c>
      <c r="AO97" s="197"/>
      <c r="AP97" s="197"/>
      <c r="AQ97" s="77" t="s">
        <v>77</v>
      </c>
      <c r="AR97" s="74"/>
      <c r="AS97" s="78">
        <v>0</v>
      </c>
      <c r="AT97" s="79">
        <f t="shared" si="1"/>
        <v>1546.61</v>
      </c>
      <c r="AU97" s="80">
        <f>'03 - ZL 3 - Úprava nosníků'!P124</f>
        <v>10.188082</v>
      </c>
      <c r="AV97" s="79">
        <f>'03 - ZL 3 - Úprava nosníků'!J33</f>
        <v>1546.61</v>
      </c>
      <c r="AW97" s="79">
        <f>'03 - ZL 3 - Úprava nosníků'!J34</f>
        <v>0</v>
      </c>
      <c r="AX97" s="79">
        <f>'03 - ZL 3 - Úprava nosníků'!J35</f>
        <v>0</v>
      </c>
      <c r="AY97" s="79">
        <f>'03 - ZL 3 - Úprava nosníků'!J36</f>
        <v>0</v>
      </c>
      <c r="AZ97" s="79">
        <f>'03 - ZL 3 - Úprava nosníků'!F33</f>
        <v>7364.83</v>
      </c>
      <c r="BA97" s="79">
        <f>'03 - ZL 3 - Úprava nosníků'!F34</f>
        <v>0</v>
      </c>
      <c r="BB97" s="79">
        <f>'03 - ZL 3 - Úprava nosníků'!F35</f>
        <v>0</v>
      </c>
      <c r="BC97" s="79">
        <f>'03 - ZL 3 - Úprava nosníků'!F36</f>
        <v>0</v>
      </c>
      <c r="BD97" s="81">
        <f>'03 - ZL 3 - Úprava nosníků'!F37</f>
        <v>0</v>
      </c>
      <c r="BT97" s="82" t="s">
        <v>78</v>
      </c>
      <c r="BV97" s="82" t="s">
        <v>72</v>
      </c>
      <c r="BW97" s="82" t="s">
        <v>86</v>
      </c>
      <c r="BX97" s="82" t="s">
        <v>4</v>
      </c>
      <c r="CL97" s="82" t="s">
        <v>1</v>
      </c>
      <c r="CM97" s="82" t="s">
        <v>80</v>
      </c>
    </row>
    <row r="98" spans="1:91" s="7" customFormat="1" ht="16.5" customHeight="1">
      <c r="A98" s="73" t="s">
        <v>74</v>
      </c>
      <c r="B98" s="74"/>
      <c r="C98" s="75"/>
      <c r="D98" s="177" t="s">
        <v>87</v>
      </c>
      <c r="E98" s="177"/>
      <c r="F98" s="177"/>
      <c r="G98" s="177"/>
      <c r="H98" s="177"/>
      <c r="I98" s="76"/>
      <c r="J98" s="177" t="s">
        <v>88</v>
      </c>
      <c r="K98" s="177"/>
      <c r="L98" s="177"/>
      <c r="M98" s="177"/>
      <c r="N98" s="177"/>
      <c r="O98" s="177"/>
      <c r="P98" s="177"/>
      <c r="Q98" s="177"/>
      <c r="R98" s="177"/>
      <c r="S98" s="177"/>
      <c r="T98" s="177"/>
      <c r="U98" s="177"/>
      <c r="V98" s="177"/>
      <c r="W98" s="177"/>
      <c r="X98" s="177"/>
      <c r="Y98" s="177"/>
      <c r="Z98" s="177"/>
      <c r="AA98" s="177"/>
      <c r="AB98" s="177"/>
      <c r="AC98" s="177"/>
      <c r="AD98" s="177"/>
      <c r="AE98" s="177"/>
      <c r="AF98" s="177"/>
      <c r="AG98" s="196">
        <f>'04 - ZL 4 - SDK kce'!J30</f>
        <v>64422.62</v>
      </c>
      <c r="AH98" s="197"/>
      <c r="AI98" s="197"/>
      <c r="AJ98" s="197"/>
      <c r="AK98" s="197"/>
      <c r="AL98" s="197"/>
      <c r="AM98" s="197"/>
      <c r="AN98" s="196">
        <f t="shared" si="0"/>
        <v>77951.37</v>
      </c>
      <c r="AO98" s="197"/>
      <c r="AP98" s="197"/>
      <c r="AQ98" s="77" t="s">
        <v>77</v>
      </c>
      <c r="AR98" s="74"/>
      <c r="AS98" s="78">
        <v>0</v>
      </c>
      <c r="AT98" s="79">
        <f t="shared" si="1"/>
        <v>13528.75</v>
      </c>
      <c r="AU98" s="80">
        <f>'04 - ZL 4 - SDK kce'!P118</f>
        <v>50.471039999999995</v>
      </c>
      <c r="AV98" s="79">
        <f>'04 - ZL 4 - SDK kce'!J33</f>
        <v>13528.75</v>
      </c>
      <c r="AW98" s="79">
        <f>'04 - ZL 4 - SDK kce'!J34</f>
        <v>0</v>
      </c>
      <c r="AX98" s="79">
        <f>'04 - ZL 4 - SDK kce'!J35</f>
        <v>0</v>
      </c>
      <c r="AY98" s="79">
        <f>'04 - ZL 4 - SDK kce'!J36</f>
        <v>0</v>
      </c>
      <c r="AZ98" s="79">
        <f>'04 - ZL 4 - SDK kce'!F33</f>
        <v>64422.62</v>
      </c>
      <c r="BA98" s="79">
        <f>'04 - ZL 4 - SDK kce'!F34</f>
        <v>0</v>
      </c>
      <c r="BB98" s="79">
        <f>'04 - ZL 4 - SDK kce'!F35</f>
        <v>0</v>
      </c>
      <c r="BC98" s="79">
        <f>'04 - ZL 4 - SDK kce'!F36</f>
        <v>0</v>
      </c>
      <c r="BD98" s="81">
        <f>'04 - ZL 4 - SDK kce'!F37</f>
        <v>0</v>
      </c>
      <c r="BT98" s="82" t="s">
        <v>78</v>
      </c>
      <c r="BV98" s="82" t="s">
        <v>72</v>
      </c>
      <c r="BW98" s="82" t="s">
        <v>89</v>
      </c>
      <c r="BX98" s="82" t="s">
        <v>4</v>
      </c>
      <c r="CL98" s="82" t="s">
        <v>1</v>
      </c>
      <c r="CM98" s="82" t="s">
        <v>80</v>
      </c>
    </row>
    <row r="99" spans="1:91" s="7" customFormat="1" ht="24.75" customHeight="1">
      <c r="A99" s="73" t="s">
        <v>74</v>
      </c>
      <c r="B99" s="74"/>
      <c r="C99" s="75"/>
      <c r="D99" s="177" t="s">
        <v>90</v>
      </c>
      <c r="E99" s="177"/>
      <c r="F99" s="177"/>
      <c r="G99" s="177"/>
      <c r="H99" s="177"/>
      <c r="I99" s="76"/>
      <c r="J99" s="177" t="s">
        <v>91</v>
      </c>
      <c r="K99" s="177"/>
      <c r="L99" s="177"/>
      <c r="M99" s="177"/>
      <c r="N99" s="177"/>
      <c r="O99" s="177"/>
      <c r="P99" s="177"/>
      <c r="Q99" s="177"/>
      <c r="R99" s="177"/>
      <c r="S99" s="177"/>
      <c r="T99" s="177"/>
      <c r="U99" s="177"/>
      <c r="V99" s="177"/>
      <c r="W99" s="177"/>
      <c r="X99" s="177"/>
      <c r="Y99" s="177"/>
      <c r="Z99" s="177"/>
      <c r="AA99" s="177"/>
      <c r="AB99" s="177"/>
      <c r="AC99" s="177"/>
      <c r="AD99" s="177"/>
      <c r="AE99" s="177"/>
      <c r="AF99" s="177"/>
      <c r="AG99" s="196">
        <f>'05 - ZL 5 - Truhlářské vý...'!J30</f>
        <v>45019.85</v>
      </c>
      <c r="AH99" s="197"/>
      <c r="AI99" s="197"/>
      <c r="AJ99" s="197"/>
      <c r="AK99" s="197"/>
      <c r="AL99" s="197"/>
      <c r="AM99" s="197"/>
      <c r="AN99" s="196">
        <f t="shared" si="0"/>
        <v>54474.02</v>
      </c>
      <c r="AO99" s="197"/>
      <c r="AP99" s="197"/>
      <c r="AQ99" s="77" t="s">
        <v>77</v>
      </c>
      <c r="AR99" s="74"/>
      <c r="AS99" s="78">
        <v>0</v>
      </c>
      <c r="AT99" s="79">
        <f t="shared" si="1"/>
        <v>9454.17</v>
      </c>
      <c r="AU99" s="80">
        <f>'05 - ZL 5 - Truhlářské vý...'!P118</f>
        <v>25.381544999999996</v>
      </c>
      <c r="AV99" s="79">
        <f>'05 - ZL 5 - Truhlářské vý...'!J33</f>
        <v>9454.17</v>
      </c>
      <c r="AW99" s="79">
        <f>'05 - ZL 5 - Truhlářské vý...'!J34</f>
        <v>0</v>
      </c>
      <c r="AX99" s="79">
        <f>'05 - ZL 5 - Truhlářské vý...'!J35</f>
        <v>0</v>
      </c>
      <c r="AY99" s="79">
        <f>'05 - ZL 5 - Truhlářské vý...'!J36</f>
        <v>0</v>
      </c>
      <c r="AZ99" s="79">
        <f>'05 - ZL 5 - Truhlářské vý...'!F33</f>
        <v>45019.85</v>
      </c>
      <c r="BA99" s="79">
        <f>'05 - ZL 5 - Truhlářské vý...'!F34</f>
        <v>0</v>
      </c>
      <c r="BB99" s="79">
        <f>'05 - ZL 5 - Truhlářské vý...'!F35</f>
        <v>0</v>
      </c>
      <c r="BC99" s="79">
        <f>'05 - ZL 5 - Truhlářské vý...'!F36</f>
        <v>0</v>
      </c>
      <c r="BD99" s="81">
        <f>'05 - ZL 5 - Truhlářské vý...'!F37</f>
        <v>0</v>
      </c>
      <c r="BT99" s="82" t="s">
        <v>78</v>
      </c>
      <c r="BV99" s="82" t="s">
        <v>72</v>
      </c>
      <c r="BW99" s="82" t="s">
        <v>92</v>
      </c>
      <c r="BX99" s="82" t="s">
        <v>4</v>
      </c>
      <c r="CL99" s="82" t="s">
        <v>1</v>
      </c>
      <c r="CM99" s="82" t="s">
        <v>80</v>
      </c>
    </row>
    <row r="100" spans="1:91" s="7" customFormat="1" ht="24.75" customHeight="1">
      <c r="A100" s="73" t="s">
        <v>74</v>
      </c>
      <c r="B100" s="74"/>
      <c r="C100" s="75"/>
      <c r="D100" s="177" t="s">
        <v>93</v>
      </c>
      <c r="E100" s="177"/>
      <c r="F100" s="177"/>
      <c r="G100" s="177"/>
      <c r="H100" s="177"/>
      <c r="I100" s="76"/>
      <c r="J100" s="177" t="s">
        <v>94</v>
      </c>
      <c r="K100" s="177"/>
      <c r="L100" s="177"/>
      <c r="M100" s="177"/>
      <c r="N100" s="177"/>
      <c r="O100" s="177"/>
      <c r="P100" s="177"/>
      <c r="Q100" s="177"/>
      <c r="R100" s="177"/>
      <c r="S100" s="177"/>
      <c r="T100" s="177"/>
      <c r="U100" s="177"/>
      <c r="V100" s="177"/>
      <c r="W100" s="177"/>
      <c r="X100" s="177"/>
      <c r="Y100" s="177"/>
      <c r="Z100" s="177"/>
      <c r="AA100" s="177"/>
      <c r="AB100" s="177"/>
      <c r="AC100" s="177"/>
      <c r="AD100" s="177"/>
      <c r="AE100" s="177"/>
      <c r="AF100" s="177"/>
      <c r="AG100" s="196">
        <f>'06 - ZL 6 - Dopojení umyv...'!J30</f>
        <v>4873.59</v>
      </c>
      <c r="AH100" s="197"/>
      <c r="AI100" s="197"/>
      <c r="AJ100" s="197"/>
      <c r="AK100" s="197"/>
      <c r="AL100" s="197"/>
      <c r="AM100" s="197"/>
      <c r="AN100" s="196">
        <f t="shared" si="0"/>
        <v>5897.04</v>
      </c>
      <c r="AO100" s="197"/>
      <c r="AP100" s="197"/>
      <c r="AQ100" s="77" t="s">
        <v>77</v>
      </c>
      <c r="AR100" s="74"/>
      <c r="AS100" s="78">
        <v>0</v>
      </c>
      <c r="AT100" s="79">
        <f t="shared" si="1"/>
        <v>1023.45</v>
      </c>
      <c r="AU100" s="80">
        <f>'06 - ZL 6 - Dopojení umyv...'!P118</f>
        <v>2.3209999999999997</v>
      </c>
      <c r="AV100" s="79">
        <f>'06 - ZL 6 - Dopojení umyv...'!J33</f>
        <v>1023.45</v>
      </c>
      <c r="AW100" s="79">
        <f>'06 - ZL 6 - Dopojení umyv...'!J34</f>
        <v>0</v>
      </c>
      <c r="AX100" s="79">
        <f>'06 - ZL 6 - Dopojení umyv...'!J35</f>
        <v>0</v>
      </c>
      <c r="AY100" s="79">
        <f>'06 - ZL 6 - Dopojení umyv...'!J36</f>
        <v>0</v>
      </c>
      <c r="AZ100" s="79">
        <f>'06 - ZL 6 - Dopojení umyv...'!F33</f>
        <v>4873.59</v>
      </c>
      <c r="BA100" s="79">
        <f>'06 - ZL 6 - Dopojení umyv...'!F34</f>
        <v>0</v>
      </c>
      <c r="BB100" s="79">
        <f>'06 - ZL 6 - Dopojení umyv...'!F35</f>
        <v>0</v>
      </c>
      <c r="BC100" s="79">
        <f>'06 - ZL 6 - Dopojení umyv...'!F36</f>
        <v>0</v>
      </c>
      <c r="BD100" s="81">
        <f>'06 - ZL 6 - Dopojení umyv...'!F37</f>
        <v>0</v>
      </c>
      <c r="BT100" s="82" t="s">
        <v>78</v>
      </c>
      <c r="BV100" s="82" t="s">
        <v>72</v>
      </c>
      <c r="BW100" s="82" t="s">
        <v>95</v>
      </c>
      <c r="BX100" s="82" t="s">
        <v>4</v>
      </c>
      <c r="CL100" s="82" t="s">
        <v>1</v>
      </c>
      <c r="CM100" s="82" t="s">
        <v>80</v>
      </c>
    </row>
    <row r="101" spans="1:91" s="7" customFormat="1" ht="16.5" customHeight="1">
      <c r="A101" s="73" t="s">
        <v>74</v>
      </c>
      <c r="B101" s="74"/>
      <c r="C101" s="75"/>
      <c r="D101" s="177" t="s">
        <v>96</v>
      </c>
      <c r="E101" s="177"/>
      <c r="F101" s="177"/>
      <c r="G101" s="177"/>
      <c r="H101" s="177"/>
      <c r="I101" s="76"/>
      <c r="J101" s="177" t="s">
        <v>97</v>
      </c>
      <c r="K101" s="177"/>
      <c r="L101" s="177"/>
      <c r="M101" s="177"/>
      <c r="N101" s="177"/>
      <c r="O101" s="177"/>
      <c r="P101" s="177"/>
      <c r="Q101" s="177"/>
      <c r="R101" s="177"/>
      <c r="S101" s="177"/>
      <c r="T101" s="177"/>
      <c r="U101" s="177"/>
      <c r="V101" s="177"/>
      <c r="W101" s="177"/>
      <c r="X101" s="177"/>
      <c r="Y101" s="177"/>
      <c r="Z101" s="177"/>
      <c r="AA101" s="177"/>
      <c r="AB101" s="177"/>
      <c r="AC101" s="177"/>
      <c r="AD101" s="177"/>
      <c r="AE101" s="177"/>
      <c r="AF101" s="177"/>
      <c r="AG101" s="196">
        <f>'07 - ZL 7 - Nadsvětlík'!J30</f>
        <v>2921.41</v>
      </c>
      <c r="AH101" s="197"/>
      <c r="AI101" s="197"/>
      <c r="AJ101" s="197"/>
      <c r="AK101" s="197"/>
      <c r="AL101" s="197"/>
      <c r="AM101" s="197"/>
      <c r="AN101" s="196">
        <f t="shared" si="0"/>
        <v>3534.91</v>
      </c>
      <c r="AO101" s="197"/>
      <c r="AP101" s="197"/>
      <c r="AQ101" s="77" t="s">
        <v>77</v>
      </c>
      <c r="AR101" s="74"/>
      <c r="AS101" s="78">
        <v>0</v>
      </c>
      <c r="AT101" s="79">
        <f t="shared" si="1"/>
        <v>613.5</v>
      </c>
      <c r="AU101" s="80">
        <f>'07 - ZL 7 - Nadsvětlík'!P122</f>
        <v>2.4059939999999997</v>
      </c>
      <c r="AV101" s="79">
        <f>'07 - ZL 7 - Nadsvětlík'!J33</f>
        <v>613.5</v>
      </c>
      <c r="AW101" s="79">
        <f>'07 - ZL 7 - Nadsvětlík'!J34</f>
        <v>0</v>
      </c>
      <c r="AX101" s="79">
        <f>'07 - ZL 7 - Nadsvětlík'!J35</f>
        <v>0</v>
      </c>
      <c r="AY101" s="79">
        <f>'07 - ZL 7 - Nadsvětlík'!J36</f>
        <v>0</v>
      </c>
      <c r="AZ101" s="79">
        <f>'07 - ZL 7 - Nadsvětlík'!F33</f>
        <v>2921.41</v>
      </c>
      <c r="BA101" s="79">
        <f>'07 - ZL 7 - Nadsvětlík'!F34</f>
        <v>0</v>
      </c>
      <c r="BB101" s="79">
        <f>'07 - ZL 7 - Nadsvětlík'!F35</f>
        <v>0</v>
      </c>
      <c r="BC101" s="79">
        <f>'07 - ZL 7 - Nadsvětlík'!F36</f>
        <v>0</v>
      </c>
      <c r="BD101" s="81">
        <f>'07 - ZL 7 - Nadsvětlík'!F37</f>
        <v>0</v>
      </c>
      <c r="BT101" s="82" t="s">
        <v>78</v>
      </c>
      <c r="BV101" s="82" t="s">
        <v>72</v>
      </c>
      <c r="BW101" s="82" t="s">
        <v>98</v>
      </c>
      <c r="BX101" s="82" t="s">
        <v>4</v>
      </c>
      <c r="CL101" s="82" t="s">
        <v>1</v>
      </c>
      <c r="CM101" s="82" t="s">
        <v>80</v>
      </c>
    </row>
    <row r="102" spans="1:91" s="7" customFormat="1" ht="16.5" customHeight="1">
      <c r="A102" s="73" t="s">
        <v>74</v>
      </c>
      <c r="B102" s="74"/>
      <c r="C102" s="75"/>
      <c r="D102" s="177" t="s">
        <v>99</v>
      </c>
      <c r="E102" s="177"/>
      <c r="F102" s="177"/>
      <c r="G102" s="177"/>
      <c r="H102" s="177"/>
      <c r="I102" s="76"/>
      <c r="J102" s="177" t="s">
        <v>100</v>
      </c>
      <c r="K102" s="177"/>
      <c r="L102" s="177"/>
      <c r="M102" s="177"/>
      <c r="N102" s="177"/>
      <c r="O102" s="177"/>
      <c r="P102" s="177"/>
      <c r="Q102" s="177"/>
      <c r="R102" s="177"/>
      <c r="S102" s="177"/>
      <c r="T102" s="177"/>
      <c r="U102" s="177"/>
      <c r="V102" s="177"/>
      <c r="W102" s="177"/>
      <c r="X102" s="177"/>
      <c r="Y102" s="177"/>
      <c r="Z102" s="177"/>
      <c r="AA102" s="177"/>
      <c r="AB102" s="177"/>
      <c r="AC102" s="177"/>
      <c r="AD102" s="177"/>
      <c r="AE102" s="177"/>
      <c r="AF102" s="177"/>
      <c r="AG102" s="196">
        <f>'08 - ZL 8 - Navýšení počt...'!J30</f>
        <v>21122.5</v>
      </c>
      <c r="AH102" s="197"/>
      <c r="AI102" s="197"/>
      <c r="AJ102" s="197"/>
      <c r="AK102" s="197"/>
      <c r="AL102" s="197"/>
      <c r="AM102" s="197"/>
      <c r="AN102" s="196">
        <f t="shared" si="0"/>
        <v>25558.23</v>
      </c>
      <c r="AO102" s="197"/>
      <c r="AP102" s="197"/>
      <c r="AQ102" s="77" t="s">
        <v>77</v>
      </c>
      <c r="AR102" s="74"/>
      <c r="AS102" s="78">
        <v>0</v>
      </c>
      <c r="AT102" s="79">
        <f t="shared" si="1"/>
        <v>4435.7299999999996</v>
      </c>
      <c r="AU102" s="80">
        <f>'08 - ZL 8 - Navýšení počt...'!P118</f>
        <v>1.5</v>
      </c>
      <c r="AV102" s="79">
        <f>'08 - ZL 8 - Navýšení počt...'!J33</f>
        <v>4435.7299999999996</v>
      </c>
      <c r="AW102" s="79">
        <f>'08 - ZL 8 - Navýšení počt...'!J34</f>
        <v>0</v>
      </c>
      <c r="AX102" s="79">
        <f>'08 - ZL 8 - Navýšení počt...'!J35</f>
        <v>0</v>
      </c>
      <c r="AY102" s="79">
        <f>'08 - ZL 8 - Navýšení počt...'!J36</f>
        <v>0</v>
      </c>
      <c r="AZ102" s="79">
        <f>'08 - ZL 8 - Navýšení počt...'!F33</f>
        <v>21122.5</v>
      </c>
      <c r="BA102" s="79">
        <f>'08 - ZL 8 - Navýšení počt...'!F34</f>
        <v>0</v>
      </c>
      <c r="BB102" s="79">
        <f>'08 - ZL 8 - Navýšení počt...'!F35</f>
        <v>0</v>
      </c>
      <c r="BC102" s="79">
        <f>'08 - ZL 8 - Navýšení počt...'!F36</f>
        <v>0</v>
      </c>
      <c r="BD102" s="81">
        <f>'08 - ZL 8 - Navýšení počt...'!F37</f>
        <v>0</v>
      </c>
      <c r="BT102" s="82" t="s">
        <v>78</v>
      </c>
      <c r="BV102" s="82" t="s">
        <v>72</v>
      </c>
      <c r="BW102" s="82" t="s">
        <v>101</v>
      </c>
      <c r="BX102" s="82" t="s">
        <v>4</v>
      </c>
      <c r="CL102" s="82" t="s">
        <v>1</v>
      </c>
      <c r="CM102" s="82" t="s">
        <v>80</v>
      </c>
    </row>
    <row r="103" spans="1:91" s="7" customFormat="1" ht="16.5" customHeight="1">
      <c r="A103" s="73" t="s">
        <v>74</v>
      </c>
      <c r="B103" s="74"/>
      <c r="C103" s="75"/>
      <c r="D103" s="177" t="s">
        <v>102</v>
      </c>
      <c r="E103" s="177"/>
      <c r="F103" s="177"/>
      <c r="G103" s="177"/>
      <c r="H103" s="177"/>
      <c r="I103" s="76"/>
      <c r="J103" s="177" t="s">
        <v>103</v>
      </c>
      <c r="K103" s="177"/>
      <c r="L103" s="177"/>
      <c r="M103" s="177"/>
      <c r="N103" s="177"/>
      <c r="O103" s="177"/>
      <c r="P103" s="177"/>
      <c r="Q103" s="177"/>
      <c r="R103" s="177"/>
      <c r="S103" s="177"/>
      <c r="T103" s="177"/>
      <c r="U103" s="177"/>
      <c r="V103" s="177"/>
      <c r="W103" s="177"/>
      <c r="X103" s="177"/>
      <c r="Y103" s="177"/>
      <c r="Z103" s="177"/>
      <c r="AA103" s="177"/>
      <c r="AB103" s="177"/>
      <c r="AC103" s="177"/>
      <c r="AD103" s="177"/>
      <c r="AE103" s="177"/>
      <c r="AF103" s="177"/>
      <c r="AG103" s="196">
        <f>'09 - ZL 9 - MaR a elektro'!J30</f>
        <v>259285.31</v>
      </c>
      <c r="AH103" s="197"/>
      <c r="AI103" s="197"/>
      <c r="AJ103" s="197"/>
      <c r="AK103" s="197"/>
      <c r="AL103" s="197"/>
      <c r="AM103" s="197"/>
      <c r="AN103" s="196">
        <f t="shared" si="0"/>
        <v>313735.23</v>
      </c>
      <c r="AO103" s="197"/>
      <c r="AP103" s="197"/>
      <c r="AQ103" s="77" t="s">
        <v>77</v>
      </c>
      <c r="AR103" s="74"/>
      <c r="AS103" s="78">
        <v>0</v>
      </c>
      <c r="AT103" s="79">
        <f t="shared" si="1"/>
        <v>54449.919999999998</v>
      </c>
      <c r="AU103" s="80">
        <f>'09 - ZL 9 - MaR a elektro'!P120</f>
        <v>0</v>
      </c>
      <c r="AV103" s="79">
        <f>'09 - ZL 9 - MaR a elektro'!J33</f>
        <v>54449.919999999998</v>
      </c>
      <c r="AW103" s="79">
        <f>'09 - ZL 9 - MaR a elektro'!J34</f>
        <v>0</v>
      </c>
      <c r="AX103" s="79">
        <f>'09 - ZL 9 - MaR a elektro'!J35</f>
        <v>0</v>
      </c>
      <c r="AY103" s="79">
        <f>'09 - ZL 9 - MaR a elektro'!J36</f>
        <v>0</v>
      </c>
      <c r="AZ103" s="79">
        <f>'09 - ZL 9 - MaR a elektro'!F33</f>
        <v>259285.31</v>
      </c>
      <c r="BA103" s="79">
        <f>'09 - ZL 9 - MaR a elektro'!F34</f>
        <v>0</v>
      </c>
      <c r="BB103" s="79">
        <f>'09 - ZL 9 - MaR a elektro'!F35</f>
        <v>0</v>
      </c>
      <c r="BC103" s="79">
        <f>'09 - ZL 9 - MaR a elektro'!F36</f>
        <v>0</v>
      </c>
      <c r="BD103" s="81">
        <f>'09 - ZL 9 - MaR a elektro'!F37</f>
        <v>0</v>
      </c>
      <c r="BT103" s="82" t="s">
        <v>78</v>
      </c>
      <c r="BV103" s="82" t="s">
        <v>72</v>
      </c>
      <c r="BW103" s="82" t="s">
        <v>104</v>
      </c>
      <c r="BX103" s="82" t="s">
        <v>4</v>
      </c>
      <c r="CL103" s="82" t="s">
        <v>1</v>
      </c>
      <c r="CM103" s="82" t="s">
        <v>80</v>
      </c>
    </row>
    <row r="104" spans="1:91" s="7" customFormat="1" ht="24.75" customHeight="1">
      <c r="A104" s="73" t="s">
        <v>74</v>
      </c>
      <c r="B104" s="74"/>
      <c r="C104" s="75"/>
      <c r="D104" s="177" t="s">
        <v>105</v>
      </c>
      <c r="E104" s="177"/>
      <c r="F104" s="177"/>
      <c r="G104" s="177"/>
      <c r="H104" s="177"/>
      <c r="I104" s="76"/>
      <c r="J104" s="177" t="s">
        <v>106</v>
      </c>
      <c r="K104" s="177"/>
      <c r="L104" s="177"/>
      <c r="M104" s="177"/>
      <c r="N104" s="177"/>
      <c r="O104" s="177"/>
      <c r="P104" s="177"/>
      <c r="Q104" s="177"/>
      <c r="R104" s="177"/>
      <c r="S104" s="177"/>
      <c r="T104" s="177"/>
      <c r="U104" s="177"/>
      <c r="V104" s="177"/>
      <c r="W104" s="177"/>
      <c r="X104" s="177"/>
      <c r="Y104" s="177"/>
      <c r="Z104" s="177"/>
      <c r="AA104" s="177"/>
      <c r="AB104" s="177"/>
      <c r="AC104" s="177"/>
      <c r="AD104" s="177"/>
      <c r="AE104" s="177"/>
      <c r="AF104" s="177"/>
      <c r="AG104" s="196">
        <f>'10 - ZL 10 - Úprava nadok...'!J30</f>
        <v>10198.969999999999</v>
      </c>
      <c r="AH104" s="197"/>
      <c r="AI104" s="197"/>
      <c r="AJ104" s="197"/>
      <c r="AK104" s="197"/>
      <c r="AL104" s="197"/>
      <c r="AM104" s="197"/>
      <c r="AN104" s="196">
        <f t="shared" si="0"/>
        <v>12340.75</v>
      </c>
      <c r="AO104" s="197"/>
      <c r="AP104" s="197"/>
      <c r="AQ104" s="77" t="s">
        <v>77</v>
      </c>
      <c r="AR104" s="74"/>
      <c r="AS104" s="78">
        <v>0</v>
      </c>
      <c r="AT104" s="79">
        <f t="shared" si="1"/>
        <v>2141.7800000000002</v>
      </c>
      <c r="AU104" s="80">
        <f>'10 - ZL 10 - Úprava nadok...'!P122</f>
        <v>12.279012</v>
      </c>
      <c r="AV104" s="79">
        <f>'10 - ZL 10 - Úprava nadok...'!J33</f>
        <v>2141.7800000000002</v>
      </c>
      <c r="AW104" s="79">
        <f>'10 - ZL 10 - Úprava nadok...'!J34</f>
        <v>0</v>
      </c>
      <c r="AX104" s="79">
        <f>'10 - ZL 10 - Úprava nadok...'!J35</f>
        <v>0</v>
      </c>
      <c r="AY104" s="79">
        <f>'10 - ZL 10 - Úprava nadok...'!J36</f>
        <v>0</v>
      </c>
      <c r="AZ104" s="79">
        <f>'10 - ZL 10 - Úprava nadok...'!F33</f>
        <v>10198.969999999999</v>
      </c>
      <c r="BA104" s="79">
        <f>'10 - ZL 10 - Úprava nadok...'!F34</f>
        <v>0</v>
      </c>
      <c r="BB104" s="79">
        <f>'10 - ZL 10 - Úprava nadok...'!F35</f>
        <v>0</v>
      </c>
      <c r="BC104" s="79">
        <f>'10 - ZL 10 - Úprava nadok...'!F36</f>
        <v>0</v>
      </c>
      <c r="BD104" s="81">
        <f>'10 - ZL 10 - Úprava nadok...'!F37</f>
        <v>0</v>
      </c>
      <c r="BT104" s="82" t="s">
        <v>78</v>
      </c>
      <c r="BV104" s="82" t="s">
        <v>72</v>
      </c>
      <c r="BW104" s="82" t="s">
        <v>107</v>
      </c>
      <c r="BX104" s="82" t="s">
        <v>4</v>
      </c>
      <c r="CL104" s="82" t="s">
        <v>1</v>
      </c>
      <c r="CM104" s="82" t="s">
        <v>80</v>
      </c>
    </row>
    <row r="105" spans="1:91" s="7" customFormat="1" ht="24.75" customHeight="1">
      <c r="A105" s="73" t="s">
        <v>74</v>
      </c>
      <c r="B105" s="74"/>
      <c r="C105" s="75"/>
      <c r="D105" s="177" t="s">
        <v>108</v>
      </c>
      <c r="E105" s="177"/>
      <c r="F105" s="177"/>
      <c r="G105" s="177"/>
      <c r="H105" s="177"/>
      <c r="I105" s="76"/>
      <c r="J105" s="177" t="s">
        <v>109</v>
      </c>
      <c r="K105" s="177"/>
      <c r="L105" s="177"/>
      <c r="M105" s="177"/>
      <c r="N105" s="177"/>
      <c r="O105" s="177"/>
      <c r="P105" s="177"/>
      <c r="Q105" s="177"/>
      <c r="R105" s="177"/>
      <c r="S105" s="177"/>
      <c r="T105" s="177"/>
      <c r="U105" s="177"/>
      <c r="V105" s="177"/>
      <c r="W105" s="177"/>
      <c r="X105" s="177"/>
      <c r="Y105" s="177"/>
      <c r="Z105" s="177"/>
      <c r="AA105" s="177"/>
      <c r="AB105" s="177"/>
      <c r="AC105" s="177"/>
      <c r="AD105" s="177"/>
      <c r="AE105" s="177"/>
      <c r="AF105" s="177"/>
      <c r="AG105" s="196">
        <f>'11 - ZL 11 - Demontáž pot...'!J30</f>
        <v>5082.04</v>
      </c>
      <c r="AH105" s="197"/>
      <c r="AI105" s="197"/>
      <c r="AJ105" s="197"/>
      <c r="AK105" s="197"/>
      <c r="AL105" s="197"/>
      <c r="AM105" s="197"/>
      <c r="AN105" s="196">
        <f t="shared" si="0"/>
        <v>6149.27</v>
      </c>
      <c r="AO105" s="197"/>
      <c r="AP105" s="197"/>
      <c r="AQ105" s="77" t="s">
        <v>77</v>
      </c>
      <c r="AR105" s="74"/>
      <c r="AS105" s="78">
        <v>0</v>
      </c>
      <c r="AT105" s="79">
        <f t="shared" si="1"/>
        <v>1067.23</v>
      </c>
      <c r="AU105" s="80">
        <f>'11 - ZL 11 - Demontáž pot...'!P123</f>
        <v>4.7115980000000004</v>
      </c>
      <c r="AV105" s="79">
        <f>'11 - ZL 11 - Demontáž pot...'!J33</f>
        <v>1067.23</v>
      </c>
      <c r="AW105" s="79">
        <f>'11 - ZL 11 - Demontáž pot...'!J34</f>
        <v>0</v>
      </c>
      <c r="AX105" s="79">
        <f>'11 - ZL 11 - Demontáž pot...'!J35</f>
        <v>0</v>
      </c>
      <c r="AY105" s="79">
        <f>'11 - ZL 11 - Demontáž pot...'!J36</f>
        <v>0</v>
      </c>
      <c r="AZ105" s="79">
        <f>'11 - ZL 11 - Demontáž pot...'!F33</f>
        <v>5082.04</v>
      </c>
      <c r="BA105" s="79">
        <f>'11 - ZL 11 - Demontáž pot...'!F34</f>
        <v>0</v>
      </c>
      <c r="BB105" s="79">
        <f>'11 - ZL 11 - Demontáž pot...'!F35</f>
        <v>0</v>
      </c>
      <c r="BC105" s="79">
        <f>'11 - ZL 11 - Demontáž pot...'!F36</f>
        <v>0</v>
      </c>
      <c r="BD105" s="81">
        <f>'11 - ZL 11 - Demontáž pot...'!F37</f>
        <v>0</v>
      </c>
      <c r="BT105" s="82" t="s">
        <v>78</v>
      </c>
      <c r="BV105" s="82" t="s">
        <v>72</v>
      </c>
      <c r="BW105" s="82" t="s">
        <v>110</v>
      </c>
      <c r="BX105" s="82" t="s">
        <v>4</v>
      </c>
      <c r="CL105" s="82" t="s">
        <v>1</v>
      </c>
      <c r="CM105" s="82" t="s">
        <v>80</v>
      </c>
    </row>
    <row r="106" spans="1:91" s="7" customFormat="1" ht="37.5" customHeight="1">
      <c r="A106" s="73" t="s">
        <v>74</v>
      </c>
      <c r="B106" s="74"/>
      <c r="C106" s="75"/>
      <c r="D106" s="177" t="s">
        <v>8</v>
      </c>
      <c r="E106" s="177"/>
      <c r="F106" s="177"/>
      <c r="G106" s="177"/>
      <c r="H106" s="177"/>
      <c r="I106" s="76"/>
      <c r="J106" s="177" t="s">
        <v>111</v>
      </c>
      <c r="K106" s="177"/>
      <c r="L106" s="177"/>
      <c r="M106" s="177"/>
      <c r="N106" s="177"/>
      <c r="O106" s="177"/>
      <c r="P106" s="177"/>
      <c r="Q106" s="177"/>
      <c r="R106" s="177"/>
      <c r="S106" s="177"/>
      <c r="T106" s="177"/>
      <c r="U106" s="177"/>
      <c r="V106" s="177"/>
      <c r="W106" s="177"/>
      <c r="X106" s="177"/>
      <c r="Y106" s="177"/>
      <c r="Z106" s="177"/>
      <c r="AA106" s="177"/>
      <c r="AB106" s="177"/>
      <c r="AC106" s="177"/>
      <c r="AD106" s="177"/>
      <c r="AE106" s="177"/>
      <c r="AF106" s="177"/>
      <c r="AG106" s="196">
        <f>'12 - ZL 12 - D+M dlažba v...'!J30</f>
        <v>-80794.149999999994</v>
      </c>
      <c r="AH106" s="197"/>
      <c r="AI106" s="197"/>
      <c r="AJ106" s="197"/>
      <c r="AK106" s="197"/>
      <c r="AL106" s="197"/>
      <c r="AM106" s="197"/>
      <c r="AN106" s="196">
        <f t="shared" si="0"/>
        <v>-97760.92</v>
      </c>
      <c r="AO106" s="197"/>
      <c r="AP106" s="197"/>
      <c r="AQ106" s="77" t="s">
        <v>77</v>
      </c>
      <c r="AR106" s="74"/>
      <c r="AS106" s="78">
        <v>0</v>
      </c>
      <c r="AT106" s="79">
        <f t="shared" si="1"/>
        <v>-16966.77</v>
      </c>
      <c r="AU106" s="80">
        <f>'12 - ZL 12 - D+M dlažba v...'!P123</f>
        <v>11.351000000000001</v>
      </c>
      <c r="AV106" s="79">
        <f>'12 - ZL 12 - D+M dlažba v...'!J33</f>
        <v>-16966.77</v>
      </c>
      <c r="AW106" s="79">
        <f>'12 - ZL 12 - D+M dlažba v...'!J34</f>
        <v>0</v>
      </c>
      <c r="AX106" s="79">
        <f>'12 - ZL 12 - D+M dlažba v...'!J35</f>
        <v>0</v>
      </c>
      <c r="AY106" s="79">
        <f>'12 - ZL 12 - D+M dlažba v...'!J36</f>
        <v>0</v>
      </c>
      <c r="AZ106" s="79">
        <f>'12 - ZL 12 - D+M dlažba v...'!F33</f>
        <v>-80794.149999999994</v>
      </c>
      <c r="BA106" s="79">
        <f>'12 - ZL 12 - D+M dlažba v...'!F34</f>
        <v>0</v>
      </c>
      <c r="BB106" s="79">
        <f>'12 - ZL 12 - D+M dlažba v...'!F35</f>
        <v>0</v>
      </c>
      <c r="BC106" s="79">
        <f>'12 - ZL 12 - D+M dlažba v...'!F36</f>
        <v>0</v>
      </c>
      <c r="BD106" s="81">
        <f>'12 - ZL 12 - D+M dlažba v...'!F37</f>
        <v>0</v>
      </c>
      <c r="BT106" s="82" t="s">
        <v>78</v>
      </c>
      <c r="BV106" s="82" t="s">
        <v>72</v>
      </c>
      <c r="BW106" s="82" t="s">
        <v>112</v>
      </c>
      <c r="BX106" s="82" t="s">
        <v>4</v>
      </c>
      <c r="CL106" s="82" t="s">
        <v>1</v>
      </c>
      <c r="CM106" s="82" t="s">
        <v>80</v>
      </c>
    </row>
    <row r="107" spans="1:91" s="7" customFormat="1" ht="16.5" customHeight="1">
      <c r="A107" s="73" t="s">
        <v>74</v>
      </c>
      <c r="B107" s="74"/>
      <c r="C107" s="75"/>
      <c r="D107" s="177" t="s">
        <v>113</v>
      </c>
      <c r="E107" s="177"/>
      <c r="F107" s="177"/>
      <c r="G107" s="177"/>
      <c r="H107" s="177"/>
      <c r="I107" s="76"/>
      <c r="J107" s="177" t="s">
        <v>114</v>
      </c>
      <c r="K107" s="177"/>
      <c r="L107" s="177"/>
      <c r="M107" s="177"/>
      <c r="N107" s="177"/>
      <c r="O107" s="177"/>
      <c r="P107" s="177"/>
      <c r="Q107" s="177"/>
      <c r="R107" s="177"/>
      <c r="S107" s="177"/>
      <c r="T107" s="177"/>
      <c r="U107" s="177"/>
      <c r="V107" s="177"/>
      <c r="W107" s="177"/>
      <c r="X107" s="177"/>
      <c r="Y107" s="177"/>
      <c r="Z107" s="177"/>
      <c r="AA107" s="177"/>
      <c r="AB107" s="177"/>
      <c r="AC107" s="177"/>
      <c r="AD107" s="177"/>
      <c r="AE107" s="177"/>
      <c r="AF107" s="177"/>
      <c r="AG107" s="196">
        <f>'13 - ZL 13  - venkovní ka...'!J30</f>
        <v>248981.98</v>
      </c>
      <c r="AH107" s="197"/>
      <c r="AI107" s="197"/>
      <c r="AJ107" s="197"/>
      <c r="AK107" s="197"/>
      <c r="AL107" s="197"/>
      <c r="AM107" s="197"/>
      <c r="AN107" s="196">
        <f t="shared" si="0"/>
        <v>301268.2</v>
      </c>
      <c r="AO107" s="197"/>
      <c r="AP107" s="197"/>
      <c r="AQ107" s="77" t="s">
        <v>77</v>
      </c>
      <c r="AR107" s="74"/>
      <c r="AS107" s="78">
        <v>0</v>
      </c>
      <c r="AT107" s="79">
        <f t="shared" si="1"/>
        <v>52286.22</v>
      </c>
      <c r="AU107" s="80">
        <f>'13 - ZL 13  - venkovní ka...'!P122</f>
        <v>65.540900000000008</v>
      </c>
      <c r="AV107" s="79">
        <f>'13 - ZL 13  - venkovní ka...'!J33</f>
        <v>52286.22</v>
      </c>
      <c r="AW107" s="79">
        <f>'13 - ZL 13  - venkovní ka...'!J34</f>
        <v>0</v>
      </c>
      <c r="AX107" s="79">
        <f>'13 - ZL 13  - venkovní ka...'!J35</f>
        <v>0</v>
      </c>
      <c r="AY107" s="79">
        <f>'13 - ZL 13  - venkovní ka...'!J36</f>
        <v>0</v>
      </c>
      <c r="AZ107" s="79">
        <f>'13 - ZL 13  - venkovní ka...'!F33</f>
        <v>248981.98</v>
      </c>
      <c r="BA107" s="79">
        <f>'13 - ZL 13  - venkovní ka...'!F34</f>
        <v>0</v>
      </c>
      <c r="BB107" s="79">
        <f>'13 - ZL 13  - venkovní ka...'!F35</f>
        <v>0</v>
      </c>
      <c r="BC107" s="79">
        <f>'13 - ZL 13  - venkovní ka...'!F36</f>
        <v>0</v>
      </c>
      <c r="BD107" s="81">
        <f>'13 - ZL 13  - venkovní ka...'!F37</f>
        <v>0</v>
      </c>
      <c r="BT107" s="82" t="s">
        <v>78</v>
      </c>
      <c r="BV107" s="82" t="s">
        <v>72</v>
      </c>
      <c r="BW107" s="82" t="s">
        <v>115</v>
      </c>
      <c r="BX107" s="82" t="s">
        <v>4</v>
      </c>
      <c r="CL107" s="82" t="s">
        <v>1</v>
      </c>
      <c r="CM107" s="82" t="s">
        <v>80</v>
      </c>
    </row>
    <row r="108" spans="1:91" s="7" customFormat="1" ht="16.5" customHeight="1">
      <c r="A108" s="73" t="s">
        <v>74</v>
      </c>
      <c r="B108" s="74"/>
      <c r="C108" s="75"/>
      <c r="D108" s="177" t="s">
        <v>116</v>
      </c>
      <c r="E108" s="177"/>
      <c r="F108" s="177"/>
      <c r="G108" s="177"/>
      <c r="H108" s="177"/>
      <c r="I108" s="76"/>
      <c r="J108" s="177" t="s">
        <v>117</v>
      </c>
      <c r="K108" s="177"/>
      <c r="L108" s="177"/>
      <c r="M108" s="177"/>
      <c r="N108" s="177"/>
      <c r="O108" s="177"/>
      <c r="P108" s="177"/>
      <c r="Q108" s="177"/>
      <c r="R108" s="177"/>
      <c r="S108" s="177"/>
      <c r="T108" s="177"/>
      <c r="U108" s="177"/>
      <c r="V108" s="177"/>
      <c r="W108" s="177"/>
      <c r="X108" s="177"/>
      <c r="Y108" s="177"/>
      <c r="Z108" s="177"/>
      <c r="AA108" s="177"/>
      <c r="AB108" s="177"/>
      <c r="AC108" s="177"/>
      <c r="AD108" s="177"/>
      <c r="AE108" s="177"/>
      <c r="AF108" s="177"/>
      <c r="AG108" s="196">
        <f>'14 - ZL 14 - Předstěna SD...'!J30</f>
        <v>6746.18</v>
      </c>
      <c r="AH108" s="197"/>
      <c r="AI108" s="197"/>
      <c r="AJ108" s="197"/>
      <c r="AK108" s="197"/>
      <c r="AL108" s="197"/>
      <c r="AM108" s="197"/>
      <c r="AN108" s="196">
        <f t="shared" si="0"/>
        <v>8162.88</v>
      </c>
      <c r="AO108" s="197"/>
      <c r="AP108" s="197"/>
      <c r="AQ108" s="77" t="s">
        <v>77</v>
      </c>
      <c r="AR108" s="74"/>
      <c r="AS108" s="78">
        <v>0</v>
      </c>
      <c r="AT108" s="79">
        <f t="shared" si="1"/>
        <v>1416.7</v>
      </c>
      <c r="AU108" s="80">
        <f>'14 - ZL 14 - Předstěna SD...'!P118</f>
        <v>5.7782720000000003</v>
      </c>
      <c r="AV108" s="79">
        <f>'14 - ZL 14 - Předstěna SD...'!J33</f>
        <v>1416.7</v>
      </c>
      <c r="AW108" s="79">
        <f>'14 - ZL 14 - Předstěna SD...'!J34</f>
        <v>0</v>
      </c>
      <c r="AX108" s="79">
        <f>'14 - ZL 14 - Předstěna SD...'!J35</f>
        <v>0</v>
      </c>
      <c r="AY108" s="79">
        <f>'14 - ZL 14 - Předstěna SD...'!J36</f>
        <v>0</v>
      </c>
      <c r="AZ108" s="79">
        <f>'14 - ZL 14 - Předstěna SD...'!F33</f>
        <v>6746.18</v>
      </c>
      <c r="BA108" s="79">
        <f>'14 - ZL 14 - Předstěna SD...'!F34</f>
        <v>0</v>
      </c>
      <c r="BB108" s="79">
        <f>'14 - ZL 14 - Předstěna SD...'!F35</f>
        <v>0</v>
      </c>
      <c r="BC108" s="79">
        <f>'14 - ZL 14 - Předstěna SD...'!F36</f>
        <v>0</v>
      </c>
      <c r="BD108" s="81">
        <f>'14 - ZL 14 - Předstěna SD...'!F37</f>
        <v>0</v>
      </c>
      <c r="BT108" s="82" t="s">
        <v>78</v>
      </c>
      <c r="BV108" s="82" t="s">
        <v>72</v>
      </c>
      <c r="BW108" s="82" t="s">
        <v>118</v>
      </c>
      <c r="BX108" s="82" t="s">
        <v>4</v>
      </c>
      <c r="CL108" s="82" t="s">
        <v>1</v>
      </c>
      <c r="CM108" s="82" t="s">
        <v>80</v>
      </c>
    </row>
    <row r="109" spans="1:91" s="7" customFormat="1" ht="24.75" customHeight="1">
      <c r="A109" s="73" t="s">
        <v>74</v>
      </c>
      <c r="B109" s="74"/>
      <c r="C109" s="75"/>
      <c r="D109" s="177" t="s">
        <v>119</v>
      </c>
      <c r="E109" s="177"/>
      <c r="F109" s="177"/>
      <c r="G109" s="177"/>
      <c r="H109" s="177"/>
      <c r="I109" s="76"/>
      <c r="J109" s="177" t="s">
        <v>120</v>
      </c>
      <c r="K109" s="177"/>
      <c r="L109" s="177"/>
      <c r="M109" s="177"/>
      <c r="N109" s="177"/>
      <c r="O109" s="177"/>
      <c r="P109" s="177"/>
      <c r="Q109" s="177"/>
      <c r="R109" s="177"/>
      <c r="S109" s="177"/>
      <c r="T109" s="177"/>
      <c r="U109" s="177"/>
      <c r="V109" s="177"/>
      <c r="W109" s="177"/>
      <c r="X109" s="177"/>
      <c r="Y109" s="177"/>
      <c r="Z109" s="177"/>
      <c r="AA109" s="177"/>
      <c r="AB109" s="177"/>
      <c r="AC109" s="177"/>
      <c r="AD109" s="177"/>
      <c r="AE109" s="177"/>
      <c r="AF109" s="177"/>
      <c r="AG109" s="196">
        <f>'15 - ZL 15 - D + M ocelov...'!J30</f>
        <v>319210.76</v>
      </c>
      <c r="AH109" s="197"/>
      <c r="AI109" s="197"/>
      <c r="AJ109" s="197"/>
      <c r="AK109" s="197"/>
      <c r="AL109" s="197"/>
      <c r="AM109" s="197"/>
      <c r="AN109" s="196">
        <f t="shared" si="0"/>
        <v>386245.02</v>
      </c>
      <c r="AO109" s="197"/>
      <c r="AP109" s="197"/>
      <c r="AQ109" s="77" t="s">
        <v>77</v>
      </c>
      <c r="AR109" s="74"/>
      <c r="AS109" s="83">
        <v>0</v>
      </c>
      <c r="AT109" s="84">
        <f t="shared" si="1"/>
        <v>67034.259999999995</v>
      </c>
      <c r="AU109" s="85">
        <f>'15 - ZL 15 - D + M ocelov...'!P123</f>
        <v>301.98825899999997</v>
      </c>
      <c r="AV109" s="84">
        <f>'15 - ZL 15 - D + M ocelov...'!J33</f>
        <v>67034.259999999995</v>
      </c>
      <c r="AW109" s="84">
        <f>'15 - ZL 15 - D + M ocelov...'!J34</f>
        <v>0</v>
      </c>
      <c r="AX109" s="84">
        <f>'15 - ZL 15 - D + M ocelov...'!J35</f>
        <v>0</v>
      </c>
      <c r="AY109" s="84">
        <f>'15 - ZL 15 - D + M ocelov...'!J36</f>
        <v>0</v>
      </c>
      <c r="AZ109" s="84">
        <f>'15 - ZL 15 - D + M ocelov...'!F33</f>
        <v>319210.76</v>
      </c>
      <c r="BA109" s="84">
        <f>'15 - ZL 15 - D + M ocelov...'!F34</f>
        <v>0</v>
      </c>
      <c r="BB109" s="84">
        <f>'15 - ZL 15 - D + M ocelov...'!F35</f>
        <v>0</v>
      </c>
      <c r="BC109" s="84">
        <f>'15 - ZL 15 - D + M ocelov...'!F36</f>
        <v>0</v>
      </c>
      <c r="BD109" s="86">
        <f>'15 - ZL 15 - D + M ocelov...'!F37</f>
        <v>0</v>
      </c>
      <c r="BT109" s="82" t="s">
        <v>78</v>
      </c>
      <c r="BV109" s="82" t="s">
        <v>72</v>
      </c>
      <c r="BW109" s="82" t="s">
        <v>121</v>
      </c>
      <c r="BX109" s="82" t="s">
        <v>4</v>
      </c>
      <c r="CL109" s="82" t="s">
        <v>1</v>
      </c>
      <c r="CM109" s="82" t="s">
        <v>80</v>
      </c>
    </row>
    <row r="110" spans="1:91" s="2" customFormat="1" ht="30" customHeight="1">
      <c r="A110" s="26"/>
      <c r="B110" s="27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7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</row>
    <row r="111" spans="1:91" s="2" customFormat="1" ht="6.95" customHeight="1">
      <c r="A111" s="26"/>
      <c r="B111" s="41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27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</row>
  </sheetData>
  <mergeCells count="96">
    <mergeCell ref="AN108:AP108"/>
    <mergeCell ref="AG108:AM108"/>
    <mergeCell ref="AN109:AP109"/>
    <mergeCell ref="AG109:AM109"/>
    <mergeCell ref="AG94:AM94"/>
    <mergeCell ref="AN94:AP94"/>
    <mergeCell ref="AN105:AP105"/>
    <mergeCell ref="AG105:AM105"/>
    <mergeCell ref="AN106:AP106"/>
    <mergeCell ref="AG106:AM106"/>
    <mergeCell ref="AN107:AP107"/>
    <mergeCell ref="AG107:AM107"/>
    <mergeCell ref="AN104:AP104"/>
    <mergeCell ref="AN103:AP103"/>
    <mergeCell ref="AN96:AP96"/>
    <mergeCell ref="AN102:AP102"/>
    <mergeCell ref="AN92:AP92"/>
    <mergeCell ref="AN101:AP101"/>
    <mergeCell ref="AN98:AP98"/>
    <mergeCell ref="AN100:AP100"/>
    <mergeCell ref="AN99:AP99"/>
    <mergeCell ref="AN95:AP95"/>
    <mergeCell ref="AN97:AP97"/>
    <mergeCell ref="AR2:BE2"/>
    <mergeCell ref="AG103:AM103"/>
    <mergeCell ref="AG102:AM102"/>
    <mergeCell ref="AG92:AM92"/>
    <mergeCell ref="AG97:AM97"/>
    <mergeCell ref="AG95:AM95"/>
    <mergeCell ref="AG100:AM100"/>
    <mergeCell ref="AG101:AM101"/>
    <mergeCell ref="AG99:AM99"/>
    <mergeCell ref="AG96:AM96"/>
    <mergeCell ref="AG98:AM98"/>
    <mergeCell ref="AM87:AN87"/>
    <mergeCell ref="AM89:AP89"/>
    <mergeCell ref="AM90:AP90"/>
    <mergeCell ref="AS89:AT91"/>
    <mergeCell ref="L33:P33"/>
    <mergeCell ref="W33:AE33"/>
    <mergeCell ref="AK33:AO33"/>
    <mergeCell ref="AK35:AO35"/>
    <mergeCell ref="X35:AB35"/>
    <mergeCell ref="W31:AE31"/>
    <mergeCell ref="AK31:AO31"/>
    <mergeCell ref="L31:P31"/>
    <mergeCell ref="L32:P32"/>
    <mergeCell ref="W32:AE32"/>
    <mergeCell ref="AK32:AO32"/>
    <mergeCell ref="L29:P29"/>
    <mergeCell ref="W29:AE29"/>
    <mergeCell ref="AK29:AO29"/>
    <mergeCell ref="AK30:AO30"/>
    <mergeCell ref="L30:P30"/>
    <mergeCell ref="W30:AE30"/>
    <mergeCell ref="K5:AJ5"/>
    <mergeCell ref="K6:AJ6"/>
    <mergeCell ref="E23:AN23"/>
    <mergeCell ref="AK26:AO26"/>
    <mergeCell ref="L28:P28"/>
    <mergeCell ref="W28:AE28"/>
    <mergeCell ref="AK28:AO28"/>
    <mergeCell ref="D107:H107"/>
    <mergeCell ref="J107:AF107"/>
    <mergeCell ref="D108:H108"/>
    <mergeCell ref="J108:AF108"/>
    <mergeCell ref="D109:H109"/>
    <mergeCell ref="J109:AF109"/>
    <mergeCell ref="L85:AJ85"/>
    <mergeCell ref="D105:H105"/>
    <mergeCell ref="J105:AF105"/>
    <mergeCell ref="D106:H106"/>
    <mergeCell ref="J106:AF106"/>
    <mergeCell ref="AG104:AM104"/>
    <mergeCell ref="D102:H102"/>
    <mergeCell ref="D103:H103"/>
    <mergeCell ref="D104:H104"/>
    <mergeCell ref="D101:H101"/>
    <mergeCell ref="I92:AF92"/>
    <mergeCell ref="J102:AF102"/>
    <mergeCell ref="J103:AF103"/>
    <mergeCell ref="J100:AF100"/>
    <mergeCell ref="J99:AF99"/>
    <mergeCell ref="J98:AF98"/>
    <mergeCell ref="J97:AF97"/>
    <mergeCell ref="J101:AF101"/>
    <mergeCell ref="J104:AF104"/>
    <mergeCell ref="J96:AF96"/>
    <mergeCell ref="J95:AF95"/>
    <mergeCell ref="C92:G92"/>
    <mergeCell ref="D98:H98"/>
    <mergeCell ref="D99:H99"/>
    <mergeCell ref="D95:H95"/>
    <mergeCell ref="D100:H100"/>
    <mergeCell ref="D97:H97"/>
    <mergeCell ref="D96:H96"/>
  </mergeCells>
  <hyperlinks>
    <hyperlink ref="A95" location="'01 - ZL 1 - Nová kce podl...'!C2" display="/" xr:uid="{00000000-0004-0000-0000-000000000000}"/>
    <hyperlink ref="A96" location="'02 - ZL 2 - Instalační ša...'!C2" display="/" xr:uid="{00000000-0004-0000-0000-000001000000}"/>
    <hyperlink ref="A97" location="'03 - ZL 3 - Úprava nosníků'!C2" display="/" xr:uid="{00000000-0004-0000-0000-000002000000}"/>
    <hyperlink ref="A98" location="'04 - ZL 4 - SDK kce'!C2" display="/" xr:uid="{00000000-0004-0000-0000-000003000000}"/>
    <hyperlink ref="A99" location="'05 - ZL 5 - Truhlářské vý...'!C2" display="/" xr:uid="{00000000-0004-0000-0000-000004000000}"/>
    <hyperlink ref="A100" location="'06 - ZL 6 - Dopojení umyv...'!C2" display="/" xr:uid="{00000000-0004-0000-0000-000005000000}"/>
    <hyperlink ref="A101" location="'07 - ZL 7 - Nadsvětlík'!C2" display="/" xr:uid="{00000000-0004-0000-0000-000006000000}"/>
    <hyperlink ref="A102" location="'08 - ZL 8 - Navýšení počt...'!C2" display="/" xr:uid="{00000000-0004-0000-0000-000007000000}"/>
    <hyperlink ref="A103" location="'09 - ZL 9 - MaR a elektro'!C2" display="/" xr:uid="{00000000-0004-0000-0000-000008000000}"/>
    <hyperlink ref="A104" location="'10 - ZL 10 - Úprava nadok...'!C2" display="/" xr:uid="{00000000-0004-0000-0000-000009000000}"/>
    <hyperlink ref="A105" location="'11 - ZL 11 - Demontáž pot...'!C2" display="/" xr:uid="{00000000-0004-0000-0000-00000A000000}"/>
    <hyperlink ref="A106" location="'12 - ZL 12 - D+M dlažba v...'!C2" display="/" xr:uid="{00000000-0004-0000-0000-00000B000000}"/>
    <hyperlink ref="A107" location="'13 - ZL 13  - venkovní ka...'!C2" display="/" xr:uid="{00000000-0004-0000-0000-00000C000000}"/>
    <hyperlink ref="A108" location="'14 - ZL 14 - Předstěna SD...'!C2" display="/" xr:uid="{00000000-0004-0000-0000-00000D000000}"/>
    <hyperlink ref="A109" location="'15 - ZL 15 - D + M ocelov...'!C2" display="/" xr:uid="{00000000-0004-0000-0000-00000E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BM154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ht="11.25">
      <c r="A1" s="87"/>
    </row>
    <row r="2" spans="1:46" s="1" customFormat="1" ht="36.950000000000003" customHeight="1">
      <c r="L2" s="195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4" t="s">
        <v>104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80</v>
      </c>
    </row>
    <row r="4" spans="1:46" s="1" customFormat="1" ht="24.95" customHeight="1">
      <c r="B4" s="17"/>
      <c r="D4" s="18" t="s">
        <v>122</v>
      </c>
      <c r="L4" s="17"/>
      <c r="M4" s="88" t="s">
        <v>10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14</v>
      </c>
      <c r="L6" s="17"/>
    </row>
    <row r="7" spans="1:46" s="1" customFormat="1" ht="16.5" customHeight="1">
      <c r="B7" s="17"/>
      <c r="E7" s="209" t="str">
        <f>'Rekapitulace stavby'!K6</f>
        <v>Město Chomutov Palachova - změnové listy</v>
      </c>
      <c r="F7" s="210"/>
      <c r="G7" s="210"/>
      <c r="H7" s="210"/>
      <c r="L7" s="17"/>
    </row>
    <row r="8" spans="1:46" s="2" customFormat="1" ht="12" customHeight="1">
      <c r="A8" s="26"/>
      <c r="B8" s="27"/>
      <c r="C8" s="26"/>
      <c r="D8" s="23" t="s">
        <v>123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179" t="s">
        <v>383</v>
      </c>
      <c r="F9" s="211"/>
      <c r="G9" s="211"/>
      <c r="H9" s="211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1.25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16</v>
      </c>
      <c r="E11" s="26"/>
      <c r="F11" s="21" t="s">
        <v>1</v>
      </c>
      <c r="G11" s="26"/>
      <c r="H11" s="26"/>
      <c r="I11" s="23" t="s">
        <v>17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18</v>
      </c>
      <c r="E12" s="26"/>
      <c r="F12" s="21" t="s">
        <v>19</v>
      </c>
      <c r="G12" s="26"/>
      <c r="H12" s="26"/>
      <c r="I12" s="23" t="s">
        <v>20</v>
      </c>
      <c r="J12" s="49" t="str">
        <f>'Rekapitulace stavby'!AN8</f>
        <v>23. 6. 2025</v>
      </c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22</v>
      </c>
      <c r="E14" s="26"/>
      <c r="F14" s="26"/>
      <c r="G14" s="26"/>
      <c r="H14" s="26"/>
      <c r="I14" s="23" t="s">
        <v>23</v>
      </c>
      <c r="J14" s="21" t="str">
        <f>IF('Rekapitulace stavby'!AN10="","",'Rekapitulace stavby'!AN10)</f>
        <v/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tr">
        <f>IF('Rekapitulace stavby'!E11="","",'Rekapitulace stavby'!E11)</f>
        <v xml:space="preserve"> </v>
      </c>
      <c r="F15" s="26"/>
      <c r="G15" s="26"/>
      <c r="H15" s="26"/>
      <c r="I15" s="23" t="s">
        <v>24</v>
      </c>
      <c r="J15" s="21" t="str">
        <f>IF('Rekapitulace stavby'!AN11="","",'Rekapitulace stavby'!AN11)</f>
        <v/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25</v>
      </c>
      <c r="E17" s="26"/>
      <c r="F17" s="26"/>
      <c r="G17" s="26"/>
      <c r="H17" s="26"/>
      <c r="I17" s="23" t="s">
        <v>23</v>
      </c>
      <c r="J17" s="21" t="str">
        <f>'Rekapitulace stavby'!AN13</f>
        <v/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81" t="str">
        <f>'Rekapitulace stavby'!E14</f>
        <v xml:space="preserve"> </v>
      </c>
      <c r="F18" s="181"/>
      <c r="G18" s="181"/>
      <c r="H18" s="181"/>
      <c r="I18" s="23" t="s">
        <v>24</v>
      </c>
      <c r="J18" s="21" t="str">
        <f>'Rekapitulace stavby'!AN14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26</v>
      </c>
      <c r="E20" s="26"/>
      <c r="F20" s="26"/>
      <c r="G20" s="26"/>
      <c r="H20" s="26"/>
      <c r="I20" s="23" t="s">
        <v>23</v>
      </c>
      <c r="J20" s="21" t="str">
        <f>IF('Rekapitulace stavby'!AN16="","",'Rekapitulace stavby'!AN16)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tr">
        <f>IF('Rekapitulace stavby'!E17="","",'Rekapitulace stavby'!E17)</f>
        <v xml:space="preserve"> </v>
      </c>
      <c r="F21" s="26"/>
      <c r="G21" s="26"/>
      <c r="H21" s="26"/>
      <c r="I21" s="23" t="s">
        <v>24</v>
      </c>
      <c r="J21" s="21" t="str">
        <f>IF('Rekapitulace stavby'!AN17="","",'Rekapitulace stavby'!AN17)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28</v>
      </c>
      <c r="E23" s="26"/>
      <c r="F23" s="26"/>
      <c r="G23" s="26"/>
      <c r="H23" s="26"/>
      <c r="I23" s="23" t="s">
        <v>23</v>
      </c>
      <c r="J23" s="21" t="str">
        <f>IF('Rekapitulace stavby'!AN19="","",'Rekapitulace stavby'!AN19)</f>
        <v/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IF('Rekapitulace stavby'!E20="","",'Rekapitulace stavby'!E20)</f>
        <v xml:space="preserve"> </v>
      </c>
      <c r="F24" s="26"/>
      <c r="G24" s="26"/>
      <c r="H24" s="26"/>
      <c r="I24" s="23" t="s">
        <v>24</v>
      </c>
      <c r="J24" s="21" t="str">
        <f>IF('Rekapitulace stavby'!AN20="","",'Rekapitulace stavby'!AN20)</f>
        <v/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29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89"/>
      <c r="B27" s="90"/>
      <c r="C27" s="89"/>
      <c r="D27" s="89"/>
      <c r="E27" s="184" t="s">
        <v>1</v>
      </c>
      <c r="F27" s="184"/>
      <c r="G27" s="184"/>
      <c r="H27" s="184"/>
      <c r="I27" s="89"/>
      <c r="J27" s="89"/>
      <c r="K27" s="89"/>
      <c r="L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2" t="s">
        <v>30</v>
      </c>
      <c r="E30" s="26"/>
      <c r="F30" s="26"/>
      <c r="G30" s="26"/>
      <c r="H30" s="26"/>
      <c r="I30" s="26"/>
      <c r="J30" s="65">
        <f>ROUND(J120, 2)</f>
        <v>259285.31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6"/>
      <c r="F32" s="30" t="s">
        <v>32</v>
      </c>
      <c r="G32" s="26"/>
      <c r="H32" s="26"/>
      <c r="I32" s="30" t="s">
        <v>31</v>
      </c>
      <c r="J32" s="30" t="s">
        <v>33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>
      <c r="A33" s="26"/>
      <c r="B33" s="27"/>
      <c r="C33" s="26"/>
      <c r="D33" s="93" t="s">
        <v>34</v>
      </c>
      <c r="E33" s="23" t="s">
        <v>35</v>
      </c>
      <c r="F33" s="94">
        <f>ROUND((SUM(BE120:BE153)),  2)</f>
        <v>259285.31</v>
      </c>
      <c r="G33" s="26"/>
      <c r="H33" s="26"/>
      <c r="I33" s="95">
        <v>0.21</v>
      </c>
      <c r="J33" s="94">
        <f>ROUND(((SUM(BE120:BE153))*I33),  2)</f>
        <v>54449.919999999998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23" t="s">
        <v>36</v>
      </c>
      <c r="F34" s="94">
        <f>ROUND((SUM(BF120:BF153)),  2)</f>
        <v>0</v>
      </c>
      <c r="G34" s="26"/>
      <c r="H34" s="26"/>
      <c r="I34" s="95">
        <v>0.12</v>
      </c>
      <c r="J34" s="94">
        <f>ROUND(((SUM(BF120:BF153))*I34), 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37</v>
      </c>
      <c r="F35" s="94">
        <f>ROUND((SUM(BG120:BG153)),  2)</f>
        <v>0</v>
      </c>
      <c r="G35" s="26"/>
      <c r="H35" s="26"/>
      <c r="I35" s="95">
        <v>0.21</v>
      </c>
      <c r="J35" s="94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38</v>
      </c>
      <c r="F36" s="94">
        <f>ROUND((SUM(BH120:BH153)),  2)</f>
        <v>0</v>
      </c>
      <c r="G36" s="26"/>
      <c r="H36" s="26"/>
      <c r="I36" s="95">
        <v>0.12</v>
      </c>
      <c r="J36" s="94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39</v>
      </c>
      <c r="F37" s="94">
        <f>ROUND((SUM(BI120:BI153)),  2)</f>
        <v>0</v>
      </c>
      <c r="G37" s="26"/>
      <c r="H37" s="26"/>
      <c r="I37" s="95">
        <v>0</v>
      </c>
      <c r="J37" s="94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96"/>
      <c r="D39" s="97" t="s">
        <v>40</v>
      </c>
      <c r="E39" s="54"/>
      <c r="F39" s="54"/>
      <c r="G39" s="98" t="s">
        <v>41</v>
      </c>
      <c r="H39" s="99" t="s">
        <v>42</v>
      </c>
      <c r="I39" s="54"/>
      <c r="J39" s="100">
        <f>SUM(J30:J37)</f>
        <v>313735.23</v>
      </c>
      <c r="K39" s="101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43</v>
      </c>
      <c r="E50" s="38"/>
      <c r="F50" s="38"/>
      <c r="G50" s="37" t="s">
        <v>44</v>
      </c>
      <c r="H50" s="38"/>
      <c r="I50" s="38"/>
      <c r="J50" s="38"/>
      <c r="K50" s="38"/>
      <c r="L50" s="36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6"/>
      <c r="B61" s="27"/>
      <c r="C61" s="26"/>
      <c r="D61" s="39" t="s">
        <v>45</v>
      </c>
      <c r="E61" s="29"/>
      <c r="F61" s="102" t="s">
        <v>46</v>
      </c>
      <c r="G61" s="39" t="s">
        <v>45</v>
      </c>
      <c r="H61" s="29"/>
      <c r="I61" s="29"/>
      <c r="J61" s="103" t="s">
        <v>46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6"/>
      <c r="B65" s="27"/>
      <c r="C65" s="26"/>
      <c r="D65" s="37" t="s">
        <v>47</v>
      </c>
      <c r="E65" s="40"/>
      <c r="F65" s="40"/>
      <c r="G65" s="37" t="s">
        <v>48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6"/>
      <c r="B76" s="27"/>
      <c r="C76" s="26"/>
      <c r="D76" s="39" t="s">
        <v>45</v>
      </c>
      <c r="E76" s="29"/>
      <c r="F76" s="102" t="s">
        <v>46</v>
      </c>
      <c r="G76" s="39" t="s">
        <v>45</v>
      </c>
      <c r="H76" s="29"/>
      <c r="I76" s="29"/>
      <c r="J76" s="103" t="s">
        <v>46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125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14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09" t="str">
        <f>E7</f>
        <v>Město Chomutov Palachova - změnové listy</v>
      </c>
      <c r="F85" s="210"/>
      <c r="G85" s="210"/>
      <c r="H85" s="210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123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179" t="str">
        <f>E9</f>
        <v>09 - ZL 9 - MaR a elektro</v>
      </c>
      <c r="F87" s="211"/>
      <c r="G87" s="211"/>
      <c r="H87" s="211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18</v>
      </c>
      <c r="D89" s="26"/>
      <c r="E89" s="26"/>
      <c r="F89" s="21" t="str">
        <f>F12</f>
        <v xml:space="preserve"> </v>
      </c>
      <c r="G89" s="26"/>
      <c r="H89" s="26"/>
      <c r="I89" s="23" t="s">
        <v>20</v>
      </c>
      <c r="J89" s="49" t="str">
        <f>IF(J12="","",J12)</f>
        <v>23. 6. 2025</v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" customHeight="1">
      <c r="A91" s="26"/>
      <c r="B91" s="27"/>
      <c r="C91" s="23" t="s">
        <v>22</v>
      </c>
      <c r="D91" s="26"/>
      <c r="E91" s="26"/>
      <c r="F91" s="21" t="str">
        <f>E15</f>
        <v xml:space="preserve"> </v>
      </c>
      <c r="G91" s="26"/>
      <c r="H91" s="26"/>
      <c r="I91" s="23" t="s">
        <v>26</v>
      </c>
      <c r="J91" s="24" t="str">
        <f>E21</f>
        <v xml:space="preserve"> 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customHeight="1">
      <c r="A92" s="26"/>
      <c r="B92" s="27"/>
      <c r="C92" s="23" t="s">
        <v>25</v>
      </c>
      <c r="D92" s="26"/>
      <c r="E92" s="26"/>
      <c r="F92" s="21" t="str">
        <f>IF(E18="","",E18)</f>
        <v xml:space="preserve"> </v>
      </c>
      <c r="G92" s="26"/>
      <c r="H92" s="26"/>
      <c r="I92" s="23" t="s">
        <v>28</v>
      </c>
      <c r="J92" s="24" t="str">
        <f>E24</f>
        <v xml:space="preserve"> 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4" t="s">
        <v>126</v>
      </c>
      <c r="D94" s="96"/>
      <c r="E94" s="96"/>
      <c r="F94" s="96"/>
      <c r="G94" s="96"/>
      <c r="H94" s="96"/>
      <c r="I94" s="96"/>
      <c r="J94" s="105" t="s">
        <v>127</v>
      </c>
      <c r="K94" s="9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customHeight="1">
      <c r="A96" s="26"/>
      <c r="B96" s="27"/>
      <c r="C96" s="106" t="s">
        <v>128</v>
      </c>
      <c r="D96" s="26"/>
      <c r="E96" s="26"/>
      <c r="F96" s="26"/>
      <c r="G96" s="26"/>
      <c r="H96" s="26"/>
      <c r="I96" s="26"/>
      <c r="J96" s="65">
        <f>J120</f>
        <v>259285.31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129</v>
      </c>
    </row>
    <row r="97" spans="1:31" s="9" customFormat="1" ht="24.95" customHeight="1">
      <c r="B97" s="107"/>
      <c r="D97" s="108" t="s">
        <v>384</v>
      </c>
      <c r="E97" s="109"/>
      <c r="F97" s="109"/>
      <c r="G97" s="109"/>
      <c r="H97" s="109"/>
      <c r="I97" s="109"/>
      <c r="J97" s="110">
        <f>J121</f>
        <v>162105.56</v>
      </c>
      <c r="L97" s="107"/>
    </row>
    <row r="98" spans="1:31" s="9" customFormat="1" ht="24.95" customHeight="1">
      <c r="B98" s="107"/>
      <c r="D98" s="108" t="s">
        <v>385</v>
      </c>
      <c r="E98" s="109"/>
      <c r="F98" s="109"/>
      <c r="G98" s="109"/>
      <c r="H98" s="109"/>
      <c r="I98" s="109"/>
      <c r="J98" s="110">
        <f>J133</f>
        <v>70321.950000000012</v>
      </c>
      <c r="L98" s="107"/>
    </row>
    <row r="99" spans="1:31" s="9" customFormat="1" ht="24.95" customHeight="1">
      <c r="B99" s="107"/>
      <c r="D99" s="108" t="s">
        <v>386</v>
      </c>
      <c r="E99" s="109"/>
      <c r="F99" s="109"/>
      <c r="G99" s="109"/>
      <c r="H99" s="109"/>
      <c r="I99" s="109"/>
      <c r="J99" s="110">
        <f>J147</f>
        <v>21807.8</v>
      </c>
      <c r="L99" s="107"/>
    </row>
    <row r="100" spans="1:31" s="9" customFormat="1" ht="24.95" customHeight="1">
      <c r="B100" s="107"/>
      <c r="D100" s="108" t="s">
        <v>387</v>
      </c>
      <c r="E100" s="109"/>
      <c r="F100" s="109"/>
      <c r="G100" s="109"/>
      <c r="H100" s="109"/>
      <c r="I100" s="109"/>
      <c r="J100" s="110">
        <f>J151</f>
        <v>5050</v>
      </c>
      <c r="L100" s="107"/>
    </row>
    <row r="101" spans="1:31" s="2" customFormat="1" ht="21.75" customHeight="1">
      <c r="A101" s="26"/>
      <c r="B101" s="27"/>
      <c r="C101" s="26"/>
      <c r="D101" s="26"/>
      <c r="E101" s="26"/>
      <c r="F101" s="26"/>
      <c r="G101" s="26"/>
      <c r="H101" s="26"/>
      <c r="I101" s="26"/>
      <c r="J101" s="26"/>
      <c r="K101" s="26"/>
      <c r="L101" s="3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</row>
    <row r="102" spans="1:31" s="2" customFormat="1" ht="6.95" customHeight="1">
      <c r="A102" s="26"/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3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</row>
    <row r="106" spans="1:31" s="2" customFormat="1" ht="6.95" customHeight="1">
      <c r="A106" s="26"/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3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s="2" customFormat="1" ht="24.95" customHeight="1">
      <c r="A107" s="26"/>
      <c r="B107" s="27"/>
      <c r="C107" s="18" t="s">
        <v>138</v>
      </c>
      <c r="D107" s="26"/>
      <c r="E107" s="26"/>
      <c r="F107" s="26"/>
      <c r="G107" s="26"/>
      <c r="H107" s="26"/>
      <c r="I107" s="26"/>
      <c r="J107" s="26"/>
      <c r="K107" s="26"/>
      <c r="L107" s="3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6.95" customHeight="1">
      <c r="A108" s="26"/>
      <c r="B108" s="27"/>
      <c r="C108" s="26"/>
      <c r="D108" s="26"/>
      <c r="E108" s="26"/>
      <c r="F108" s="26"/>
      <c r="G108" s="26"/>
      <c r="H108" s="26"/>
      <c r="I108" s="26"/>
      <c r="J108" s="26"/>
      <c r="K108" s="26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12" customHeight="1">
      <c r="A109" s="26"/>
      <c r="B109" s="27"/>
      <c r="C109" s="23" t="s">
        <v>14</v>
      </c>
      <c r="D109" s="26"/>
      <c r="E109" s="26"/>
      <c r="F109" s="26"/>
      <c r="G109" s="26"/>
      <c r="H109" s="26"/>
      <c r="I109" s="26"/>
      <c r="J109" s="26"/>
      <c r="K109" s="26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16.5" customHeight="1">
      <c r="A110" s="26"/>
      <c r="B110" s="27"/>
      <c r="C110" s="26"/>
      <c r="D110" s="26"/>
      <c r="E110" s="209" t="str">
        <f>E7</f>
        <v>Město Chomutov Palachova - změnové listy</v>
      </c>
      <c r="F110" s="210"/>
      <c r="G110" s="210"/>
      <c r="H110" s="210"/>
      <c r="I110" s="26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12" customHeight="1">
      <c r="A111" s="26"/>
      <c r="B111" s="27"/>
      <c r="C111" s="23" t="s">
        <v>123</v>
      </c>
      <c r="D111" s="26"/>
      <c r="E111" s="26"/>
      <c r="F111" s="26"/>
      <c r="G111" s="26"/>
      <c r="H111" s="26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6.5" customHeight="1">
      <c r="A112" s="26"/>
      <c r="B112" s="27"/>
      <c r="C112" s="26"/>
      <c r="D112" s="26"/>
      <c r="E112" s="179" t="str">
        <f>E9</f>
        <v>09 - ZL 9 - MaR a elektro</v>
      </c>
      <c r="F112" s="211"/>
      <c r="G112" s="211"/>
      <c r="H112" s="211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6.95" customHeight="1">
      <c r="A113" s="26"/>
      <c r="B113" s="27"/>
      <c r="C113" s="26"/>
      <c r="D113" s="26"/>
      <c r="E113" s="26"/>
      <c r="F113" s="26"/>
      <c r="G113" s="26"/>
      <c r="H113" s="26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2" customHeight="1">
      <c r="A114" s="26"/>
      <c r="B114" s="27"/>
      <c r="C114" s="23" t="s">
        <v>18</v>
      </c>
      <c r="D114" s="26"/>
      <c r="E114" s="26"/>
      <c r="F114" s="21" t="str">
        <f>F12</f>
        <v xml:space="preserve"> </v>
      </c>
      <c r="G114" s="26"/>
      <c r="H114" s="26"/>
      <c r="I114" s="23" t="s">
        <v>20</v>
      </c>
      <c r="J114" s="49" t="str">
        <f>IF(J12="","",J12)</f>
        <v>23. 6. 2025</v>
      </c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6.95" customHeight="1">
      <c r="A115" s="26"/>
      <c r="B115" s="27"/>
      <c r="C115" s="26"/>
      <c r="D115" s="26"/>
      <c r="E115" s="26"/>
      <c r="F115" s="26"/>
      <c r="G115" s="26"/>
      <c r="H115" s="26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5.2" customHeight="1">
      <c r="A116" s="26"/>
      <c r="B116" s="27"/>
      <c r="C116" s="23" t="s">
        <v>22</v>
      </c>
      <c r="D116" s="26"/>
      <c r="E116" s="26"/>
      <c r="F116" s="21" t="str">
        <f>E15</f>
        <v xml:space="preserve"> </v>
      </c>
      <c r="G116" s="26"/>
      <c r="H116" s="26"/>
      <c r="I116" s="23" t="s">
        <v>26</v>
      </c>
      <c r="J116" s="24" t="str">
        <f>E21</f>
        <v xml:space="preserve"> </v>
      </c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5.2" customHeight="1">
      <c r="A117" s="26"/>
      <c r="B117" s="27"/>
      <c r="C117" s="23" t="s">
        <v>25</v>
      </c>
      <c r="D117" s="26"/>
      <c r="E117" s="26"/>
      <c r="F117" s="21" t="str">
        <f>IF(E18="","",E18)</f>
        <v xml:space="preserve"> </v>
      </c>
      <c r="G117" s="26"/>
      <c r="H117" s="26"/>
      <c r="I117" s="23" t="s">
        <v>28</v>
      </c>
      <c r="J117" s="24" t="str">
        <f>E24</f>
        <v xml:space="preserve"> </v>
      </c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10.35" customHeight="1">
      <c r="A118" s="26"/>
      <c r="B118" s="27"/>
      <c r="C118" s="26"/>
      <c r="D118" s="26"/>
      <c r="E118" s="26"/>
      <c r="F118" s="26"/>
      <c r="G118" s="26"/>
      <c r="H118" s="26"/>
      <c r="I118" s="26"/>
      <c r="J118" s="26"/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11" customFormat="1" ht="29.25" customHeight="1">
      <c r="A119" s="115"/>
      <c r="B119" s="116"/>
      <c r="C119" s="117" t="s">
        <v>139</v>
      </c>
      <c r="D119" s="118" t="s">
        <v>55</v>
      </c>
      <c r="E119" s="118" t="s">
        <v>51</v>
      </c>
      <c r="F119" s="118" t="s">
        <v>52</v>
      </c>
      <c r="G119" s="118" t="s">
        <v>140</v>
      </c>
      <c r="H119" s="118" t="s">
        <v>141</v>
      </c>
      <c r="I119" s="118" t="s">
        <v>142</v>
      </c>
      <c r="J119" s="119" t="s">
        <v>127</v>
      </c>
      <c r="K119" s="120" t="s">
        <v>143</v>
      </c>
      <c r="L119" s="121"/>
      <c r="M119" s="56" t="s">
        <v>1</v>
      </c>
      <c r="N119" s="57" t="s">
        <v>34</v>
      </c>
      <c r="O119" s="57" t="s">
        <v>144</v>
      </c>
      <c r="P119" s="57" t="s">
        <v>145</v>
      </c>
      <c r="Q119" s="57" t="s">
        <v>146</v>
      </c>
      <c r="R119" s="57" t="s">
        <v>147</v>
      </c>
      <c r="S119" s="57" t="s">
        <v>148</v>
      </c>
      <c r="T119" s="58" t="s">
        <v>149</v>
      </c>
      <c r="U119" s="115"/>
      <c r="V119" s="115"/>
      <c r="W119" s="115"/>
      <c r="X119" s="115"/>
      <c r="Y119" s="115"/>
      <c r="Z119" s="115"/>
      <c r="AA119" s="115"/>
      <c r="AB119" s="115"/>
      <c r="AC119" s="115"/>
      <c r="AD119" s="115"/>
      <c r="AE119" s="115"/>
    </row>
    <row r="120" spans="1:65" s="2" customFormat="1" ht="22.9" customHeight="1">
      <c r="A120" s="26"/>
      <c r="B120" s="27"/>
      <c r="C120" s="63" t="s">
        <v>150</v>
      </c>
      <c r="D120" s="26"/>
      <c r="E120" s="26"/>
      <c r="F120" s="26"/>
      <c r="G120" s="26"/>
      <c r="H120" s="26"/>
      <c r="I120" s="26"/>
      <c r="J120" s="122">
        <f>BK120</f>
        <v>259285.31</v>
      </c>
      <c r="K120" s="26"/>
      <c r="L120" s="27"/>
      <c r="M120" s="59"/>
      <c r="N120" s="50"/>
      <c r="O120" s="60"/>
      <c r="P120" s="123">
        <f>P121+P133+P147+P151</f>
        <v>0</v>
      </c>
      <c r="Q120" s="60"/>
      <c r="R120" s="123">
        <f>R121+R133+R147+R151</f>
        <v>0</v>
      </c>
      <c r="S120" s="60"/>
      <c r="T120" s="124">
        <f>T121+T133+T147+T151</f>
        <v>0</v>
      </c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T120" s="14" t="s">
        <v>69</v>
      </c>
      <c r="AU120" s="14" t="s">
        <v>129</v>
      </c>
      <c r="BK120" s="125">
        <f>BK121+BK133+BK147+BK151</f>
        <v>259285.31</v>
      </c>
    </row>
    <row r="121" spans="1:65" s="12" customFormat="1" ht="25.9" customHeight="1">
      <c r="B121" s="126"/>
      <c r="D121" s="127" t="s">
        <v>69</v>
      </c>
      <c r="E121" s="128" t="s">
        <v>388</v>
      </c>
      <c r="F121" s="128" t="s">
        <v>389</v>
      </c>
      <c r="J121" s="129">
        <f>BK121</f>
        <v>162105.56</v>
      </c>
      <c r="L121" s="126"/>
      <c r="M121" s="130"/>
      <c r="N121" s="131"/>
      <c r="O121" s="131"/>
      <c r="P121" s="132">
        <f>SUM(P122:P132)</f>
        <v>0</v>
      </c>
      <c r="Q121" s="131"/>
      <c r="R121" s="132">
        <f>SUM(R122:R132)</f>
        <v>0</v>
      </c>
      <c r="S121" s="131"/>
      <c r="T121" s="133">
        <f>SUM(T122:T132)</f>
        <v>0</v>
      </c>
      <c r="AR121" s="127" t="s">
        <v>78</v>
      </c>
      <c r="AT121" s="134" t="s">
        <v>69</v>
      </c>
      <c r="AU121" s="134" t="s">
        <v>70</v>
      </c>
      <c r="AY121" s="127" t="s">
        <v>153</v>
      </c>
      <c r="BK121" s="135">
        <f>SUM(BK122:BK132)</f>
        <v>162105.56</v>
      </c>
    </row>
    <row r="122" spans="1:65" s="2" customFormat="1" ht="16.5" customHeight="1">
      <c r="A122" s="26"/>
      <c r="B122" s="138"/>
      <c r="C122" s="139" t="s">
        <v>105</v>
      </c>
      <c r="D122" s="171" t="s">
        <v>157</v>
      </c>
      <c r="E122" s="141" t="s">
        <v>390</v>
      </c>
      <c r="F122" s="142" t="s">
        <v>391</v>
      </c>
      <c r="G122" s="143" t="s">
        <v>191</v>
      </c>
      <c r="H122" s="144">
        <v>76</v>
      </c>
      <c r="I122" s="145">
        <v>267.2</v>
      </c>
      <c r="J122" s="145">
        <f t="shared" ref="J122:J132" si="0">ROUND(I122*H122,2)</f>
        <v>20307.2</v>
      </c>
      <c r="K122" s="146"/>
      <c r="L122" s="27"/>
      <c r="M122" s="147" t="s">
        <v>1</v>
      </c>
      <c r="N122" s="148" t="s">
        <v>35</v>
      </c>
      <c r="O122" s="149">
        <v>0</v>
      </c>
      <c r="P122" s="149">
        <f t="shared" ref="P122:P132" si="1">O122*H122</f>
        <v>0</v>
      </c>
      <c r="Q122" s="149">
        <v>0</v>
      </c>
      <c r="R122" s="149">
        <f t="shared" ref="R122:R132" si="2">Q122*H122</f>
        <v>0</v>
      </c>
      <c r="S122" s="149">
        <v>0</v>
      </c>
      <c r="T122" s="150">
        <f t="shared" ref="T122:T132" si="3">S122*H122</f>
        <v>0</v>
      </c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R122" s="151" t="s">
        <v>161</v>
      </c>
      <c r="AT122" s="151" t="s">
        <v>157</v>
      </c>
      <c r="AU122" s="151" t="s">
        <v>78</v>
      </c>
      <c r="AY122" s="14" t="s">
        <v>153</v>
      </c>
      <c r="BE122" s="152">
        <f t="shared" ref="BE122:BE132" si="4">IF(N122="základní",J122,0)</f>
        <v>20307.2</v>
      </c>
      <c r="BF122" s="152">
        <f t="shared" ref="BF122:BF132" si="5">IF(N122="snížená",J122,0)</f>
        <v>0</v>
      </c>
      <c r="BG122" s="152">
        <f t="shared" ref="BG122:BG132" si="6">IF(N122="zákl. přenesená",J122,0)</f>
        <v>0</v>
      </c>
      <c r="BH122" s="152">
        <f t="shared" ref="BH122:BH132" si="7">IF(N122="sníž. přenesená",J122,0)</f>
        <v>0</v>
      </c>
      <c r="BI122" s="152">
        <f t="shared" ref="BI122:BI132" si="8">IF(N122="nulová",J122,0)</f>
        <v>0</v>
      </c>
      <c r="BJ122" s="14" t="s">
        <v>78</v>
      </c>
      <c r="BK122" s="152">
        <f t="shared" ref="BK122:BK132" si="9">ROUND(I122*H122,2)</f>
        <v>20307.2</v>
      </c>
      <c r="BL122" s="14" t="s">
        <v>161</v>
      </c>
      <c r="BM122" s="151" t="s">
        <v>392</v>
      </c>
    </row>
    <row r="123" spans="1:65" s="2" customFormat="1" ht="16.5" customHeight="1">
      <c r="A123" s="26"/>
      <c r="B123" s="138"/>
      <c r="C123" s="139" t="s">
        <v>108</v>
      </c>
      <c r="D123" s="171" t="s">
        <v>157</v>
      </c>
      <c r="E123" s="141" t="s">
        <v>393</v>
      </c>
      <c r="F123" s="142" t="s">
        <v>394</v>
      </c>
      <c r="G123" s="143" t="s">
        <v>191</v>
      </c>
      <c r="H123" s="144">
        <v>18</v>
      </c>
      <c r="I123" s="145">
        <v>296.7</v>
      </c>
      <c r="J123" s="145">
        <f t="shared" si="0"/>
        <v>5340.6</v>
      </c>
      <c r="K123" s="146"/>
      <c r="L123" s="27"/>
      <c r="M123" s="147" t="s">
        <v>1</v>
      </c>
      <c r="N123" s="148" t="s">
        <v>35</v>
      </c>
      <c r="O123" s="149">
        <v>0</v>
      </c>
      <c r="P123" s="149">
        <f t="shared" si="1"/>
        <v>0</v>
      </c>
      <c r="Q123" s="149">
        <v>0</v>
      </c>
      <c r="R123" s="149">
        <f t="shared" si="2"/>
        <v>0</v>
      </c>
      <c r="S123" s="149">
        <v>0</v>
      </c>
      <c r="T123" s="150">
        <f t="shared" si="3"/>
        <v>0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R123" s="151" t="s">
        <v>161</v>
      </c>
      <c r="AT123" s="151" t="s">
        <v>157</v>
      </c>
      <c r="AU123" s="151" t="s">
        <v>78</v>
      </c>
      <c r="AY123" s="14" t="s">
        <v>153</v>
      </c>
      <c r="BE123" s="152">
        <f t="shared" si="4"/>
        <v>5340.6</v>
      </c>
      <c r="BF123" s="152">
        <f t="shared" si="5"/>
        <v>0</v>
      </c>
      <c r="BG123" s="152">
        <f t="shared" si="6"/>
        <v>0</v>
      </c>
      <c r="BH123" s="152">
        <f t="shared" si="7"/>
        <v>0</v>
      </c>
      <c r="BI123" s="152">
        <f t="shared" si="8"/>
        <v>0</v>
      </c>
      <c r="BJ123" s="14" t="s">
        <v>78</v>
      </c>
      <c r="BK123" s="152">
        <f t="shared" si="9"/>
        <v>5340.6</v>
      </c>
      <c r="BL123" s="14" t="s">
        <v>161</v>
      </c>
      <c r="BM123" s="151" t="s">
        <v>395</v>
      </c>
    </row>
    <row r="124" spans="1:65" s="2" customFormat="1" ht="16.5" customHeight="1">
      <c r="A124" s="26"/>
      <c r="B124" s="138"/>
      <c r="C124" s="139" t="s">
        <v>8</v>
      </c>
      <c r="D124" s="171" t="s">
        <v>157</v>
      </c>
      <c r="E124" s="141" t="s">
        <v>396</v>
      </c>
      <c r="F124" s="142" t="s">
        <v>397</v>
      </c>
      <c r="G124" s="143" t="s">
        <v>191</v>
      </c>
      <c r="H124" s="144">
        <v>19</v>
      </c>
      <c r="I124" s="145">
        <v>425.2</v>
      </c>
      <c r="J124" s="145">
        <f t="shared" si="0"/>
        <v>8078.8</v>
      </c>
      <c r="K124" s="146"/>
      <c r="L124" s="27"/>
      <c r="M124" s="147" t="s">
        <v>1</v>
      </c>
      <c r="N124" s="148" t="s">
        <v>35</v>
      </c>
      <c r="O124" s="149">
        <v>0</v>
      </c>
      <c r="P124" s="149">
        <f t="shared" si="1"/>
        <v>0</v>
      </c>
      <c r="Q124" s="149">
        <v>0</v>
      </c>
      <c r="R124" s="149">
        <f t="shared" si="2"/>
        <v>0</v>
      </c>
      <c r="S124" s="149">
        <v>0</v>
      </c>
      <c r="T124" s="150">
        <f t="shared" si="3"/>
        <v>0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R124" s="151" t="s">
        <v>161</v>
      </c>
      <c r="AT124" s="151" t="s">
        <v>157</v>
      </c>
      <c r="AU124" s="151" t="s">
        <v>78</v>
      </c>
      <c r="AY124" s="14" t="s">
        <v>153</v>
      </c>
      <c r="BE124" s="152">
        <f t="shared" si="4"/>
        <v>8078.8</v>
      </c>
      <c r="BF124" s="152">
        <f t="shared" si="5"/>
        <v>0</v>
      </c>
      <c r="BG124" s="152">
        <f t="shared" si="6"/>
        <v>0</v>
      </c>
      <c r="BH124" s="152">
        <f t="shared" si="7"/>
        <v>0</v>
      </c>
      <c r="BI124" s="152">
        <f t="shared" si="8"/>
        <v>0</v>
      </c>
      <c r="BJ124" s="14" t="s">
        <v>78</v>
      </c>
      <c r="BK124" s="152">
        <f t="shared" si="9"/>
        <v>8078.8</v>
      </c>
      <c r="BL124" s="14" t="s">
        <v>161</v>
      </c>
      <c r="BM124" s="151" t="s">
        <v>398</v>
      </c>
    </row>
    <row r="125" spans="1:65" s="2" customFormat="1" ht="16.5" customHeight="1">
      <c r="A125" s="26"/>
      <c r="B125" s="138"/>
      <c r="C125" s="139" t="s">
        <v>113</v>
      </c>
      <c r="D125" s="171" t="s">
        <v>157</v>
      </c>
      <c r="E125" s="141" t="s">
        <v>399</v>
      </c>
      <c r="F125" s="142" t="s">
        <v>400</v>
      </c>
      <c r="G125" s="143" t="s">
        <v>191</v>
      </c>
      <c r="H125" s="144">
        <v>32</v>
      </c>
      <c r="I125" s="145">
        <v>218.3</v>
      </c>
      <c r="J125" s="145">
        <f t="shared" si="0"/>
        <v>6985.6</v>
      </c>
      <c r="K125" s="146"/>
      <c r="L125" s="27"/>
      <c r="M125" s="147" t="s">
        <v>1</v>
      </c>
      <c r="N125" s="148" t="s">
        <v>35</v>
      </c>
      <c r="O125" s="149">
        <v>0</v>
      </c>
      <c r="P125" s="149">
        <f t="shared" si="1"/>
        <v>0</v>
      </c>
      <c r="Q125" s="149">
        <v>0</v>
      </c>
      <c r="R125" s="149">
        <f t="shared" si="2"/>
        <v>0</v>
      </c>
      <c r="S125" s="149">
        <v>0</v>
      </c>
      <c r="T125" s="150">
        <f t="shared" si="3"/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51" t="s">
        <v>161</v>
      </c>
      <c r="AT125" s="151" t="s">
        <v>157</v>
      </c>
      <c r="AU125" s="151" t="s">
        <v>78</v>
      </c>
      <c r="AY125" s="14" t="s">
        <v>153</v>
      </c>
      <c r="BE125" s="152">
        <f t="shared" si="4"/>
        <v>6985.6</v>
      </c>
      <c r="BF125" s="152">
        <f t="shared" si="5"/>
        <v>0</v>
      </c>
      <c r="BG125" s="152">
        <f t="shared" si="6"/>
        <v>0</v>
      </c>
      <c r="BH125" s="152">
        <f t="shared" si="7"/>
        <v>0</v>
      </c>
      <c r="BI125" s="152">
        <f t="shared" si="8"/>
        <v>0</v>
      </c>
      <c r="BJ125" s="14" t="s">
        <v>78</v>
      </c>
      <c r="BK125" s="152">
        <f t="shared" si="9"/>
        <v>6985.6</v>
      </c>
      <c r="BL125" s="14" t="s">
        <v>161</v>
      </c>
      <c r="BM125" s="151" t="s">
        <v>401</v>
      </c>
    </row>
    <row r="126" spans="1:65" s="2" customFormat="1" ht="16.5" customHeight="1">
      <c r="A126" s="26"/>
      <c r="B126" s="138"/>
      <c r="C126" s="139" t="s">
        <v>116</v>
      </c>
      <c r="D126" s="171" t="s">
        <v>157</v>
      </c>
      <c r="E126" s="141" t="s">
        <v>402</v>
      </c>
      <c r="F126" s="142" t="s">
        <v>403</v>
      </c>
      <c r="G126" s="143" t="s">
        <v>191</v>
      </c>
      <c r="H126" s="144">
        <v>8</v>
      </c>
      <c r="I126" s="145">
        <v>195.9</v>
      </c>
      <c r="J126" s="145">
        <f t="shared" si="0"/>
        <v>1567.2</v>
      </c>
      <c r="K126" s="146"/>
      <c r="L126" s="27"/>
      <c r="M126" s="147" t="s">
        <v>1</v>
      </c>
      <c r="N126" s="148" t="s">
        <v>35</v>
      </c>
      <c r="O126" s="149">
        <v>0</v>
      </c>
      <c r="P126" s="149">
        <f t="shared" si="1"/>
        <v>0</v>
      </c>
      <c r="Q126" s="149">
        <v>0</v>
      </c>
      <c r="R126" s="149">
        <f t="shared" si="2"/>
        <v>0</v>
      </c>
      <c r="S126" s="149">
        <v>0</v>
      </c>
      <c r="T126" s="150">
        <f t="shared" si="3"/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51" t="s">
        <v>161</v>
      </c>
      <c r="AT126" s="151" t="s">
        <v>157</v>
      </c>
      <c r="AU126" s="151" t="s">
        <v>78</v>
      </c>
      <c r="AY126" s="14" t="s">
        <v>153</v>
      </c>
      <c r="BE126" s="152">
        <f t="shared" si="4"/>
        <v>1567.2</v>
      </c>
      <c r="BF126" s="152">
        <f t="shared" si="5"/>
        <v>0</v>
      </c>
      <c r="BG126" s="152">
        <f t="shared" si="6"/>
        <v>0</v>
      </c>
      <c r="BH126" s="152">
        <f t="shared" si="7"/>
        <v>0</v>
      </c>
      <c r="BI126" s="152">
        <f t="shared" si="8"/>
        <v>0</v>
      </c>
      <c r="BJ126" s="14" t="s">
        <v>78</v>
      </c>
      <c r="BK126" s="152">
        <f t="shared" si="9"/>
        <v>1567.2</v>
      </c>
      <c r="BL126" s="14" t="s">
        <v>161</v>
      </c>
      <c r="BM126" s="151" t="s">
        <v>404</v>
      </c>
    </row>
    <row r="127" spans="1:65" s="2" customFormat="1" ht="16.5" customHeight="1">
      <c r="A127" s="26"/>
      <c r="B127" s="138"/>
      <c r="C127" s="139" t="s">
        <v>119</v>
      </c>
      <c r="D127" s="154" t="s">
        <v>157</v>
      </c>
      <c r="E127" s="141" t="s">
        <v>405</v>
      </c>
      <c r="F127" s="142" t="s">
        <v>406</v>
      </c>
      <c r="G127" s="143" t="s">
        <v>191</v>
      </c>
      <c r="H127" s="144">
        <v>194</v>
      </c>
      <c r="I127" s="145">
        <v>143.4</v>
      </c>
      <c r="J127" s="145">
        <f t="shared" si="0"/>
        <v>27819.599999999999</v>
      </c>
      <c r="K127" s="146"/>
      <c r="L127" s="27"/>
      <c r="M127" s="147" t="s">
        <v>1</v>
      </c>
      <c r="N127" s="148" t="s">
        <v>35</v>
      </c>
      <c r="O127" s="149">
        <v>0</v>
      </c>
      <c r="P127" s="149">
        <f t="shared" si="1"/>
        <v>0</v>
      </c>
      <c r="Q127" s="149">
        <v>0</v>
      </c>
      <c r="R127" s="149">
        <f t="shared" si="2"/>
        <v>0</v>
      </c>
      <c r="S127" s="149">
        <v>0</v>
      </c>
      <c r="T127" s="150">
        <f t="shared" si="3"/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51" t="s">
        <v>161</v>
      </c>
      <c r="AT127" s="151" t="s">
        <v>157</v>
      </c>
      <c r="AU127" s="151" t="s">
        <v>78</v>
      </c>
      <c r="AY127" s="14" t="s">
        <v>153</v>
      </c>
      <c r="BE127" s="152">
        <f t="shared" si="4"/>
        <v>27819.599999999999</v>
      </c>
      <c r="BF127" s="152">
        <f t="shared" si="5"/>
        <v>0</v>
      </c>
      <c r="BG127" s="152">
        <f t="shared" si="6"/>
        <v>0</v>
      </c>
      <c r="BH127" s="152">
        <f t="shared" si="7"/>
        <v>0</v>
      </c>
      <c r="BI127" s="152">
        <f t="shared" si="8"/>
        <v>0</v>
      </c>
      <c r="BJ127" s="14" t="s">
        <v>78</v>
      </c>
      <c r="BK127" s="152">
        <f t="shared" si="9"/>
        <v>27819.599999999999</v>
      </c>
      <c r="BL127" s="14" t="s">
        <v>161</v>
      </c>
      <c r="BM127" s="151" t="s">
        <v>407</v>
      </c>
    </row>
    <row r="128" spans="1:65" s="2" customFormat="1" ht="16.5" customHeight="1">
      <c r="A128" s="26"/>
      <c r="B128" s="138"/>
      <c r="C128" s="139" t="s">
        <v>188</v>
      </c>
      <c r="D128" s="139" t="s">
        <v>157</v>
      </c>
      <c r="E128" s="141" t="s">
        <v>408</v>
      </c>
      <c r="F128" s="142" t="s">
        <v>409</v>
      </c>
      <c r="G128" s="143" t="s">
        <v>191</v>
      </c>
      <c r="H128" s="144">
        <v>50</v>
      </c>
      <c r="I128" s="145">
        <v>68.650000000000006</v>
      </c>
      <c r="J128" s="145">
        <f t="shared" si="0"/>
        <v>3432.5</v>
      </c>
      <c r="K128" s="146"/>
      <c r="L128" s="27"/>
      <c r="M128" s="147" t="s">
        <v>1</v>
      </c>
      <c r="N128" s="148" t="s">
        <v>35</v>
      </c>
      <c r="O128" s="149">
        <v>0</v>
      </c>
      <c r="P128" s="149">
        <f t="shared" si="1"/>
        <v>0</v>
      </c>
      <c r="Q128" s="149">
        <v>0</v>
      </c>
      <c r="R128" s="149">
        <f t="shared" si="2"/>
        <v>0</v>
      </c>
      <c r="S128" s="149">
        <v>0</v>
      </c>
      <c r="T128" s="150">
        <f t="shared" si="3"/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51" t="s">
        <v>161</v>
      </c>
      <c r="AT128" s="151" t="s">
        <v>157</v>
      </c>
      <c r="AU128" s="151" t="s">
        <v>78</v>
      </c>
      <c r="AY128" s="14" t="s">
        <v>153</v>
      </c>
      <c r="BE128" s="152">
        <f t="shared" si="4"/>
        <v>3432.5</v>
      </c>
      <c r="BF128" s="152">
        <f t="shared" si="5"/>
        <v>0</v>
      </c>
      <c r="BG128" s="152">
        <f t="shared" si="6"/>
        <v>0</v>
      </c>
      <c r="BH128" s="152">
        <f t="shared" si="7"/>
        <v>0</v>
      </c>
      <c r="BI128" s="152">
        <f t="shared" si="8"/>
        <v>0</v>
      </c>
      <c r="BJ128" s="14" t="s">
        <v>78</v>
      </c>
      <c r="BK128" s="152">
        <f t="shared" si="9"/>
        <v>3432.5</v>
      </c>
      <c r="BL128" s="14" t="s">
        <v>161</v>
      </c>
      <c r="BM128" s="151" t="s">
        <v>410</v>
      </c>
    </row>
    <row r="129" spans="1:65" s="2" customFormat="1" ht="16.5" customHeight="1">
      <c r="A129" s="26"/>
      <c r="B129" s="138"/>
      <c r="C129" s="139" t="s">
        <v>78</v>
      </c>
      <c r="D129" s="170" t="s">
        <v>157</v>
      </c>
      <c r="E129" s="141" t="s">
        <v>411</v>
      </c>
      <c r="F129" s="142" t="s">
        <v>412</v>
      </c>
      <c r="G129" s="143" t="s">
        <v>191</v>
      </c>
      <c r="H129" s="144">
        <v>194</v>
      </c>
      <c r="I129" s="145">
        <v>58.69</v>
      </c>
      <c r="J129" s="145">
        <f t="shared" si="0"/>
        <v>11385.86</v>
      </c>
      <c r="K129" s="146"/>
      <c r="L129" s="27"/>
      <c r="M129" s="147" t="s">
        <v>1</v>
      </c>
      <c r="N129" s="148" t="s">
        <v>35</v>
      </c>
      <c r="O129" s="149">
        <v>0</v>
      </c>
      <c r="P129" s="149">
        <f t="shared" si="1"/>
        <v>0</v>
      </c>
      <c r="Q129" s="149">
        <v>0</v>
      </c>
      <c r="R129" s="149">
        <f t="shared" si="2"/>
        <v>0</v>
      </c>
      <c r="S129" s="149">
        <v>0</v>
      </c>
      <c r="T129" s="150">
        <f t="shared" si="3"/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1" t="s">
        <v>161</v>
      </c>
      <c r="AT129" s="151" t="s">
        <v>157</v>
      </c>
      <c r="AU129" s="151" t="s">
        <v>78</v>
      </c>
      <c r="AY129" s="14" t="s">
        <v>153</v>
      </c>
      <c r="BE129" s="152">
        <f t="shared" si="4"/>
        <v>11385.86</v>
      </c>
      <c r="BF129" s="152">
        <f t="shared" si="5"/>
        <v>0</v>
      </c>
      <c r="BG129" s="152">
        <f t="shared" si="6"/>
        <v>0</v>
      </c>
      <c r="BH129" s="152">
        <f t="shared" si="7"/>
        <v>0</v>
      </c>
      <c r="BI129" s="152">
        <f t="shared" si="8"/>
        <v>0</v>
      </c>
      <c r="BJ129" s="14" t="s">
        <v>78</v>
      </c>
      <c r="BK129" s="152">
        <f t="shared" si="9"/>
        <v>11385.86</v>
      </c>
      <c r="BL129" s="14" t="s">
        <v>161</v>
      </c>
      <c r="BM129" s="151" t="s">
        <v>413</v>
      </c>
    </row>
    <row r="130" spans="1:65" s="2" customFormat="1" ht="16.5" customHeight="1">
      <c r="A130" s="26"/>
      <c r="B130" s="138"/>
      <c r="C130" s="139" t="s">
        <v>193</v>
      </c>
      <c r="D130" s="154" t="s">
        <v>157</v>
      </c>
      <c r="E130" s="141" t="s">
        <v>414</v>
      </c>
      <c r="F130" s="142" t="s">
        <v>415</v>
      </c>
      <c r="G130" s="143" t="s">
        <v>191</v>
      </c>
      <c r="H130" s="144">
        <v>485</v>
      </c>
      <c r="I130" s="145">
        <v>117.8</v>
      </c>
      <c r="J130" s="145">
        <f t="shared" si="0"/>
        <v>57133</v>
      </c>
      <c r="K130" s="146"/>
      <c r="L130" s="27"/>
      <c r="M130" s="147" t="s">
        <v>1</v>
      </c>
      <c r="N130" s="148" t="s">
        <v>35</v>
      </c>
      <c r="O130" s="149">
        <v>0</v>
      </c>
      <c r="P130" s="149">
        <f t="shared" si="1"/>
        <v>0</v>
      </c>
      <c r="Q130" s="149">
        <v>0</v>
      </c>
      <c r="R130" s="149">
        <f t="shared" si="2"/>
        <v>0</v>
      </c>
      <c r="S130" s="149">
        <v>0</v>
      </c>
      <c r="T130" s="150">
        <f t="shared" si="3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1" t="s">
        <v>161</v>
      </c>
      <c r="AT130" s="151" t="s">
        <v>157</v>
      </c>
      <c r="AU130" s="151" t="s">
        <v>78</v>
      </c>
      <c r="AY130" s="14" t="s">
        <v>153</v>
      </c>
      <c r="BE130" s="152">
        <f t="shared" si="4"/>
        <v>57133</v>
      </c>
      <c r="BF130" s="152">
        <f t="shared" si="5"/>
        <v>0</v>
      </c>
      <c r="BG130" s="152">
        <f t="shared" si="6"/>
        <v>0</v>
      </c>
      <c r="BH130" s="152">
        <f t="shared" si="7"/>
        <v>0</v>
      </c>
      <c r="BI130" s="152">
        <f t="shared" si="8"/>
        <v>0</v>
      </c>
      <c r="BJ130" s="14" t="s">
        <v>78</v>
      </c>
      <c r="BK130" s="152">
        <f t="shared" si="9"/>
        <v>57133</v>
      </c>
      <c r="BL130" s="14" t="s">
        <v>161</v>
      </c>
      <c r="BM130" s="151" t="s">
        <v>416</v>
      </c>
    </row>
    <row r="131" spans="1:65" s="2" customFormat="1" ht="16.5" customHeight="1">
      <c r="A131" s="26"/>
      <c r="B131" s="138"/>
      <c r="C131" s="139" t="s">
        <v>80</v>
      </c>
      <c r="D131" s="170" t="s">
        <v>157</v>
      </c>
      <c r="E131" s="141" t="s">
        <v>417</v>
      </c>
      <c r="F131" s="142" t="s">
        <v>418</v>
      </c>
      <c r="G131" s="143" t="s">
        <v>191</v>
      </c>
      <c r="H131" s="144">
        <v>485</v>
      </c>
      <c r="I131" s="145">
        <v>37.56</v>
      </c>
      <c r="J131" s="145">
        <f t="shared" si="0"/>
        <v>18216.599999999999</v>
      </c>
      <c r="K131" s="146"/>
      <c r="L131" s="27"/>
      <c r="M131" s="147" t="s">
        <v>1</v>
      </c>
      <c r="N131" s="148" t="s">
        <v>35</v>
      </c>
      <c r="O131" s="149">
        <v>0</v>
      </c>
      <c r="P131" s="149">
        <f t="shared" si="1"/>
        <v>0</v>
      </c>
      <c r="Q131" s="149">
        <v>0</v>
      </c>
      <c r="R131" s="149">
        <f t="shared" si="2"/>
        <v>0</v>
      </c>
      <c r="S131" s="149">
        <v>0</v>
      </c>
      <c r="T131" s="150">
        <f t="shared" si="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1" t="s">
        <v>161</v>
      </c>
      <c r="AT131" s="151" t="s">
        <v>157</v>
      </c>
      <c r="AU131" s="151" t="s">
        <v>78</v>
      </c>
      <c r="AY131" s="14" t="s">
        <v>153</v>
      </c>
      <c r="BE131" s="152">
        <f t="shared" si="4"/>
        <v>18216.599999999999</v>
      </c>
      <c r="BF131" s="152">
        <f t="shared" si="5"/>
        <v>0</v>
      </c>
      <c r="BG131" s="152">
        <f t="shared" si="6"/>
        <v>0</v>
      </c>
      <c r="BH131" s="152">
        <f t="shared" si="7"/>
        <v>0</v>
      </c>
      <c r="BI131" s="152">
        <f t="shared" si="8"/>
        <v>0</v>
      </c>
      <c r="BJ131" s="14" t="s">
        <v>78</v>
      </c>
      <c r="BK131" s="152">
        <f t="shared" si="9"/>
        <v>18216.599999999999</v>
      </c>
      <c r="BL131" s="14" t="s">
        <v>161</v>
      </c>
      <c r="BM131" s="151" t="s">
        <v>419</v>
      </c>
    </row>
    <row r="132" spans="1:65" s="2" customFormat="1" ht="24.2" customHeight="1">
      <c r="A132" s="26"/>
      <c r="B132" s="138"/>
      <c r="C132" s="139" t="s">
        <v>420</v>
      </c>
      <c r="D132" s="139" t="s">
        <v>157</v>
      </c>
      <c r="E132" s="141" t="s">
        <v>421</v>
      </c>
      <c r="F132" s="142" t="s">
        <v>422</v>
      </c>
      <c r="G132" s="143" t="s">
        <v>191</v>
      </c>
      <c r="H132" s="144">
        <v>20</v>
      </c>
      <c r="I132" s="145">
        <v>91.93</v>
      </c>
      <c r="J132" s="145">
        <f t="shared" si="0"/>
        <v>1838.6</v>
      </c>
      <c r="K132" s="146"/>
      <c r="L132" s="27"/>
      <c r="M132" s="147" t="s">
        <v>1</v>
      </c>
      <c r="N132" s="148" t="s">
        <v>35</v>
      </c>
      <c r="O132" s="149">
        <v>0</v>
      </c>
      <c r="P132" s="149">
        <f t="shared" si="1"/>
        <v>0</v>
      </c>
      <c r="Q132" s="149">
        <v>0</v>
      </c>
      <c r="R132" s="149">
        <f t="shared" si="2"/>
        <v>0</v>
      </c>
      <c r="S132" s="149">
        <v>0</v>
      </c>
      <c r="T132" s="150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1" t="s">
        <v>161</v>
      </c>
      <c r="AT132" s="151" t="s">
        <v>157</v>
      </c>
      <c r="AU132" s="151" t="s">
        <v>78</v>
      </c>
      <c r="AY132" s="14" t="s">
        <v>153</v>
      </c>
      <c r="BE132" s="152">
        <f t="shared" si="4"/>
        <v>1838.6</v>
      </c>
      <c r="BF132" s="152">
        <f t="shared" si="5"/>
        <v>0</v>
      </c>
      <c r="BG132" s="152">
        <f t="shared" si="6"/>
        <v>0</v>
      </c>
      <c r="BH132" s="152">
        <f t="shared" si="7"/>
        <v>0</v>
      </c>
      <c r="BI132" s="152">
        <f t="shared" si="8"/>
        <v>0</v>
      </c>
      <c r="BJ132" s="14" t="s">
        <v>78</v>
      </c>
      <c r="BK132" s="152">
        <f t="shared" si="9"/>
        <v>1838.6</v>
      </c>
      <c r="BL132" s="14" t="s">
        <v>161</v>
      </c>
      <c r="BM132" s="151" t="s">
        <v>423</v>
      </c>
    </row>
    <row r="133" spans="1:65" s="12" customFormat="1" ht="25.9" customHeight="1">
      <c r="B133" s="126"/>
      <c r="D133" s="127" t="s">
        <v>69</v>
      </c>
      <c r="E133" s="128" t="s">
        <v>424</v>
      </c>
      <c r="F133" s="128" t="s">
        <v>425</v>
      </c>
      <c r="J133" s="129">
        <f>BK133</f>
        <v>70321.950000000012</v>
      </c>
      <c r="L133" s="126"/>
      <c r="M133" s="130"/>
      <c r="N133" s="131"/>
      <c r="O133" s="131"/>
      <c r="P133" s="132">
        <f>SUM(P134:P146)</f>
        <v>0</v>
      </c>
      <c r="Q133" s="131"/>
      <c r="R133" s="132">
        <f>SUM(R134:R146)</f>
        <v>0</v>
      </c>
      <c r="S133" s="131"/>
      <c r="T133" s="133">
        <f>SUM(T134:T146)</f>
        <v>0</v>
      </c>
      <c r="AR133" s="127" t="s">
        <v>78</v>
      </c>
      <c r="AT133" s="134" t="s">
        <v>69</v>
      </c>
      <c r="AU133" s="134" t="s">
        <v>70</v>
      </c>
      <c r="AY133" s="127" t="s">
        <v>153</v>
      </c>
      <c r="BK133" s="135">
        <f>SUM(BK134:BK146)</f>
        <v>70321.950000000012</v>
      </c>
    </row>
    <row r="134" spans="1:65" s="2" customFormat="1" ht="16.5" customHeight="1">
      <c r="A134" s="26"/>
      <c r="B134" s="138"/>
      <c r="C134" s="139" t="s">
        <v>426</v>
      </c>
      <c r="D134" s="154" t="s">
        <v>157</v>
      </c>
      <c r="E134" s="141" t="s">
        <v>427</v>
      </c>
      <c r="F134" s="142" t="s">
        <v>428</v>
      </c>
      <c r="G134" s="143" t="s">
        <v>429</v>
      </c>
      <c r="H134" s="144">
        <v>6</v>
      </c>
      <c r="I134" s="145">
        <v>24.2</v>
      </c>
      <c r="J134" s="145">
        <f t="shared" ref="J134:J146" si="10">ROUND(I134*H134,2)</f>
        <v>145.19999999999999</v>
      </c>
      <c r="K134" s="146"/>
      <c r="L134" s="27"/>
      <c r="M134" s="147" t="s">
        <v>1</v>
      </c>
      <c r="N134" s="148" t="s">
        <v>35</v>
      </c>
      <c r="O134" s="149">
        <v>0</v>
      </c>
      <c r="P134" s="149">
        <f t="shared" ref="P134:P146" si="11">O134*H134</f>
        <v>0</v>
      </c>
      <c r="Q134" s="149">
        <v>0</v>
      </c>
      <c r="R134" s="149">
        <f t="shared" ref="R134:R146" si="12">Q134*H134</f>
        <v>0</v>
      </c>
      <c r="S134" s="149">
        <v>0</v>
      </c>
      <c r="T134" s="150">
        <f t="shared" ref="T134:T146" si="13">S134*H134</f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1" t="s">
        <v>161</v>
      </c>
      <c r="AT134" s="151" t="s">
        <v>157</v>
      </c>
      <c r="AU134" s="151" t="s">
        <v>78</v>
      </c>
      <c r="AY134" s="14" t="s">
        <v>153</v>
      </c>
      <c r="BE134" s="152">
        <f t="shared" ref="BE134:BE146" si="14">IF(N134="základní",J134,0)</f>
        <v>145.19999999999999</v>
      </c>
      <c r="BF134" s="152">
        <f t="shared" ref="BF134:BF146" si="15">IF(N134="snížená",J134,0)</f>
        <v>0</v>
      </c>
      <c r="BG134" s="152">
        <f t="shared" ref="BG134:BG146" si="16">IF(N134="zákl. přenesená",J134,0)</f>
        <v>0</v>
      </c>
      <c r="BH134" s="152">
        <f t="shared" ref="BH134:BH146" si="17">IF(N134="sníž. přenesená",J134,0)</f>
        <v>0</v>
      </c>
      <c r="BI134" s="152">
        <f t="shared" ref="BI134:BI146" si="18">IF(N134="nulová",J134,0)</f>
        <v>0</v>
      </c>
      <c r="BJ134" s="14" t="s">
        <v>78</v>
      </c>
      <c r="BK134" s="152">
        <f t="shared" ref="BK134:BK146" si="19">ROUND(I134*H134,2)</f>
        <v>145.19999999999999</v>
      </c>
      <c r="BL134" s="14" t="s">
        <v>161</v>
      </c>
      <c r="BM134" s="151" t="s">
        <v>430</v>
      </c>
    </row>
    <row r="135" spans="1:65" s="2" customFormat="1" ht="16.5" customHeight="1">
      <c r="A135" s="26"/>
      <c r="B135" s="138"/>
      <c r="C135" s="139" t="s">
        <v>233</v>
      </c>
      <c r="D135" s="170" t="s">
        <v>157</v>
      </c>
      <c r="E135" s="141" t="s">
        <v>431</v>
      </c>
      <c r="F135" s="142" t="s">
        <v>428</v>
      </c>
      <c r="G135" s="143" t="s">
        <v>429</v>
      </c>
      <c r="H135" s="144">
        <v>6</v>
      </c>
      <c r="I135" s="145">
        <v>33</v>
      </c>
      <c r="J135" s="145">
        <f t="shared" si="10"/>
        <v>198</v>
      </c>
      <c r="K135" s="146"/>
      <c r="L135" s="27"/>
      <c r="M135" s="147" t="s">
        <v>1</v>
      </c>
      <c r="N135" s="148" t="s">
        <v>35</v>
      </c>
      <c r="O135" s="149">
        <v>0</v>
      </c>
      <c r="P135" s="149">
        <f t="shared" si="11"/>
        <v>0</v>
      </c>
      <c r="Q135" s="149">
        <v>0</v>
      </c>
      <c r="R135" s="149">
        <f t="shared" si="12"/>
        <v>0</v>
      </c>
      <c r="S135" s="149">
        <v>0</v>
      </c>
      <c r="T135" s="150">
        <f t="shared" si="1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1" t="s">
        <v>161</v>
      </c>
      <c r="AT135" s="151" t="s">
        <v>157</v>
      </c>
      <c r="AU135" s="151" t="s">
        <v>78</v>
      </c>
      <c r="AY135" s="14" t="s">
        <v>153</v>
      </c>
      <c r="BE135" s="152">
        <f t="shared" si="14"/>
        <v>198</v>
      </c>
      <c r="BF135" s="152">
        <f t="shared" si="15"/>
        <v>0</v>
      </c>
      <c r="BG135" s="152">
        <f t="shared" si="16"/>
        <v>0</v>
      </c>
      <c r="BH135" s="152">
        <f t="shared" si="17"/>
        <v>0</v>
      </c>
      <c r="BI135" s="152">
        <f t="shared" si="18"/>
        <v>0</v>
      </c>
      <c r="BJ135" s="14" t="s">
        <v>78</v>
      </c>
      <c r="BK135" s="152">
        <f t="shared" si="19"/>
        <v>198</v>
      </c>
      <c r="BL135" s="14" t="s">
        <v>161</v>
      </c>
      <c r="BM135" s="151" t="s">
        <v>432</v>
      </c>
    </row>
    <row r="136" spans="1:65" s="2" customFormat="1" ht="16.5" customHeight="1">
      <c r="A136" s="26"/>
      <c r="B136" s="138"/>
      <c r="C136" s="139" t="s">
        <v>180</v>
      </c>
      <c r="D136" s="154" t="s">
        <v>157</v>
      </c>
      <c r="E136" s="141" t="s">
        <v>433</v>
      </c>
      <c r="F136" s="142" t="s">
        <v>434</v>
      </c>
      <c r="G136" s="143" t="s">
        <v>429</v>
      </c>
      <c r="H136" s="144">
        <v>2</v>
      </c>
      <c r="I136" s="145">
        <v>27.3</v>
      </c>
      <c r="J136" s="145">
        <f t="shared" si="10"/>
        <v>54.6</v>
      </c>
      <c r="K136" s="146"/>
      <c r="L136" s="27"/>
      <c r="M136" s="147" t="s">
        <v>1</v>
      </c>
      <c r="N136" s="148" t="s">
        <v>35</v>
      </c>
      <c r="O136" s="149">
        <v>0</v>
      </c>
      <c r="P136" s="149">
        <f t="shared" si="11"/>
        <v>0</v>
      </c>
      <c r="Q136" s="149">
        <v>0</v>
      </c>
      <c r="R136" s="149">
        <f t="shared" si="12"/>
        <v>0</v>
      </c>
      <c r="S136" s="149">
        <v>0</v>
      </c>
      <c r="T136" s="150">
        <f t="shared" si="1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1" t="s">
        <v>161</v>
      </c>
      <c r="AT136" s="151" t="s">
        <v>157</v>
      </c>
      <c r="AU136" s="151" t="s">
        <v>78</v>
      </c>
      <c r="AY136" s="14" t="s">
        <v>153</v>
      </c>
      <c r="BE136" s="152">
        <f t="shared" si="14"/>
        <v>54.6</v>
      </c>
      <c r="BF136" s="152">
        <f t="shared" si="15"/>
        <v>0</v>
      </c>
      <c r="BG136" s="152">
        <f t="shared" si="16"/>
        <v>0</v>
      </c>
      <c r="BH136" s="152">
        <f t="shared" si="17"/>
        <v>0</v>
      </c>
      <c r="BI136" s="152">
        <f t="shared" si="18"/>
        <v>0</v>
      </c>
      <c r="BJ136" s="14" t="s">
        <v>78</v>
      </c>
      <c r="BK136" s="152">
        <f t="shared" si="19"/>
        <v>54.6</v>
      </c>
      <c r="BL136" s="14" t="s">
        <v>161</v>
      </c>
      <c r="BM136" s="151" t="s">
        <v>435</v>
      </c>
    </row>
    <row r="137" spans="1:65" s="2" customFormat="1" ht="16.5" customHeight="1">
      <c r="A137" s="26"/>
      <c r="B137" s="138"/>
      <c r="C137" s="139" t="s">
        <v>154</v>
      </c>
      <c r="D137" s="170" t="s">
        <v>157</v>
      </c>
      <c r="E137" s="141" t="s">
        <v>436</v>
      </c>
      <c r="F137" s="142" t="s">
        <v>434</v>
      </c>
      <c r="G137" s="143" t="s">
        <v>429</v>
      </c>
      <c r="H137" s="144">
        <v>2</v>
      </c>
      <c r="I137" s="145">
        <v>37.200000000000003</v>
      </c>
      <c r="J137" s="145">
        <f t="shared" si="10"/>
        <v>74.400000000000006</v>
      </c>
      <c r="K137" s="146"/>
      <c r="L137" s="27"/>
      <c r="M137" s="147" t="s">
        <v>1</v>
      </c>
      <c r="N137" s="148" t="s">
        <v>35</v>
      </c>
      <c r="O137" s="149">
        <v>0</v>
      </c>
      <c r="P137" s="149">
        <f t="shared" si="11"/>
        <v>0</v>
      </c>
      <c r="Q137" s="149">
        <v>0</v>
      </c>
      <c r="R137" s="149">
        <f t="shared" si="12"/>
        <v>0</v>
      </c>
      <c r="S137" s="149">
        <v>0</v>
      </c>
      <c r="T137" s="150">
        <f t="shared" si="1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1" t="s">
        <v>161</v>
      </c>
      <c r="AT137" s="151" t="s">
        <v>157</v>
      </c>
      <c r="AU137" s="151" t="s">
        <v>78</v>
      </c>
      <c r="AY137" s="14" t="s">
        <v>153</v>
      </c>
      <c r="BE137" s="152">
        <f t="shared" si="14"/>
        <v>74.400000000000006</v>
      </c>
      <c r="BF137" s="152">
        <f t="shared" si="15"/>
        <v>0</v>
      </c>
      <c r="BG137" s="152">
        <f t="shared" si="16"/>
        <v>0</v>
      </c>
      <c r="BH137" s="152">
        <f t="shared" si="17"/>
        <v>0</v>
      </c>
      <c r="BI137" s="152">
        <f t="shared" si="18"/>
        <v>0</v>
      </c>
      <c r="BJ137" s="14" t="s">
        <v>78</v>
      </c>
      <c r="BK137" s="152">
        <f t="shared" si="19"/>
        <v>74.400000000000006</v>
      </c>
      <c r="BL137" s="14" t="s">
        <v>161</v>
      </c>
      <c r="BM137" s="151" t="s">
        <v>437</v>
      </c>
    </row>
    <row r="138" spans="1:65" s="2" customFormat="1" ht="16.5" customHeight="1">
      <c r="A138" s="26"/>
      <c r="B138" s="138"/>
      <c r="C138" s="139" t="s">
        <v>7</v>
      </c>
      <c r="D138" s="154" t="s">
        <v>157</v>
      </c>
      <c r="E138" s="141" t="s">
        <v>438</v>
      </c>
      <c r="F138" s="142" t="s">
        <v>439</v>
      </c>
      <c r="G138" s="143" t="s">
        <v>429</v>
      </c>
      <c r="H138" s="144">
        <v>22</v>
      </c>
      <c r="I138" s="145">
        <v>246.8</v>
      </c>
      <c r="J138" s="145">
        <f t="shared" si="10"/>
        <v>5429.6</v>
      </c>
      <c r="K138" s="146"/>
      <c r="L138" s="27"/>
      <c r="M138" s="147" t="s">
        <v>1</v>
      </c>
      <c r="N138" s="148" t="s">
        <v>35</v>
      </c>
      <c r="O138" s="149">
        <v>0</v>
      </c>
      <c r="P138" s="149">
        <f t="shared" si="11"/>
        <v>0</v>
      </c>
      <c r="Q138" s="149">
        <v>0</v>
      </c>
      <c r="R138" s="149">
        <f t="shared" si="12"/>
        <v>0</v>
      </c>
      <c r="S138" s="149">
        <v>0</v>
      </c>
      <c r="T138" s="150">
        <f t="shared" si="1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1" t="s">
        <v>161</v>
      </c>
      <c r="AT138" s="151" t="s">
        <v>157</v>
      </c>
      <c r="AU138" s="151" t="s">
        <v>78</v>
      </c>
      <c r="AY138" s="14" t="s">
        <v>153</v>
      </c>
      <c r="BE138" s="152">
        <f t="shared" si="14"/>
        <v>5429.6</v>
      </c>
      <c r="BF138" s="152">
        <f t="shared" si="15"/>
        <v>0</v>
      </c>
      <c r="BG138" s="152">
        <f t="shared" si="16"/>
        <v>0</v>
      </c>
      <c r="BH138" s="152">
        <f t="shared" si="17"/>
        <v>0</v>
      </c>
      <c r="BI138" s="152">
        <f t="shared" si="18"/>
        <v>0</v>
      </c>
      <c r="BJ138" s="14" t="s">
        <v>78</v>
      </c>
      <c r="BK138" s="152">
        <f t="shared" si="19"/>
        <v>5429.6</v>
      </c>
      <c r="BL138" s="14" t="s">
        <v>161</v>
      </c>
      <c r="BM138" s="151" t="s">
        <v>440</v>
      </c>
    </row>
    <row r="139" spans="1:65" s="2" customFormat="1" ht="16.5" customHeight="1">
      <c r="A139" s="26"/>
      <c r="B139" s="138"/>
      <c r="C139" s="139" t="s">
        <v>205</v>
      </c>
      <c r="D139" s="170" t="s">
        <v>157</v>
      </c>
      <c r="E139" s="141" t="s">
        <v>441</v>
      </c>
      <c r="F139" s="142" t="s">
        <v>439</v>
      </c>
      <c r="G139" s="143" t="s">
        <v>429</v>
      </c>
      <c r="H139" s="144">
        <v>22</v>
      </c>
      <c r="I139" s="145">
        <v>102.25</v>
      </c>
      <c r="J139" s="145">
        <f t="shared" si="10"/>
        <v>2249.5</v>
      </c>
      <c r="K139" s="146"/>
      <c r="L139" s="27"/>
      <c r="M139" s="147" t="s">
        <v>1</v>
      </c>
      <c r="N139" s="148" t="s">
        <v>35</v>
      </c>
      <c r="O139" s="149">
        <v>0</v>
      </c>
      <c r="P139" s="149">
        <f t="shared" si="11"/>
        <v>0</v>
      </c>
      <c r="Q139" s="149">
        <v>0</v>
      </c>
      <c r="R139" s="149">
        <f t="shared" si="12"/>
        <v>0</v>
      </c>
      <c r="S139" s="149">
        <v>0</v>
      </c>
      <c r="T139" s="150">
        <f t="shared" si="1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1" t="s">
        <v>161</v>
      </c>
      <c r="AT139" s="151" t="s">
        <v>157</v>
      </c>
      <c r="AU139" s="151" t="s">
        <v>78</v>
      </c>
      <c r="AY139" s="14" t="s">
        <v>153</v>
      </c>
      <c r="BE139" s="152">
        <f t="shared" si="14"/>
        <v>2249.5</v>
      </c>
      <c r="BF139" s="152">
        <f t="shared" si="15"/>
        <v>0</v>
      </c>
      <c r="BG139" s="152">
        <f t="shared" si="16"/>
        <v>0</v>
      </c>
      <c r="BH139" s="152">
        <f t="shared" si="17"/>
        <v>0</v>
      </c>
      <c r="BI139" s="152">
        <f t="shared" si="18"/>
        <v>0</v>
      </c>
      <c r="BJ139" s="14" t="s">
        <v>78</v>
      </c>
      <c r="BK139" s="152">
        <f t="shared" si="19"/>
        <v>2249.5</v>
      </c>
      <c r="BL139" s="14" t="s">
        <v>161</v>
      </c>
      <c r="BM139" s="151" t="s">
        <v>442</v>
      </c>
    </row>
    <row r="140" spans="1:65" s="2" customFormat="1" ht="33" customHeight="1">
      <c r="A140" s="26"/>
      <c r="B140" s="138"/>
      <c r="C140" s="139" t="s">
        <v>443</v>
      </c>
      <c r="D140" s="154" t="s">
        <v>157</v>
      </c>
      <c r="E140" s="141" t="s">
        <v>444</v>
      </c>
      <c r="F140" s="142" t="s">
        <v>445</v>
      </c>
      <c r="G140" s="143" t="s">
        <v>191</v>
      </c>
      <c r="H140" s="144">
        <v>155</v>
      </c>
      <c r="I140" s="145">
        <v>205.3</v>
      </c>
      <c r="J140" s="145">
        <f t="shared" si="10"/>
        <v>31821.5</v>
      </c>
      <c r="K140" s="146"/>
      <c r="L140" s="27"/>
      <c r="M140" s="147" t="s">
        <v>1</v>
      </c>
      <c r="N140" s="148" t="s">
        <v>35</v>
      </c>
      <c r="O140" s="149">
        <v>0</v>
      </c>
      <c r="P140" s="149">
        <f t="shared" si="11"/>
        <v>0</v>
      </c>
      <c r="Q140" s="149">
        <v>0</v>
      </c>
      <c r="R140" s="149">
        <f t="shared" si="12"/>
        <v>0</v>
      </c>
      <c r="S140" s="149">
        <v>0</v>
      </c>
      <c r="T140" s="150">
        <f t="shared" si="1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1" t="s">
        <v>161</v>
      </c>
      <c r="AT140" s="151" t="s">
        <v>157</v>
      </c>
      <c r="AU140" s="151" t="s">
        <v>78</v>
      </c>
      <c r="AY140" s="14" t="s">
        <v>153</v>
      </c>
      <c r="BE140" s="152">
        <f t="shared" si="14"/>
        <v>31821.5</v>
      </c>
      <c r="BF140" s="152">
        <f t="shared" si="15"/>
        <v>0</v>
      </c>
      <c r="BG140" s="152">
        <f t="shared" si="16"/>
        <v>0</v>
      </c>
      <c r="BH140" s="152">
        <f t="shared" si="17"/>
        <v>0</v>
      </c>
      <c r="BI140" s="152">
        <f t="shared" si="18"/>
        <v>0</v>
      </c>
      <c r="BJ140" s="14" t="s">
        <v>78</v>
      </c>
      <c r="BK140" s="152">
        <f t="shared" si="19"/>
        <v>31821.5</v>
      </c>
      <c r="BL140" s="14" t="s">
        <v>161</v>
      </c>
      <c r="BM140" s="151" t="s">
        <v>446</v>
      </c>
    </row>
    <row r="141" spans="1:65" s="2" customFormat="1" ht="33" customHeight="1">
      <c r="A141" s="26"/>
      <c r="B141" s="138"/>
      <c r="C141" s="139" t="s">
        <v>207</v>
      </c>
      <c r="D141" s="170" t="s">
        <v>157</v>
      </c>
      <c r="E141" s="141" t="s">
        <v>447</v>
      </c>
      <c r="F141" s="142" t="s">
        <v>445</v>
      </c>
      <c r="G141" s="143" t="s">
        <v>191</v>
      </c>
      <c r="H141" s="144">
        <v>155</v>
      </c>
      <c r="I141" s="145">
        <v>54.13</v>
      </c>
      <c r="J141" s="145">
        <f t="shared" si="10"/>
        <v>8390.15</v>
      </c>
      <c r="K141" s="146"/>
      <c r="L141" s="27"/>
      <c r="M141" s="147" t="s">
        <v>1</v>
      </c>
      <c r="N141" s="148" t="s">
        <v>35</v>
      </c>
      <c r="O141" s="149">
        <v>0</v>
      </c>
      <c r="P141" s="149">
        <f t="shared" si="11"/>
        <v>0</v>
      </c>
      <c r="Q141" s="149">
        <v>0</v>
      </c>
      <c r="R141" s="149">
        <f t="shared" si="12"/>
        <v>0</v>
      </c>
      <c r="S141" s="149">
        <v>0</v>
      </c>
      <c r="T141" s="150">
        <f t="shared" si="1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1" t="s">
        <v>161</v>
      </c>
      <c r="AT141" s="151" t="s">
        <v>157</v>
      </c>
      <c r="AU141" s="151" t="s">
        <v>78</v>
      </c>
      <c r="AY141" s="14" t="s">
        <v>153</v>
      </c>
      <c r="BE141" s="152">
        <f t="shared" si="14"/>
        <v>8390.15</v>
      </c>
      <c r="BF141" s="152">
        <f t="shared" si="15"/>
        <v>0</v>
      </c>
      <c r="BG141" s="152">
        <f t="shared" si="16"/>
        <v>0</v>
      </c>
      <c r="BH141" s="152">
        <f t="shared" si="17"/>
        <v>0</v>
      </c>
      <c r="BI141" s="152">
        <f t="shared" si="18"/>
        <v>0</v>
      </c>
      <c r="BJ141" s="14" t="s">
        <v>78</v>
      </c>
      <c r="BK141" s="152">
        <f t="shared" si="19"/>
        <v>8390.15</v>
      </c>
      <c r="BL141" s="14" t="s">
        <v>161</v>
      </c>
      <c r="BM141" s="151" t="s">
        <v>448</v>
      </c>
    </row>
    <row r="142" spans="1:65" s="2" customFormat="1" ht="24.2" customHeight="1">
      <c r="A142" s="26"/>
      <c r="B142" s="138"/>
      <c r="C142" s="139" t="s">
        <v>200</v>
      </c>
      <c r="D142" s="171" t="s">
        <v>157</v>
      </c>
      <c r="E142" s="141" t="s">
        <v>449</v>
      </c>
      <c r="F142" s="142" t="s">
        <v>450</v>
      </c>
      <c r="G142" s="143" t="s">
        <v>292</v>
      </c>
      <c r="H142" s="144">
        <v>14</v>
      </c>
      <c r="I142" s="145">
        <v>224.6</v>
      </c>
      <c r="J142" s="145">
        <f t="shared" si="10"/>
        <v>3144.4</v>
      </c>
      <c r="K142" s="146"/>
      <c r="L142" s="27"/>
      <c r="M142" s="147" t="s">
        <v>1</v>
      </c>
      <c r="N142" s="148" t="s">
        <v>35</v>
      </c>
      <c r="O142" s="149">
        <v>0</v>
      </c>
      <c r="P142" s="149">
        <f t="shared" si="11"/>
        <v>0</v>
      </c>
      <c r="Q142" s="149">
        <v>0</v>
      </c>
      <c r="R142" s="149">
        <f t="shared" si="12"/>
        <v>0</v>
      </c>
      <c r="S142" s="149">
        <v>0</v>
      </c>
      <c r="T142" s="150">
        <f t="shared" si="1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1" t="s">
        <v>161</v>
      </c>
      <c r="AT142" s="151" t="s">
        <v>157</v>
      </c>
      <c r="AU142" s="151" t="s">
        <v>78</v>
      </c>
      <c r="AY142" s="14" t="s">
        <v>153</v>
      </c>
      <c r="BE142" s="152">
        <f t="shared" si="14"/>
        <v>3144.4</v>
      </c>
      <c r="BF142" s="152">
        <f t="shared" si="15"/>
        <v>0</v>
      </c>
      <c r="BG142" s="152">
        <f t="shared" si="16"/>
        <v>0</v>
      </c>
      <c r="BH142" s="152">
        <f t="shared" si="17"/>
        <v>0</v>
      </c>
      <c r="BI142" s="152">
        <f t="shared" si="18"/>
        <v>0</v>
      </c>
      <c r="BJ142" s="14" t="s">
        <v>78</v>
      </c>
      <c r="BK142" s="152">
        <f t="shared" si="19"/>
        <v>3144.4</v>
      </c>
      <c r="BL142" s="14" t="s">
        <v>161</v>
      </c>
      <c r="BM142" s="151" t="s">
        <v>451</v>
      </c>
    </row>
    <row r="143" spans="1:65" s="2" customFormat="1" ht="16.5" customHeight="1">
      <c r="A143" s="26"/>
      <c r="B143" s="138"/>
      <c r="C143" s="139" t="s">
        <v>184</v>
      </c>
      <c r="D143" s="154" t="s">
        <v>157</v>
      </c>
      <c r="E143" s="141" t="s">
        <v>452</v>
      </c>
      <c r="F143" s="142" t="s">
        <v>453</v>
      </c>
      <c r="G143" s="143" t="s">
        <v>429</v>
      </c>
      <c r="H143" s="144">
        <v>4</v>
      </c>
      <c r="I143" s="145">
        <v>1987</v>
      </c>
      <c r="J143" s="145">
        <f t="shared" si="10"/>
        <v>7948</v>
      </c>
      <c r="K143" s="146"/>
      <c r="L143" s="27"/>
      <c r="M143" s="147" t="s">
        <v>1</v>
      </c>
      <c r="N143" s="148" t="s">
        <v>35</v>
      </c>
      <c r="O143" s="149">
        <v>0</v>
      </c>
      <c r="P143" s="149">
        <f t="shared" si="11"/>
        <v>0</v>
      </c>
      <c r="Q143" s="149">
        <v>0</v>
      </c>
      <c r="R143" s="149">
        <f t="shared" si="12"/>
        <v>0</v>
      </c>
      <c r="S143" s="149">
        <v>0</v>
      </c>
      <c r="T143" s="150">
        <f t="shared" si="1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1" t="s">
        <v>161</v>
      </c>
      <c r="AT143" s="151" t="s">
        <v>157</v>
      </c>
      <c r="AU143" s="151" t="s">
        <v>78</v>
      </c>
      <c r="AY143" s="14" t="s">
        <v>153</v>
      </c>
      <c r="BE143" s="152">
        <f t="shared" si="14"/>
        <v>7948</v>
      </c>
      <c r="BF143" s="152">
        <f t="shared" si="15"/>
        <v>0</v>
      </c>
      <c r="BG143" s="152">
        <f t="shared" si="16"/>
        <v>0</v>
      </c>
      <c r="BH143" s="152">
        <f t="shared" si="17"/>
        <v>0</v>
      </c>
      <c r="BI143" s="152">
        <f t="shared" si="18"/>
        <v>0</v>
      </c>
      <c r="BJ143" s="14" t="s">
        <v>78</v>
      </c>
      <c r="BK143" s="152">
        <f t="shared" si="19"/>
        <v>7948</v>
      </c>
      <c r="BL143" s="14" t="s">
        <v>161</v>
      </c>
      <c r="BM143" s="151" t="s">
        <v>454</v>
      </c>
    </row>
    <row r="144" spans="1:65" s="2" customFormat="1" ht="16.5" customHeight="1">
      <c r="A144" s="26"/>
      <c r="B144" s="138"/>
      <c r="C144" s="139" t="s">
        <v>225</v>
      </c>
      <c r="D144" s="170" t="s">
        <v>157</v>
      </c>
      <c r="E144" s="141" t="s">
        <v>455</v>
      </c>
      <c r="F144" s="142" t="s">
        <v>453</v>
      </c>
      <c r="G144" s="143" t="s">
        <v>429</v>
      </c>
      <c r="H144" s="144">
        <v>4</v>
      </c>
      <c r="I144" s="145">
        <v>1807.65</v>
      </c>
      <c r="J144" s="145">
        <f t="shared" si="10"/>
        <v>7230.6</v>
      </c>
      <c r="K144" s="146"/>
      <c r="L144" s="27"/>
      <c r="M144" s="147" t="s">
        <v>1</v>
      </c>
      <c r="N144" s="148" t="s">
        <v>35</v>
      </c>
      <c r="O144" s="149">
        <v>0</v>
      </c>
      <c r="P144" s="149">
        <f t="shared" si="11"/>
        <v>0</v>
      </c>
      <c r="Q144" s="149">
        <v>0</v>
      </c>
      <c r="R144" s="149">
        <f t="shared" si="12"/>
        <v>0</v>
      </c>
      <c r="S144" s="149">
        <v>0</v>
      </c>
      <c r="T144" s="150">
        <f t="shared" si="1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1" t="s">
        <v>161</v>
      </c>
      <c r="AT144" s="151" t="s">
        <v>157</v>
      </c>
      <c r="AU144" s="151" t="s">
        <v>78</v>
      </c>
      <c r="AY144" s="14" t="s">
        <v>153</v>
      </c>
      <c r="BE144" s="152">
        <f t="shared" si="14"/>
        <v>7230.6</v>
      </c>
      <c r="BF144" s="152">
        <f t="shared" si="15"/>
        <v>0</v>
      </c>
      <c r="BG144" s="152">
        <f t="shared" si="16"/>
        <v>0</v>
      </c>
      <c r="BH144" s="152">
        <f t="shared" si="17"/>
        <v>0</v>
      </c>
      <c r="BI144" s="152">
        <f t="shared" si="18"/>
        <v>0</v>
      </c>
      <c r="BJ144" s="14" t="s">
        <v>78</v>
      </c>
      <c r="BK144" s="152">
        <f t="shared" si="19"/>
        <v>7230.6</v>
      </c>
      <c r="BL144" s="14" t="s">
        <v>161</v>
      </c>
      <c r="BM144" s="151" t="s">
        <v>456</v>
      </c>
    </row>
    <row r="145" spans="1:65" s="2" customFormat="1" ht="16.5" customHeight="1">
      <c r="A145" s="26"/>
      <c r="B145" s="138"/>
      <c r="C145" s="139" t="s">
        <v>175</v>
      </c>
      <c r="D145" s="154" t="s">
        <v>157</v>
      </c>
      <c r="E145" s="141" t="s">
        <v>457</v>
      </c>
      <c r="F145" s="142" t="s">
        <v>458</v>
      </c>
      <c r="G145" s="143" t="s">
        <v>429</v>
      </c>
      <c r="H145" s="144">
        <v>6</v>
      </c>
      <c r="I145" s="145">
        <v>278.60000000000002</v>
      </c>
      <c r="J145" s="145">
        <f t="shared" si="10"/>
        <v>1671.6</v>
      </c>
      <c r="K145" s="146"/>
      <c r="L145" s="27"/>
      <c r="M145" s="147" t="s">
        <v>1</v>
      </c>
      <c r="N145" s="148" t="s">
        <v>35</v>
      </c>
      <c r="O145" s="149">
        <v>0</v>
      </c>
      <c r="P145" s="149">
        <f t="shared" si="11"/>
        <v>0</v>
      </c>
      <c r="Q145" s="149">
        <v>0</v>
      </c>
      <c r="R145" s="149">
        <f t="shared" si="12"/>
        <v>0</v>
      </c>
      <c r="S145" s="149">
        <v>0</v>
      </c>
      <c r="T145" s="150">
        <f t="shared" si="1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1" t="s">
        <v>161</v>
      </c>
      <c r="AT145" s="151" t="s">
        <v>157</v>
      </c>
      <c r="AU145" s="151" t="s">
        <v>78</v>
      </c>
      <c r="AY145" s="14" t="s">
        <v>153</v>
      </c>
      <c r="BE145" s="152">
        <f t="shared" si="14"/>
        <v>1671.6</v>
      </c>
      <c r="BF145" s="152">
        <f t="shared" si="15"/>
        <v>0</v>
      </c>
      <c r="BG145" s="152">
        <f t="shared" si="16"/>
        <v>0</v>
      </c>
      <c r="BH145" s="152">
        <f t="shared" si="17"/>
        <v>0</v>
      </c>
      <c r="BI145" s="152">
        <f t="shared" si="18"/>
        <v>0</v>
      </c>
      <c r="BJ145" s="14" t="s">
        <v>78</v>
      </c>
      <c r="BK145" s="152">
        <f t="shared" si="19"/>
        <v>1671.6</v>
      </c>
      <c r="BL145" s="14" t="s">
        <v>161</v>
      </c>
      <c r="BM145" s="151" t="s">
        <v>459</v>
      </c>
    </row>
    <row r="146" spans="1:65" s="2" customFormat="1" ht="16.5" customHeight="1">
      <c r="A146" s="26"/>
      <c r="B146" s="138"/>
      <c r="C146" s="139" t="s">
        <v>161</v>
      </c>
      <c r="D146" s="170" t="s">
        <v>157</v>
      </c>
      <c r="E146" s="141" t="s">
        <v>460</v>
      </c>
      <c r="F146" s="142" t="s">
        <v>458</v>
      </c>
      <c r="G146" s="143" t="s">
        <v>429</v>
      </c>
      <c r="H146" s="144">
        <v>6</v>
      </c>
      <c r="I146" s="145">
        <v>327.39999999999998</v>
      </c>
      <c r="J146" s="145">
        <f t="shared" si="10"/>
        <v>1964.4</v>
      </c>
      <c r="K146" s="146"/>
      <c r="L146" s="27"/>
      <c r="M146" s="147" t="s">
        <v>1</v>
      </c>
      <c r="N146" s="148" t="s">
        <v>35</v>
      </c>
      <c r="O146" s="149">
        <v>0</v>
      </c>
      <c r="P146" s="149">
        <f t="shared" si="11"/>
        <v>0</v>
      </c>
      <c r="Q146" s="149">
        <v>0</v>
      </c>
      <c r="R146" s="149">
        <f t="shared" si="12"/>
        <v>0</v>
      </c>
      <c r="S146" s="149">
        <v>0</v>
      </c>
      <c r="T146" s="150">
        <f t="shared" si="1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1" t="s">
        <v>161</v>
      </c>
      <c r="AT146" s="151" t="s">
        <v>157</v>
      </c>
      <c r="AU146" s="151" t="s">
        <v>78</v>
      </c>
      <c r="AY146" s="14" t="s">
        <v>153</v>
      </c>
      <c r="BE146" s="152">
        <f t="shared" si="14"/>
        <v>1964.4</v>
      </c>
      <c r="BF146" s="152">
        <f t="shared" si="15"/>
        <v>0</v>
      </c>
      <c r="BG146" s="152">
        <f t="shared" si="16"/>
        <v>0</v>
      </c>
      <c r="BH146" s="152">
        <f t="shared" si="17"/>
        <v>0</v>
      </c>
      <c r="BI146" s="152">
        <f t="shared" si="18"/>
        <v>0</v>
      </c>
      <c r="BJ146" s="14" t="s">
        <v>78</v>
      </c>
      <c r="BK146" s="152">
        <f t="shared" si="19"/>
        <v>1964.4</v>
      </c>
      <c r="BL146" s="14" t="s">
        <v>161</v>
      </c>
      <c r="BM146" s="151" t="s">
        <v>461</v>
      </c>
    </row>
    <row r="147" spans="1:65" s="12" customFormat="1" ht="25.9" customHeight="1">
      <c r="B147" s="126"/>
      <c r="D147" s="127" t="s">
        <v>69</v>
      </c>
      <c r="E147" s="128" t="s">
        <v>462</v>
      </c>
      <c r="F147" s="128" t="s">
        <v>463</v>
      </c>
      <c r="J147" s="129">
        <f>BK147</f>
        <v>21807.8</v>
      </c>
      <c r="L147" s="126"/>
      <c r="M147" s="130"/>
      <c r="N147" s="131"/>
      <c r="O147" s="131"/>
      <c r="P147" s="132">
        <f>SUM(P148:P150)</f>
        <v>0</v>
      </c>
      <c r="Q147" s="131"/>
      <c r="R147" s="132">
        <f>SUM(R148:R150)</f>
        <v>0</v>
      </c>
      <c r="S147" s="131"/>
      <c r="T147" s="133">
        <f>SUM(T148:T150)</f>
        <v>0</v>
      </c>
      <c r="AR147" s="127" t="s">
        <v>78</v>
      </c>
      <c r="AT147" s="134" t="s">
        <v>69</v>
      </c>
      <c r="AU147" s="134" t="s">
        <v>70</v>
      </c>
      <c r="AY147" s="127" t="s">
        <v>153</v>
      </c>
      <c r="BK147" s="135">
        <f>SUM(BK148:BK150)</f>
        <v>21807.8</v>
      </c>
    </row>
    <row r="148" spans="1:65" s="2" customFormat="1" ht="16.5" customHeight="1">
      <c r="A148" s="26"/>
      <c r="B148" s="138"/>
      <c r="C148" s="139" t="s">
        <v>219</v>
      </c>
      <c r="D148" s="171" t="s">
        <v>157</v>
      </c>
      <c r="E148" s="141" t="s">
        <v>464</v>
      </c>
      <c r="F148" s="142" t="s">
        <v>465</v>
      </c>
      <c r="G148" s="143" t="s">
        <v>292</v>
      </c>
      <c r="H148" s="144">
        <v>5</v>
      </c>
      <c r="I148" s="145">
        <v>1151.4000000000001</v>
      </c>
      <c r="J148" s="145">
        <f>ROUND(I148*H148,2)</f>
        <v>5757</v>
      </c>
      <c r="K148" s="146"/>
      <c r="L148" s="27"/>
      <c r="M148" s="147" t="s">
        <v>1</v>
      </c>
      <c r="N148" s="148" t="s">
        <v>35</v>
      </c>
      <c r="O148" s="149">
        <v>0</v>
      </c>
      <c r="P148" s="149">
        <f>O148*H148</f>
        <v>0</v>
      </c>
      <c r="Q148" s="149">
        <v>0</v>
      </c>
      <c r="R148" s="149">
        <f>Q148*H148</f>
        <v>0</v>
      </c>
      <c r="S148" s="149">
        <v>0</v>
      </c>
      <c r="T148" s="150">
        <f>S148*H148</f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1" t="s">
        <v>161</v>
      </c>
      <c r="AT148" s="151" t="s">
        <v>157</v>
      </c>
      <c r="AU148" s="151" t="s">
        <v>78</v>
      </c>
      <c r="AY148" s="14" t="s">
        <v>153</v>
      </c>
      <c r="BE148" s="152">
        <f>IF(N148="základní",J148,0)</f>
        <v>5757</v>
      </c>
      <c r="BF148" s="152">
        <f>IF(N148="snížená",J148,0)</f>
        <v>0</v>
      </c>
      <c r="BG148" s="152">
        <f>IF(N148="zákl. přenesená",J148,0)</f>
        <v>0</v>
      </c>
      <c r="BH148" s="152">
        <f>IF(N148="sníž. přenesená",J148,0)</f>
        <v>0</v>
      </c>
      <c r="BI148" s="152">
        <f>IF(N148="nulová",J148,0)</f>
        <v>0</v>
      </c>
      <c r="BJ148" s="14" t="s">
        <v>78</v>
      </c>
      <c r="BK148" s="152">
        <f>ROUND(I148*H148,2)</f>
        <v>5757</v>
      </c>
      <c r="BL148" s="14" t="s">
        <v>161</v>
      </c>
      <c r="BM148" s="151" t="s">
        <v>466</v>
      </c>
    </row>
    <row r="149" spans="1:65" s="2" customFormat="1" ht="16.5" customHeight="1">
      <c r="A149" s="26"/>
      <c r="B149" s="138"/>
      <c r="C149" s="139" t="s">
        <v>167</v>
      </c>
      <c r="D149" s="171" t="s">
        <v>157</v>
      </c>
      <c r="E149" s="141" t="s">
        <v>467</v>
      </c>
      <c r="F149" s="142" t="s">
        <v>468</v>
      </c>
      <c r="G149" s="143" t="s">
        <v>292</v>
      </c>
      <c r="H149" s="144">
        <v>13</v>
      </c>
      <c r="I149" s="145">
        <v>955.1</v>
      </c>
      <c r="J149" s="145">
        <f>ROUND(I149*H149,2)</f>
        <v>12416.3</v>
      </c>
      <c r="K149" s="146"/>
      <c r="L149" s="27"/>
      <c r="M149" s="147" t="s">
        <v>1</v>
      </c>
      <c r="N149" s="148" t="s">
        <v>35</v>
      </c>
      <c r="O149" s="149">
        <v>0</v>
      </c>
      <c r="P149" s="149">
        <f>O149*H149</f>
        <v>0</v>
      </c>
      <c r="Q149" s="149">
        <v>0</v>
      </c>
      <c r="R149" s="149">
        <f>Q149*H149</f>
        <v>0</v>
      </c>
      <c r="S149" s="149">
        <v>0</v>
      </c>
      <c r="T149" s="150">
        <f>S149*H149</f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1" t="s">
        <v>161</v>
      </c>
      <c r="AT149" s="151" t="s">
        <v>157</v>
      </c>
      <c r="AU149" s="151" t="s">
        <v>78</v>
      </c>
      <c r="AY149" s="14" t="s">
        <v>153</v>
      </c>
      <c r="BE149" s="152">
        <f>IF(N149="základní",J149,0)</f>
        <v>12416.3</v>
      </c>
      <c r="BF149" s="152">
        <f>IF(N149="snížená",J149,0)</f>
        <v>0</v>
      </c>
      <c r="BG149" s="152">
        <f>IF(N149="zákl. přenesená",J149,0)</f>
        <v>0</v>
      </c>
      <c r="BH149" s="152">
        <f>IF(N149="sníž. přenesená",J149,0)</f>
        <v>0</v>
      </c>
      <c r="BI149" s="152">
        <f>IF(N149="nulová",J149,0)</f>
        <v>0</v>
      </c>
      <c r="BJ149" s="14" t="s">
        <v>78</v>
      </c>
      <c r="BK149" s="152">
        <f>ROUND(I149*H149,2)</f>
        <v>12416.3</v>
      </c>
      <c r="BL149" s="14" t="s">
        <v>161</v>
      </c>
      <c r="BM149" s="151" t="s">
        <v>469</v>
      </c>
    </row>
    <row r="150" spans="1:65" s="2" customFormat="1" ht="16.5" customHeight="1">
      <c r="A150" s="26"/>
      <c r="B150" s="138"/>
      <c r="C150" s="139" t="s">
        <v>171</v>
      </c>
      <c r="D150" s="171" t="s">
        <v>157</v>
      </c>
      <c r="E150" s="141" t="s">
        <v>470</v>
      </c>
      <c r="F150" s="142" t="s">
        <v>471</v>
      </c>
      <c r="G150" s="143" t="s">
        <v>292</v>
      </c>
      <c r="H150" s="144">
        <v>3</v>
      </c>
      <c r="I150" s="145">
        <v>1211.5</v>
      </c>
      <c r="J150" s="145">
        <f>ROUND(I150*H150,2)</f>
        <v>3634.5</v>
      </c>
      <c r="K150" s="146"/>
      <c r="L150" s="27"/>
      <c r="M150" s="147" t="s">
        <v>1</v>
      </c>
      <c r="N150" s="148" t="s">
        <v>35</v>
      </c>
      <c r="O150" s="149">
        <v>0</v>
      </c>
      <c r="P150" s="149">
        <f>O150*H150</f>
        <v>0</v>
      </c>
      <c r="Q150" s="149">
        <v>0</v>
      </c>
      <c r="R150" s="149">
        <f>Q150*H150</f>
        <v>0</v>
      </c>
      <c r="S150" s="149">
        <v>0</v>
      </c>
      <c r="T150" s="150">
        <f>S150*H150</f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1" t="s">
        <v>161</v>
      </c>
      <c r="AT150" s="151" t="s">
        <v>157</v>
      </c>
      <c r="AU150" s="151" t="s">
        <v>78</v>
      </c>
      <c r="AY150" s="14" t="s">
        <v>153</v>
      </c>
      <c r="BE150" s="152">
        <f>IF(N150="základní",J150,0)</f>
        <v>3634.5</v>
      </c>
      <c r="BF150" s="152">
        <f>IF(N150="snížená",J150,0)</f>
        <v>0</v>
      </c>
      <c r="BG150" s="152">
        <f>IF(N150="zákl. přenesená",J150,0)</f>
        <v>0</v>
      </c>
      <c r="BH150" s="152">
        <f>IF(N150="sníž. přenesená",J150,0)</f>
        <v>0</v>
      </c>
      <c r="BI150" s="152">
        <f>IF(N150="nulová",J150,0)</f>
        <v>0</v>
      </c>
      <c r="BJ150" s="14" t="s">
        <v>78</v>
      </c>
      <c r="BK150" s="152">
        <f>ROUND(I150*H150,2)</f>
        <v>3634.5</v>
      </c>
      <c r="BL150" s="14" t="s">
        <v>161</v>
      </c>
      <c r="BM150" s="151" t="s">
        <v>472</v>
      </c>
    </row>
    <row r="151" spans="1:65" s="12" customFormat="1" ht="25.9" customHeight="1">
      <c r="B151" s="126"/>
      <c r="D151" s="127" t="s">
        <v>69</v>
      </c>
      <c r="E151" s="128" t="s">
        <v>99</v>
      </c>
      <c r="F151" s="128" t="s">
        <v>473</v>
      </c>
      <c r="J151" s="129">
        <f>BK151</f>
        <v>5050</v>
      </c>
      <c r="L151" s="126"/>
      <c r="M151" s="130"/>
      <c r="N151" s="131"/>
      <c r="O151" s="131"/>
      <c r="P151" s="132">
        <f>SUM(P152:P153)</f>
        <v>0</v>
      </c>
      <c r="Q151" s="131"/>
      <c r="R151" s="132">
        <f>SUM(R152:R153)</f>
        <v>0</v>
      </c>
      <c r="S151" s="131"/>
      <c r="T151" s="133">
        <f>SUM(T152:T153)</f>
        <v>0</v>
      </c>
      <c r="AR151" s="127" t="s">
        <v>78</v>
      </c>
      <c r="AT151" s="134" t="s">
        <v>69</v>
      </c>
      <c r="AU151" s="134" t="s">
        <v>70</v>
      </c>
      <c r="AY151" s="127" t="s">
        <v>153</v>
      </c>
      <c r="BK151" s="135">
        <f>SUM(BK152:BK153)</f>
        <v>5050</v>
      </c>
    </row>
    <row r="152" spans="1:65" s="2" customFormat="1" ht="24.2" customHeight="1">
      <c r="A152" s="26"/>
      <c r="B152" s="138"/>
      <c r="C152" s="139" t="s">
        <v>163</v>
      </c>
      <c r="D152" s="171" t="s">
        <v>157</v>
      </c>
      <c r="E152" s="141" t="s">
        <v>474</v>
      </c>
      <c r="F152" s="142" t="s">
        <v>475</v>
      </c>
      <c r="G152" s="143" t="s">
        <v>358</v>
      </c>
      <c r="H152" s="144">
        <v>1</v>
      </c>
      <c r="I152" s="145">
        <v>2850</v>
      </c>
      <c r="J152" s="145">
        <f>ROUND(I152*H152,2)</f>
        <v>2850</v>
      </c>
      <c r="K152" s="146"/>
      <c r="L152" s="27"/>
      <c r="M152" s="147" t="s">
        <v>1</v>
      </c>
      <c r="N152" s="148" t="s">
        <v>35</v>
      </c>
      <c r="O152" s="149">
        <v>0</v>
      </c>
      <c r="P152" s="149">
        <f>O152*H152</f>
        <v>0</v>
      </c>
      <c r="Q152" s="149">
        <v>0</v>
      </c>
      <c r="R152" s="149">
        <f>Q152*H152</f>
        <v>0</v>
      </c>
      <c r="S152" s="149">
        <v>0</v>
      </c>
      <c r="T152" s="150">
        <f>S152*H152</f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1" t="s">
        <v>161</v>
      </c>
      <c r="AT152" s="151" t="s">
        <v>157</v>
      </c>
      <c r="AU152" s="151" t="s">
        <v>78</v>
      </c>
      <c r="AY152" s="14" t="s">
        <v>153</v>
      </c>
      <c r="BE152" s="152">
        <f>IF(N152="základní",J152,0)</f>
        <v>2850</v>
      </c>
      <c r="BF152" s="152">
        <f>IF(N152="snížená",J152,0)</f>
        <v>0</v>
      </c>
      <c r="BG152" s="152">
        <f>IF(N152="zákl. přenesená",J152,0)</f>
        <v>0</v>
      </c>
      <c r="BH152" s="152">
        <f>IF(N152="sníž. přenesená",J152,0)</f>
        <v>0</v>
      </c>
      <c r="BI152" s="152">
        <f>IF(N152="nulová",J152,0)</f>
        <v>0</v>
      </c>
      <c r="BJ152" s="14" t="s">
        <v>78</v>
      </c>
      <c r="BK152" s="152">
        <f>ROUND(I152*H152,2)</f>
        <v>2850</v>
      </c>
      <c r="BL152" s="14" t="s">
        <v>161</v>
      </c>
      <c r="BM152" s="151" t="s">
        <v>476</v>
      </c>
    </row>
    <row r="153" spans="1:65" s="2" customFormat="1" ht="16.5" customHeight="1">
      <c r="A153" s="26"/>
      <c r="B153" s="138"/>
      <c r="C153" s="139" t="s">
        <v>156</v>
      </c>
      <c r="D153" s="171" t="s">
        <v>157</v>
      </c>
      <c r="E153" s="141" t="s">
        <v>477</v>
      </c>
      <c r="F153" s="142" t="s">
        <v>478</v>
      </c>
      <c r="G153" s="143" t="s">
        <v>358</v>
      </c>
      <c r="H153" s="144">
        <v>1</v>
      </c>
      <c r="I153" s="145">
        <v>2200</v>
      </c>
      <c r="J153" s="145">
        <f>ROUND(I153*H153,2)</f>
        <v>2200</v>
      </c>
      <c r="K153" s="146"/>
      <c r="L153" s="27"/>
      <c r="M153" s="166" t="s">
        <v>1</v>
      </c>
      <c r="N153" s="167" t="s">
        <v>35</v>
      </c>
      <c r="O153" s="168">
        <v>0</v>
      </c>
      <c r="P153" s="168">
        <f>O153*H153</f>
        <v>0</v>
      </c>
      <c r="Q153" s="168">
        <v>0</v>
      </c>
      <c r="R153" s="168">
        <f>Q153*H153</f>
        <v>0</v>
      </c>
      <c r="S153" s="168">
        <v>0</v>
      </c>
      <c r="T153" s="169">
        <f>S153*H153</f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1" t="s">
        <v>161</v>
      </c>
      <c r="AT153" s="151" t="s">
        <v>157</v>
      </c>
      <c r="AU153" s="151" t="s">
        <v>78</v>
      </c>
      <c r="AY153" s="14" t="s">
        <v>153</v>
      </c>
      <c r="BE153" s="152">
        <f>IF(N153="základní",J153,0)</f>
        <v>2200</v>
      </c>
      <c r="BF153" s="152">
        <f>IF(N153="snížená",J153,0)</f>
        <v>0</v>
      </c>
      <c r="BG153" s="152">
        <f>IF(N153="zákl. přenesená",J153,0)</f>
        <v>0</v>
      </c>
      <c r="BH153" s="152">
        <f>IF(N153="sníž. přenesená",J153,0)</f>
        <v>0</v>
      </c>
      <c r="BI153" s="152">
        <f>IF(N153="nulová",J153,0)</f>
        <v>0</v>
      </c>
      <c r="BJ153" s="14" t="s">
        <v>78</v>
      </c>
      <c r="BK153" s="152">
        <f>ROUND(I153*H153,2)</f>
        <v>2200</v>
      </c>
      <c r="BL153" s="14" t="s">
        <v>161</v>
      </c>
      <c r="BM153" s="151" t="s">
        <v>479</v>
      </c>
    </row>
    <row r="154" spans="1:65" s="2" customFormat="1" ht="6.95" customHeight="1">
      <c r="A154" s="26"/>
      <c r="B154" s="41"/>
      <c r="C154" s="42"/>
      <c r="D154" s="42"/>
      <c r="E154" s="42"/>
      <c r="F154" s="42"/>
      <c r="G154" s="42"/>
      <c r="H154" s="42"/>
      <c r="I154" s="42"/>
      <c r="J154" s="42"/>
      <c r="K154" s="42"/>
      <c r="L154" s="27"/>
      <c r="M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</row>
  </sheetData>
  <autoFilter ref="C119:K153" xr:uid="{00000000-0009-0000-0000-000009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BM137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ht="11.25">
      <c r="A1" s="87"/>
    </row>
    <row r="2" spans="1:46" s="1" customFormat="1" ht="36.950000000000003" customHeight="1">
      <c r="L2" s="195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4" t="s">
        <v>107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80</v>
      </c>
    </row>
    <row r="4" spans="1:46" s="1" customFormat="1" ht="24.95" customHeight="1">
      <c r="B4" s="17"/>
      <c r="D4" s="18" t="s">
        <v>122</v>
      </c>
      <c r="L4" s="17"/>
      <c r="M4" s="88" t="s">
        <v>10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14</v>
      </c>
      <c r="L6" s="17"/>
    </row>
    <row r="7" spans="1:46" s="1" customFormat="1" ht="16.5" customHeight="1">
      <c r="B7" s="17"/>
      <c r="E7" s="209" t="str">
        <f>'Rekapitulace stavby'!K6</f>
        <v>Město Chomutov Palachova - změnové listy</v>
      </c>
      <c r="F7" s="210"/>
      <c r="G7" s="210"/>
      <c r="H7" s="210"/>
      <c r="L7" s="17"/>
    </row>
    <row r="8" spans="1:46" s="2" customFormat="1" ht="12" customHeight="1">
      <c r="A8" s="26"/>
      <c r="B8" s="27"/>
      <c r="C8" s="26"/>
      <c r="D8" s="23" t="s">
        <v>123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30" customHeight="1">
      <c r="A9" s="26"/>
      <c r="B9" s="27"/>
      <c r="C9" s="26"/>
      <c r="D9" s="26"/>
      <c r="E9" s="179" t="s">
        <v>480</v>
      </c>
      <c r="F9" s="211"/>
      <c r="G9" s="211"/>
      <c r="H9" s="211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1.25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16</v>
      </c>
      <c r="E11" s="26"/>
      <c r="F11" s="21" t="s">
        <v>1</v>
      </c>
      <c r="G11" s="26"/>
      <c r="H11" s="26"/>
      <c r="I11" s="23" t="s">
        <v>17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18</v>
      </c>
      <c r="E12" s="26"/>
      <c r="F12" s="21" t="s">
        <v>19</v>
      </c>
      <c r="G12" s="26"/>
      <c r="H12" s="26"/>
      <c r="I12" s="23" t="s">
        <v>20</v>
      </c>
      <c r="J12" s="49" t="str">
        <f>'Rekapitulace stavby'!AN8</f>
        <v>23. 6. 2025</v>
      </c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22</v>
      </c>
      <c r="E14" s="26"/>
      <c r="F14" s="26"/>
      <c r="G14" s="26"/>
      <c r="H14" s="26"/>
      <c r="I14" s="23" t="s">
        <v>23</v>
      </c>
      <c r="J14" s="21" t="str">
        <f>IF('Rekapitulace stavby'!AN10="","",'Rekapitulace stavby'!AN10)</f>
        <v/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tr">
        <f>IF('Rekapitulace stavby'!E11="","",'Rekapitulace stavby'!E11)</f>
        <v xml:space="preserve"> </v>
      </c>
      <c r="F15" s="26"/>
      <c r="G15" s="26"/>
      <c r="H15" s="26"/>
      <c r="I15" s="23" t="s">
        <v>24</v>
      </c>
      <c r="J15" s="21" t="str">
        <f>IF('Rekapitulace stavby'!AN11="","",'Rekapitulace stavby'!AN11)</f>
        <v/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25</v>
      </c>
      <c r="E17" s="26"/>
      <c r="F17" s="26"/>
      <c r="G17" s="26"/>
      <c r="H17" s="26"/>
      <c r="I17" s="23" t="s">
        <v>23</v>
      </c>
      <c r="J17" s="21" t="str">
        <f>'Rekapitulace stavby'!AN13</f>
        <v/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81" t="str">
        <f>'Rekapitulace stavby'!E14</f>
        <v xml:space="preserve"> </v>
      </c>
      <c r="F18" s="181"/>
      <c r="G18" s="181"/>
      <c r="H18" s="181"/>
      <c r="I18" s="23" t="s">
        <v>24</v>
      </c>
      <c r="J18" s="21" t="str">
        <f>'Rekapitulace stavby'!AN14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26</v>
      </c>
      <c r="E20" s="26"/>
      <c r="F20" s="26"/>
      <c r="G20" s="26"/>
      <c r="H20" s="26"/>
      <c r="I20" s="23" t="s">
        <v>23</v>
      </c>
      <c r="J20" s="21" t="str">
        <f>IF('Rekapitulace stavby'!AN16="","",'Rekapitulace stavby'!AN16)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tr">
        <f>IF('Rekapitulace stavby'!E17="","",'Rekapitulace stavby'!E17)</f>
        <v xml:space="preserve"> </v>
      </c>
      <c r="F21" s="26"/>
      <c r="G21" s="26"/>
      <c r="H21" s="26"/>
      <c r="I21" s="23" t="s">
        <v>24</v>
      </c>
      <c r="J21" s="21" t="str">
        <f>IF('Rekapitulace stavby'!AN17="","",'Rekapitulace stavby'!AN17)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28</v>
      </c>
      <c r="E23" s="26"/>
      <c r="F23" s="26"/>
      <c r="G23" s="26"/>
      <c r="H23" s="26"/>
      <c r="I23" s="23" t="s">
        <v>23</v>
      </c>
      <c r="J23" s="21" t="str">
        <f>IF('Rekapitulace stavby'!AN19="","",'Rekapitulace stavby'!AN19)</f>
        <v/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IF('Rekapitulace stavby'!E20="","",'Rekapitulace stavby'!E20)</f>
        <v xml:space="preserve"> </v>
      </c>
      <c r="F24" s="26"/>
      <c r="G24" s="26"/>
      <c r="H24" s="26"/>
      <c r="I24" s="23" t="s">
        <v>24</v>
      </c>
      <c r="J24" s="21" t="str">
        <f>IF('Rekapitulace stavby'!AN20="","",'Rekapitulace stavby'!AN20)</f>
        <v/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29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89"/>
      <c r="B27" s="90"/>
      <c r="C27" s="89"/>
      <c r="D27" s="89"/>
      <c r="E27" s="184" t="s">
        <v>1</v>
      </c>
      <c r="F27" s="184"/>
      <c r="G27" s="184"/>
      <c r="H27" s="184"/>
      <c r="I27" s="89"/>
      <c r="J27" s="89"/>
      <c r="K27" s="89"/>
      <c r="L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2" t="s">
        <v>30</v>
      </c>
      <c r="E30" s="26"/>
      <c r="F30" s="26"/>
      <c r="G30" s="26"/>
      <c r="H30" s="26"/>
      <c r="I30" s="26"/>
      <c r="J30" s="65">
        <f>ROUND(J122, 2)</f>
        <v>10198.969999999999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6"/>
      <c r="F32" s="30" t="s">
        <v>32</v>
      </c>
      <c r="G32" s="26"/>
      <c r="H32" s="26"/>
      <c r="I32" s="30" t="s">
        <v>31</v>
      </c>
      <c r="J32" s="30" t="s">
        <v>33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>
      <c r="A33" s="26"/>
      <c r="B33" s="27"/>
      <c r="C33" s="26"/>
      <c r="D33" s="93" t="s">
        <v>34</v>
      </c>
      <c r="E33" s="23" t="s">
        <v>35</v>
      </c>
      <c r="F33" s="94">
        <f>ROUND((SUM(BE122:BE136)),  2)</f>
        <v>10198.969999999999</v>
      </c>
      <c r="G33" s="26"/>
      <c r="H33" s="26"/>
      <c r="I33" s="95">
        <v>0.21</v>
      </c>
      <c r="J33" s="94">
        <f>ROUND(((SUM(BE122:BE136))*I33),  2)</f>
        <v>2141.7800000000002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23" t="s">
        <v>36</v>
      </c>
      <c r="F34" s="94">
        <f>ROUND((SUM(BF122:BF136)),  2)</f>
        <v>0</v>
      </c>
      <c r="G34" s="26"/>
      <c r="H34" s="26"/>
      <c r="I34" s="95">
        <v>0.12</v>
      </c>
      <c r="J34" s="94">
        <f>ROUND(((SUM(BF122:BF136))*I34), 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37</v>
      </c>
      <c r="F35" s="94">
        <f>ROUND((SUM(BG122:BG136)),  2)</f>
        <v>0</v>
      </c>
      <c r="G35" s="26"/>
      <c r="H35" s="26"/>
      <c r="I35" s="95">
        <v>0.21</v>
      </c>
      <c r="J35" s="94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38</v>
      </c>
      <c r="F36" s="94">
        <f>ROUND((SUM(BH122:BH136)),  2)</f>
        <v>0</v>
      </c>
      <c r="G36" s="26"/>
      <c r="H36" s="26"/>
      <c r="I36" s="95">
        <v>0.12</v>
      </c>
      <c r="J36" s="94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39</v>
      </c>
      <c r="F37" s="94">
        <f>ROUND((SUM(BI122:BI136)),  2)</f>
        <v>0</v>
      </c>
      <c r="G37" s="26"/>
      <c r="H37" s="26"/>
      <c r="I37" s="95">
        <v>0</v>
      </c>
      <c r="J37" s="94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96"/>
      <c r="D39" s="97" t="s">
        <v>40</v>
      </c>
      <c r="E39" s="54"/>
      <c r="F39" s="54"/>
      <c r="G39" s="98" t="s">
        <v>41</v>
      </c>
      <c r="H39" s="99" t="s">
        <v>42</v>
      </c>
      <c r="I39" s="54"/>
      <c r="J39" s="100">
        <f>SUM(J30:J37)</f>
        <v>12340.75</v>
      </c>
      <c r="K39" s="101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43</v>
      </c>
      <c r="E50" s="38"/>
      <c r="F50" s="38"/>
      <c r="G50" s="37" t="s">
        <v>44</v>
      </c>
      <c r="H50" s="38"/>
      <c r="I50" s="38"/>
      <c r="J50" s="38"/>
      <c r="K50" s="38"/>
      <c r="L50" s="36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6"/>
      <c r="B61" s="27"/>
      <c r="C61" s="26"/>
      <c r="D61" s="39" t="s">
        <v>45</v>
      </c>
      <c r="E61" s="29"/>
      <c r="F61" s="102" t="s">
        <v>46</v>
      </c>
      <c r="G61" s="39" t="s">
        <v>45</v>
      </c>
      <c r="H61" s="29"/>
      <c r="I61" s="29"/>
      <c r="J61" s="103" t="s">
        <v>46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6"/>
      <c r="B65" s="27"/>
      <c r="C65" s="26"/>
      <c r="D65" s="37" t="s">
        <v>47</v>
      </c>
      <c r="E65" s="40"/>
      <c r="F65" s="40"/>
      <c r="G65" s="37" t="s">
        <v>48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6"/>
      <c r="B76" s="27"/>
      <c r="C76" s="26"/>
      <c r="D76" s="39" t="s">
        <v>45</v>
      </c>
      <c r="E76" s="29"/>
      <c r="F76" s="102" t="s">
        <v>46</v>
      </c>
      <c r="G76" s="39" t="s">
        <v>45</v>
      </c>
      <c r="H76" s="29"/>
      <c r="I76" s="29"/>
      <c r="J76" s="103" t="s">
        <v>46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125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14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09" t="str">
        <f>E7</f>
        <v>Město Chomutov Palachova - změnové listy</v>
      </c>
      <c r="F85" s="210"/>
      <c r="G85" s="210"/>
      <c r="H85" s="210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123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30" customHeight="1">
      <c r="A87" s="26"/>
      <c r="B87" s="27"/>
      <c r="C87" s="26"/>
      <c r="D87" s="26"/>
      <c r="E87" s="179" t="str">
        <f>E9</f>
        <v>10 - ZL 10 - Úprava nadokení špalety, včetně úpravy stěn.</v>
      </c>
      <c r="F87" s="211"/>
      <c r="G87" s="211"/>
      <c r="H87" s="211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18</v>
      </c>
      <c r="D89" s="26"/>
      <c r="E89" s="26"/>
      <c r="F89" s="21" t="str">
        <f>F12</f>
        <v xml:space="preserve"> </v>
      </c>
      <c r="G89" s="26"/>
      <c r="H89" s="26"/>
      <c r="I89" s="23" t="s">
        <v>20</v>
      </c>
      <c r="J89" s="49" t="str">
        <f>IF(J12="","",J12)</f>
        <v>23. 6. 2025</v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" customHeight="1">
      <c r="A91" s="26"/>
      <c r="B91" s="27"/>
      <c r="C91" s="23" t="s">
        <v>22</v>
      </c>
      <c r="D91" s="26"/>
      <c r="E91" s="26"/>
      <c r="F91" s="21" t="str">
        <f>E15</f>
        <v xml:space="preserve"> </v>
      </c>
      <c r="G91" s="26"/>
      <c r="H91" s="26"/>
      <c r="I91" s="23" t="s">
        <v>26</v>
      </c>
      <c r="J91" s="24" t="str">
        <f>E21</f>
        <v xml:space="preserve"> 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customHeight="1">
      <c r="A92" s="26"/>
      <c r="B92" s="27"/>
      <c r="C92" s="23" t="s">
        <v>25</v>
      </c>
      <c r="D92" s="26"/>
      <c r="E92" s="26"/>
      <c r="F92" s="21" t="str">
        <f>IF(E18="","",E18)</f>
        <v xml:space="preserve"> </v>
      </c>
      <c r="G92" s="26"/>
      <c r="H92" s="26"/>
      <c r="I92" s="23" t="s">
        <v>28</v>
      </c>
      <c r="J92" s="24" t="str">
        <f>E24</f>
        <v xml:space="preserve"> 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4" t="s">
        <v>126</v>
      </c>
      <c r="D94" s="96"/>
      <c r="E94" s="96"/>
      <c r="F94" s="96"/>
      <c r="G94" s="96"/>
      <c r="H94" s="96"/>
      <c r="I94" s="96"/>
      <c r="J94" s="105" t="s">
        <v>127</v>
      </c>
      <c r="K94" s="9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customHeight="1">
      <c r="A96" s="26"/>
      <c r="B96" s="27"/>
      <c r="C96" s="106" t="s">
        <v>128</v>
      </c>
      <c r="D96" s="26"/>
      <c r="E96" s="26"/>
      <c r="F96" s="26"/>
      <c r="G96" s="26"/>
      <c r="H96" s="26"/>
      <c r="I96" s="26"/>
      <c r="J96" s="65">
        <f>J122</f>
        <v>10198.969999999999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129</v>
      </c>
    </row>
    <row r="97" spans="1:31" s="9" customFormat="1" ht="24.95" customHeight="1">
      <c r="B97" s="107"/>
      <c r="D97" s="108" t="s">
        <v>130</v>
      </c>
      <c r="E97" s="109"/>
      <c r="F97" s="109"/>
      <c r="G97" s="109"/>
      <c r="H97" s="109"/>
      <c r="I97" s="109"/>
      <c r="J97" s="110">
        <f>J123</f>
        <v>6270.2699999999995</v>
      </c>
      <c r="L97" s="107"/>
    </row>
    <row r="98" spans="1:31" s="10" customFormat="1" ht="19.899999999999999" customHeight="1">
      <c r="B98" s="111"/>
      <c r="D98" s="112" t="s">
        <v>131</v>
      </c>
      <c r="E98" s="113"/>
      <c r="F98" s="113"/>
      <c r="G98" s="113"/>
      <c r="H98" s="113"/>
      <c r="I98" s="113"/>
      <c r="J98" s="114">
        <f>J124</f>
        <v>6182.4</v>
      </c>
      <c r="L98" s="111"/>
    </row>
    <row r="99" spans="1:31" s="10" customFormat="1" ht="19.899999999999999" customHeight="1">
      <c r="B99" s="111"/>
      <c r="D99" s="112" t="s">
        <v>134</v>
      </c>
      <c r="E99" s="113"/>
      <c r="F99" s="113"/>
      <c r="G99" s="113"/>
      <c r="H99" s="113"/>
      <c r="I99" s="113"/>
      <c r="J99" s="114">
        <f>J127</f>
        <v>16.739999999999998</v>
      </c>
      <c r="L99" s="111"/>
    </row>
    <row r="100" spans="1:31" s="10" customFormat="1" ht="19.899999999999999" customHeight="1">
      <c r="B100" s="111"/>
      <c r="D100" s="112" t="s">
        <v>135</v>
      </c>
      <c r="E100" s="113"/>
      <c r="F100" s="113"/>
      <c r="G100" s="113"/>
      <c r="H100" s="113"/>
      <c r="I100" s="113"/>
      <c r="J100" s="114">
        <f>J129</f>
        <v>71.13</v>
      </c>
      <c r="L100" s="111"/>
    </row>
    <row r="101" spans="1:31" s="9" customFormat="1" ht="24.95" customHeight="1">
      <c r="B101" s="107"/>
      <c r="D101" s="108" t="s">
        <v>136</v>
      </c>
      <c r="E101" s="109"/>
      <c r="F101" s="109"/>
      <c r="G101" s="109"/>
      <c r="H101" s="109"/>
      <c r="I101" s="109"/>
      <c r="J101" s="110">
        <f>J131</f>
        <v>3928.7</v>
      </c>
      <c r="L101" s="107"/>
    </row>
    <row r="102" spans="1:31" s="10" customFormat="1" ht="19.899999999999999" customHeight="1">
      <c r="B102" s="111"/>
      <c r="D102" s="112" t="s">
        <v>481</v>
      </c>
      <c r="E102" s="113"/>
      <c r="F102" s="113"/>
      <c r="G102" s="113"/>
      <c r="H102" s="113"/>
      <c r="I102" s="113"/>
      <c r="J102" s="114">
        <f>J132</f>
        <v>3928.7</v>
      </c>
      <c r="L102" s="111"/>
    </row>
    <row r="103" spans="1:31" s="2" customFormat="1" ht="21.75" customHeight="1">
      <c r="A103" s="26"/>
      <c r="B103" s="27"/>
      <c r="C103" s="26"/>
      <c r="D103" s="26"/>
      <c r="E103" s="26"/>
      <c r="F103" s="26"/>
      <c r="G103" s="26"/>
      <c r="H103" s="26"/>
      <c r="I103" s="26"/>
      <c r="J103" s="26"/>
      <c r="K103" s="26"/>
      <c r="L103" s="3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</row>
    <row r="104" spans="1:31" s="2" customFormat="1" ht="6.95" customHeight="1">
      <c r="A104" s="26"/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3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8" spans="1:31" s="2" customFormat="1" ht="6.95" customHeight="1">
      <c r="A108" s="26"/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24.95" customHeight="1">
      <c r="A109" s="26"/>
      <c r="B109" s="27"/>
      <c r="C109" s="18" t="s">
        <v>138</v>
      </c>
      <c r="D109" s="26"/>
      <c r="E109" s="26"/>
      <c r="F109" s="26"/>
      <c r="G109" s="26"/>
      <c r="H109" s="26"/>
      <c r="I109" s="26"/>
      <c r="J109" s="26"/>
      <c r="K109" s="26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6.95" customHeight="1">
      <c r="A110" s="26"/>
      <c r="B110" s="27"/>
      <c r="C110" s="26"/>
      <c r="D110" s="26"/>
      <c r="E110" s="26"/>
      <c r="F110" s="26"/>
      <c r="G110" s="26"/>
      <c r="H110" s="26"/>
      <c r="I110" s="26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12" customHeight="1">
      <c r="A111" s="26"/>
      <c r="B111" s="27"/>
      <c r="C111" s="23" t="s">
        <v>14</v>
      </c>
      <c r="D111" s="26"/>
      <c r="E111" s="26"/>
      <c r="F111" s="26"/>
      <c r="G111" s="26"/>
      <c r="H111" s="26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6.5" customHeight="1">
      <c r="A112" s="26"/>
      <c r="B112" s="27"/>
      <c r="C112" s="26"/>
      <c r="D112" s="26"/>
      <c r="E112" s="209" t="str">
        <f>E7</f>
        <v>Město Chomutov Palachova - změnové listy</v>
      </c>
      <c r="F112" s="210"/>
      <c r="G112" s="210"/>
      <c r="H112" s="210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2" customHeight="1">
      <c r="A113" s="26"/>
      <c r="B113" s="27"/>
      <c r="C113" s="23" t="s">
        <v>123</v>
      </c>
      <c r="D113" s="26"/>
      <c r="E113" s="26"/>
      <c r="F113" s="26"/>
      <c r="G113" s="26"/>
      <c r="H113" s="26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30" customHeight="1">
      <c r="A114" s="26"/>
      <c r="B114" s="27"/>
      <c r="C114" s="26"/>
      <c r="D114" s="26"/>
      <c r="E114" s="179" t="str">
        <f>E9</f>
        <v>10 - ZL 10 - Úprava nadokení špalety, včetně úpravy stěn.</v>
      </c>
      <c r="F114" s="211"/>
      <c r="G114" s="211"/>
      <c r="H114" s="211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6.95" customHeight="1">
      <c r="A115" s="26"/>
      <c r="B115" s="27"/>
      <c r="C115" s="26"/>
      <c r="D115" s="26"/>
      <c r="E115" s="26"/>
      <c r="F115" s="26"/>
      <c r="G115" s="26"/>
      <c r="H115" s="26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2" customHeight="1">
      <c r="A116" s="26"/>
      <c r="B116" s="27"/>
      <c r="C116" s="23" t="s">
        <v>18</v>
      </c>
      <c r="D116" s="26"/>
      <c r="E116" s="26"/>
      <c r="F116" s="21" t="str">
        <f>F12</f>
        <v xml:space="preserve"> </v>
      </c>
      <c r="G116" s="26"/>
      <c r="H116" s="26"/>
      <c r="I116" s="23" t="s">
        <v>20</v>
      </c>
      <c r="J116" s="49" t="str">
        <f>IF(J12="","",J12)</f>
        <v>23. 6. 2025</v>
      </c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6.95" customHeight="1">
      <c r="A117" s="26"/>
      <c r="B117" s="27"/>
      <c r="C117" s="26"/>
      <c r="D117" s="26"/>
      <c r="E117" s="26"/>
      <c r="F117" s="26"/>
      <c r="G117" s="26"/>
      <c r="H117" s="26"/>
      <c r="I117" s="26"/>
      <c r="J117" s="26"/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15.2" customHeight="1">
      <c r="A118" s="26"/>
      <c r="B118" s="27"/>
      <c r="C118" s="23" t="s">
        <v>22</v>
      </c>
      <c r="D118" s="26"/>
      <c r="E118" s="26"/>
      <c r="F118" s="21" t="str">
        <f>E15</f>
        <v xml:space="preserve"> </v>
      </c>
      <c r="G118" s="26"/>
      <c r="H118" s="26"/>
      <c r="I118" s="23" t="s">
        <v>26</v>
      </c>
      <c r="J118" s="24" t="str">
        <f>E21</f>
        <v xml:space="preserve"> </v>
      </c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5.2" customHeight="1">
      <c r="A119" s="26"/>
      <c r="B119" s="27"/>
      <c r="C119" s="23" t="s">
        <v>25</v>
      </c>
      <c r="D119" s="26"/>
      <c r="E119" s="26"/>
      <c r="F119" s="21" t="str">
        <f>IF(E18="","",E18)</f>
        <v xml:space="preserve"> </v>
      </c>
      <c r="G119" s="26"/>
      <c r="H119" s="26"/>
      <c r="I119" s="23" t="s">
        <v>28</v>
      </c>
      <c r="J119" s="24" t="str">
        <f>E24</f>
        <v xml:space="preserve"> </v>
      </c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2" customFormat="1" ht="10.35" customHeight="1">
      <c r="A120" s="26"/>
      <c r="B120" s="27"/>
      <c r="C120" s="26"/>
      <c r="D120" s="26"/>
      <c r="E120" s="26"/>
      <c r="F120" s="26"/>
      <c r="G120" s="26"/>
      <c r="H120" s="26"/>
      <c r="I120" s="26"/>
      <c r="J120" s="26"/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5" s="11" customFormat="1" ht="29.25" customHeight="1">
      <c r="A121" s="115"/>
      <c r="B121" s="116"/>
      <c r="C121" s="117" t="s">
        <v>139</v>
      </c>
      <c r="D121" s="118" t="s">
        <v>55</v>
      </c>
      <c r="E121" s="118" t="s">
        <v>51</v>
      </c>
      <c r="F121" s="118" t="s">
        <v>52</v>
      </c>
      <c r="G121" s="118" t="s">
        <v>140</v>
      </c>
      <c r="H121" s="118" t="s">
        <v>141</v>
      </c>
      <c r="I121" s="118" t="s">
        <v>142</v>
      </c>
      <c r="J121" s="119" t="s">
        <v>127</v>
      </c>
      <c r="K121" s="120" t="s">
        <v>143</v>
      </c>
      <c r="L121" s="121"/>
      <c r="M121" s="56" t="s">
        <v>1</v>
      </c>
      <c r="N121" s="57" t="s">
        <v>34</v>
      </c>
      <c r="O121" s="57" t="s">
        <v>144</v>
      </c>
      <c r="P121" s="57" t="s">
        <v>145</v>
      </c>
      <c r="Q121" s="57" t="s">
        <v>146</v>
      </c>
      <c r="R121" s="57" t="s">
        <v>147</v>
      </c>
      <c r="S121" s="57" t="s">
        <v>148</v>
      </c>
      <c r="T121" s="58" t="s">
        <v>149</v>
      </c>
      <c r="U121" s="115"/>
      <c r="V121" s="115"/>
      <c r="W121" s="115"/>
      <c r="X121" s="115"/>
      <c r="Y121" s="115"/>
      <c r="Z121" s="115"/>
      <c r="AA121" s="115"/>
      <c r="AB121" s="115"/>
      <c r="AC121" s="115"/>
      <c r="AD121" s="115"/>
      <c r="AE121" s="115"/>
    </row>
    <row r="122" spans="1:65" s="2" customFormat="1" ht="22.9" customHeight="1">
      <c r="A122" s="26"/>
      <c r="B122" s="27"/>
      <c r="C122" s="63" t="s">
        <v>150</v>
      </c>
      <c r="D122" s="26"/>
      <c r="E122" s="26"/>
      <c r="F122" s="26"/>
      <c r="G122" s="26"/>
      <c r="H122" s="26"/>
      <c r="I122" s="26"/>
      <c r="J122" s="122">
        <f>BK122</f>
        <v>10198.969999999999</v>
      </c>
      <c r="K122" s="26"/>
      <c r="L122" s="27"/>
      <c r="M122" s="59"/>
      <c r="N122" s="50"/>
      <c r="O122" s="60"/>
      <c r="P122" s="123">
        <f>P123+P131</f>
        <v>12.279012</v>
      </c>
      <c r="Q122" s="60"/>
      <c r="R122" s="123">
        <f>R123+R131</f>
        <v>8.4166751999999997E-2</v>
      </c>
      <c r="S122" s="60"/>
      <c r="T122" s="124">
        <f>T123+T131</f>
        <v>0</v>
      </c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T122" s="14" t="s">
        <v>69</v>
      </c>
      <c r="AU122" s="14" t="s">
        <v>129</v>
      </c>
      <c r="BK122" s="125">
        <f>BK123+BK131</f>
        <v>10198.969999999999</v>
      </c>
    </row>
    <row r="123" spans="1:65" s="12" customFormat="1" ht="25.9" customHeight="1">
      <c r="B123" s="126"/>
      <c r="D123" s="127" t="s">
        <v>69</v>
      </c>
      <c r="E123" s="128" t="s">
        <v>151</v>
      </c>
      <c r="F123" s="128" t="s">
        <v>152</v>
      </c>
      <c r="J123" s="129">
        <f>BK123</f>
        <v>6270.2699999999995</v>
      </c>
      <c r="L123" s="126"/>
      <c r="M123" s="130"/>
      <c r="N123" s="131"/>
      <c r="O123" s="131"/>
      <c r="P123" s="132">
        <f>P124+P127+P129</f>
        <v>7.3298119999999995</v>
      </c>
      <c r="Q123" s="131"/>
      <c r="R123" s="132">
        <f>R124+R127+R129</f>
        <v>4.632E-2</v>
      </c>
      <c r="S123" s="131"/>
      <c r="T123" s="133">
        <f>T124+T127+T129</f>
        <v>0</v>
      </c>
      <c r="AR123" s="127" t="s">
        <v>78</v>
      </c>
      <c r="AT123" s="134" t="s">
        <v>69</v>
      </c>
      <c r="AU123" s="134" t="s">
        <v>70</v>
      </c>
      <c r="AY123" s="127" t="s">
        <v>153</v>
      </c>
      <c r="BK123" s="135">
        <f>BK124+BK127+BK129</f>
        <v>6270.2699999999995</v>
      </c>
    </row>
    <row r="124" spans="1:65" s="12" customFormat="1" ht="22.9" customHeight="1">
      <c r="B124" s="126"/>
      <c r="D124" s="127" t="s">
        <v>69</v>
      </c>
      <c r="E124" s="136" t="s">
        <v>154</v>
      </c>
      <c r="F124" s="136" t="s">
        <v>155</v>
      </c>
      <c r="J124" s="137">
        <f>BK124</f>
        <v>6182.4</v>
      </c>
      <c r="L124" s="126"/>
      <c r="M124" s="130"/>
      <c r="N124" s="131"/>
      <c r="O124" s="131"/>
      <c r="P124" s="132">
        <f>SUM(P125:P126)</f>
        <v>7.1999999999999993</v>
      </c>
      <c r="Q124" s="131"/>
      <c r="R124" s="132">
        <f>SUM(R125:R126)</f>
        <v>4.632E-2</v>
      </c>
      <c r="S124" s="131"/>
      <c r="T124" s="133">
        <f>SUM(T125:T126)</f>
        <v>0</v>
      </c>
      <c r="AR124" s="127" t="s">
        <v>78</v>
      </c>
      <c r="AT124" s="134" t="s">
        <v>69</v>
      </c>
      <c r="AU124" s="134" t="s">
        <v>78</v>
      </c>
      <c r="AY124" s="127" t="s">
        <v>153</v>
      </c>
      <c r="BK124" s="135">
        <f>SUM(BK125:BK126)</f>
        <v>6182.4</v>
      </c>
    </row>
    <row r="125" spans="1:65" s="2" customFormat="1" ht="37.9" customHeight="1">
      <c r="A125" s="26"/>
      <c r="B125" s="138"/>
      <c r="C125" s="139" t="s">
        <v>78</v>
      </c>
      <c r="D125" s="139" t="s">
        <v>157</v>
      </c>
      <c r="E125" s="141" t="s">
        <v>482</v>
      </c>
      <c r="F125" s="142" t="s">
        <v>483</v>
      </c>
      <c r="G125" s="143" t="s">
        <v>191</v>
      </c>
      <c r="H125" s="144">
        <v>24</v>
      </c>
      <c r="I125" s="145">
        <v>227</v>
      </c>
      <c r="J125" s="145">
        <f>ROUND(I125*H125,2)</f>
        <v>5448</v>
      </c>
      <c r="K125" s="146"/>
      <c r="L125" s="27"/>
      <c r="M125" s="147" t="s">
        <v>1</v>
      </c>
      <c r="N125" s="148" t="s">
        <v>35</v>
      </c>
      <c r="O125" s="149">
        <v>0.3</v>
      </c>
      <c r="P125" s="149">
        <f>O125*H125</f>
        <v>7.1999999999999993</v>
      </c>
      <c r="Q125" s="149">
        <v>1.7600000000000001E-3</v>
      </c>
      <c r="R125" s="149">
        <f>Q125*H125</f>
        <v>4.224E-2</v>
      </c>
      <c r="S125" s="149">
        <v>0</v>
      </c>
      <c r="T125" s="150">
        <f>S125*H125</f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51" t="s">
        <v>161</v>
      </c>
      <c r="AT125" s="151" t="s">
        <v>157</v>
      </c>
      <c r="AU125" s="151" t="s">
        <v>80</v>
      </c>
      <c r="AY125" s="14" t="s">
        <v>153</v>
      </c>
      <c r="BE125" s="152">
        <f>IF(N125="základní",J125,0)</f>
        <v>5448</v>
      </c>
      <c r="BF125" s="152">
        <f>IF(N125="snížená",J125,0)</f>
        <v>0</v>
      </c>
      <c r="BG125" s="152">
        <f>IF(N125="zákl. přenesená",J125,0)</f>
        <v>0</v>
      </c>
      <c r="BH125" s="152">
        <f>IF(N125="sníž. přenesená",J125,0)</f>
        <v>0</v>
      </c>
      <c r="BI125" s="152">
        <f>IF(N125="nulová",J125,0)</f>
        <v>0</v>
      </c>
      <c r="BJ125" s="14" t="s">
        <v>78</v>
      </c>
      <c r="BK125" s="152">
        <f>ROUND(I125*H125,2)</f>
        <v>5448</v>
      </c>
      <c r="BL125" s="14" t="s">
        <v>161</v>
      </c>
      <c r="BM125" s="151" t="s">
        <v>484</v>
      </c>
    </row>
    <row r="126" spans="1:65" s="2" customFormat="1" ht="24.2" customHeight="1">
      <c r="A126" s="26"/>
      <c r="B126" s="138"/>
      <c r="C126" s="155" t="s">
        <v>80</v>
      </c>
      <c r="D126" s="155" t="s">
        <v>252</v>
      </c>
      <c r="E126" s="157" t="s">
        <v>485</v>
      </c>
      <c r="F126" s="158" t="s">
        <v>486</v>
      </c>
      <c r="G126" s="159" t="s">
        <v>160</v>
      </c>
      <c r="H126" s="160">
        <v>3.4</v>
      </c>
      <c r="I126" s="161">
        <v>216</v>
      </c>
      <c r="J126" s="161">
        <f>ROUND(I126*H126,2)</f>
        <v>734.4</v>
      </c>
      <c r="K126" s="162"/>
      <c r="L126" s="163"/>
      <c r="M126" s="164" t="s">
        <v>1</v>
      </c>
      <c r="N126" s="165" t="s">
        <v>35</v>
      </c>
      <c r="O126" s="149">
        <v>0</v>
      </c>
      <c r="P126" s="149">
        <f>O126*H126</f>
        <v>0</v>
      </c>
      <c r="Q126" s="149">
        <v>1.1999999999999999E-3</v>
      </c>
      <c r="R126" s="149">
        <f>Q126*H126</f>
        <v>4.0799999999999994E-3</v>
      </c>
      <c r="S126" s="149">
        <v>0</v>
      </c>
      <c r="T126" s="150">
        <f>S126*H126</f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51" t="s">
        <v>207</v>
      </c>
      <c r="AT126" s="151" t="s">
        <v>252</v>
      </c>
      <c r="AU126" s="151" t="s">
        <v>80</v>
      </c>
      <c r="AY126" s="14" t="s">
        <v>153</v>
      </c>
      <c r="BE126" s="152">
        <f>IF(N126="základní",J126,0)</f>
        <v>734.4</v>
      </c>
      <c r="BF126" s="152">
        <f>IF(N126="snížená",J126,0)</f>
        <v>0</v>
      </c>
      <c r="BG126" s="152">
        <f>IF(N126="zákl. přenesená",J126,0)</f>
        <v>0</v>
      </c>
      <c r="BH126" s="152">
        <f>IF(N126="sníž. přenesená",J126,0)</f>
        <v>0</v>
      </c>
      <c r="BI126" s="152">
        <f>IF(N126="nulová",J126,0)</f>
        <v>0</v>
      </c>
      <c r="BJ126" s="14" t="s">
        <v>78</v>
      </c>
      <c r="BK126" s="152">
        <f>ROUND(I126*H126,2)</f>
        <v>734.4</v>
      </c>
      <c r="BL126" s="14" t="s">
        <v>161</v>
      </c>
      <c r="BM126" s="151" t="s">
        <v>487</v>
      </c>
    </row>
    <row r="127" spans="1:65" s="12" customFormat="1" ht="22.9" customHeight="1">
      <c r="B127" s="126"/>
      <c r="D127" s="127" t="s">
        <v>69</v>
      </c>
      <c r="E127" s="136" t="s">
        <v>223</v>
      </c>
      <c r="F127" s="136" t="s">
        <v>224</v>
      </c>
      <c r="J127" s="137">
        <f>BK127</f>
        <v>16.739999999999998</v>
      </c>
      <c r="L127" s="126"/>
      <c r="M127" s="130"/>
      <c r="N127" s="131"/>
      <c r="O127" s="131"/>
      <c r="P127" s="132">
        <f>P128</f>
        <v>5.7499999999999999E-3</v>
      </c>
      <c r="Q127" s="131"/>
      <c r="R127" s="132">
        <f>R128</f>
        <v>0</v>
      </c>
      <c r="S127" s="131"/>
      <c r="T127" s="133">
        <f>T128</f>
        <v>0</v>
      </c>
      <c r="AR127" s="127" t="s">
        <v>78</v>
      </c>
      <c r="AT127" s="134" t="s">
        <v>69</v>
      </c>
      <c r="AU127" s="134" t="s">
        <v>78</v>
      </c>
      <c r="AY127" s="127" t="s">
        <v>153</v>
      </c>
      <c r="BK127" s="135">
        <f>BK128</f>
        <v>16.739999999999998</v>
      </c>
    </row>
    <row r="128" spans="1:65" s="2" customFormat="1" ht="33" customHeight="1">
      <c r="A128" s="26"/>
      <c r="B128" s="138"/>
      <c r="C128" s="139" t="s">
        <v>154</v>
      </c>
      <c r="D128" s="139" t="s">
        <v>157</v>
      </c>
      <c r="E128" s="141" t="s">
        <v>230</v>
      </c>
      <c r="F128" s="142" t="s">
        <v>231</v>
      </c>
      <c r="G128" s="143" t="s">
        <v>228</v>
      </c>
      <c r="H128" s="144">
        <v>4.5999999999999999E-2</v>
      </c>
      <c r="I128" s="145">
        <v>363.96</v>
      </c>
      <c r="J128" s="145">
        <f>ROUND(I128*H128,2)</f>
        <v>16.739999999999998</v>
      </c>
      <c r="K128" s="146"/>
      <c r="L128" s="27"/>
      <c r="M128" s="147" t="s">
        <v>1</v>
      </c>
      <c r="N128" s="148" t="s">
        <v>35</v>
      </c>
      <c r="O128" s="149">
        <v>0.125</v>
      </c>
      <c r="P128" s="149">
        <f>O128*H128</f>
        <v>5.7499999999999999E-3</v>
      </c>
      <c r="Q128" s="149">
        <v>0</v>
      </c>
      <c r="R128" s="149">
        <f>Q128*H128</f>
        <v>0</v>
      </c>
      <c r="S128" s="149">
        <v>0</v>
      </c>
      <c r="T128" s="150">
        <f>S128*H128</f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51" t="s">
        <v>161</v>
      </c>
      <c r="AT128" s="151" t="s">
        <v>157</v>
      </c>
      <c r="AU128" s="151" t="s">
        <v>80</v>
      </c>
      <c r="AY128" s="14" t="s">
        <v>153</v>
      </c>
      <c r="BE128" s="152">
        <f>IF(N128="základní",J128,0)</f>
        <v>16.739999999999998</v>
      </c>
      <c r="BF128" s="152">
        <f>IF(N128="snížená",J128,0)</f>
        <v>0</v>
      </c>
      <c r="BG128" s="152">
        <f>IF(N128="zákl. přenesená",J128,0)</f>
        <v>0</v>
      </c>
      <c r="BH128" s="152">
        <f>IF(N128="sníž. přenesená",J128,0)</f>
        <v>0</v>
      </c>
      <c r="BI128" s="152">
        <f>IF(N128="nulová",J128,0)</f>
        <v>0</v>
      </c>
      <c r="BJ128" s="14" t="s">
        <v>78</v>
      </c>
      <c r="BK128" s="152">
        <f>ROUND(I128*H128,2)</f>
        <v>16.739999999999998</v>
      </c>
      <c r="BL128" s="14" t="s">
        <v>161</v>
      </c>
      <c r="BM128" s="151" t="s">
        <v>488</v>
      </c>
    </row>
    <row r="129" spans="1:65" s="12" customFormat="1" ht="22.9" customHeight="1">
      <c r="B129" s="126"/>
      <c r="D129" s="127" t="s">
        <v>69</v>
      </c>
      <c r="E129" s="136" t="s">
        <v>240</v>
      </c>
      <c r="F129" s="136" t="s">
        <v>241</v>
      </c>
      <c r="J129" s="137">
        <f>BK129</f>
        <v>71.13</v>
      </c>
      <c r="L129" s="126"/>
      <c r="M129" s="130"/>
      <c r="N129" s="131"/>
      <c r="O129" s="131"/>
      <c r="P129" s="132">
        <f>P130</f>
        <v>0.12406200000000001</v>
      </c>
      <c r="Q129" s="131"/>
      <c r="R129" s="132">
        <f>R130</f>
        <v>0</v>
      </c>
      <c r="S129" s="131"/>
      <c r="T129" s="133">
        <f>T130</f>
        <v>0</v>
      </c>
      <c r="AR129" s="127" t="s">
        <v>78</v>
      </c>
      <c r="AT129" s="134" t="s">
        <v>69</v>
      </c>
      <c r="AU129" s="134" t="s">
        <v>78</v>
      </c>
      <c r="AY129" s="127" t="s">
        <v>153</v>
      </c>
      <c r="BK129" s="135">
        <f>BK130</f>
        <v>71.13</v>
      </c>
    </row>
    <row r="130" spans="1:65" s="2" customFormat="1" ht="66.75" customHeight="1">
      <c r="A130" s="26"/>
      <c r="B130" s="138"/>
      <c r="C130" s="139" t="s">
        <v>205</v>
      </c>
      <c r="D130" s="139" t="s">
        <v>157</v>
      </c>
      <c r="E130" s="141" t="s">
        <v>242</v>
      </c>
      <c r="F130" s="142" t="s">
        <v>243</v>
      </c>
      <c r="G130" s="143" t="s">
        <v>228</v>
      </c>
      <c r="H130" s="144">
        <v>4.5999999999999999E-2</v>
      </c>
      <c r="I130" s="145">
        <v>1546.23</v>
      </c>
      <c r="J130" s="145">
        <f>ROUND(I130*H130,2)</f>
        <v>71.13</v>
      </c>
      <c r="K130" s="146"/>
      <c r="L130" s="27"/>
      <c r="M130" s="147" t="s">
        <v>1</v>
      </c>
      <c r="N130" s="148" t="s">
        <v>35</v>
      </c>
      <c r="O130" s="149">
        <v>2.6970000000000001</v>
      </c>
      <c r="P130" s="149">
        <f>O130*H130</f>
        <v>0.12406200000000001</v>
      </c>
      <c r="Q130" s="149">
        <v>0</v>
      </c>
      <c r="R130" s="149">
        <f>Q130*H130</f>
        <v>0</v>
      </c>
      <c r="S130" s="149">
        <v>0</v>
      </c>
      <c r="T130" s="150">
        <f>S130*H130</f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1" t="s">
        <v>161</v>
      </c>
      <c r="AT130" s="151" t="s">
        <v>157</v>
      </c>
      <c r="AU130" s="151" t="s">
        <v>80</v>
      </c>
      <c r="AY130" s="14" t="s">
        <v>153</v>
      </c>
      <c r="BE130" s="152">
        <f>IF(N130="základní",J130,0)</f>
        <v>71.13</v>
      </c>
      <c r="BF130" s="152">
        <f>IF(N130="snížená",J130,0)</f>
        <v>0</v>
      </c>
      <c r="BG130" s="152">
        <f>IF(N130="zákl. přenesená",J130,0)</f>
        <v>0</v>
      </c>
      <c r="BH130" s="152">
        <f>IF(N130="sníž. přenesená",J130,0)</f>
        <v>0</v>
      </c>
      <c r="BI130" s="152">
        <f>IF(N130="nulová",J130,0)</f>
        <v>0</v>
      </c>
      <c r="BJ130" s="14" t="s">
        <v>78</v>
      </c>
      <c r="BK130" s="152">
        <f>ROUND(I130*H130,2)</f>
        <v>71.13</v>
      </c>
      <c r="BL130" s="14" t="s">
        <v>161</v>
      </c>
      <c r="BM130" s="151" t="s">
        <v>489</v>
      </c>
    </row>
    <row r="131" spans="1:65" s="12" customFormat="1" ht="25.9" customHeight="1">
      <c r="B131" s="126"/>
      <c r="D131" s="127" t="s">
        <v>69</v>
      </c>
      <c r="E131" s="128" t="s">
        <v>245</v>
      </c>
      <c r="F131" s="128" t="s">
        <v>246</v>
      </c>
      <c r="J131" s="129">
        <f>BK131</f>
        <v>3928.7</v>
      </c>
      <c r="L131" s="126"/>
      <c r="M131" s="130"/>
      <c r="N131" s="131"/>
      <c r="O131" s="131"/>
      <c r="P131" s="132">
        <f>P132</f>
        <v>4.9492000000000003</v>
      </c>
      <c r="Q131" s="131"/>
      <c r="R131" s="132">
        <f>R132</f>
        <v>3.7846751999999997E-2</v>
      </c>
      <c r="S131" s="131"/>
      <c r="T131" s="133">
        <f>T132</f>
        <v>0</v>
      </c>
      <c r="AR131" s="127" t="s">
        <v>80</v>
      </c>
      <c r="AT131" s="134" t="s">
        <v>69</v>
      </c>
      <c r="AU131" s="134" t="s">
        <v>70</v>
      </c>
      <c r="AY131" s="127" t="s">
        <v>153</v>
      </c>
      <c r="BK131" s="135">
        <f>BK132</f>
        <v>3928.7</v>
      </c>
    </row>
    <row r="132" spans="1:65" s="12" customFormat="1" ht="22.9" customHeight="1">
      <c r="B132" s="126"/>
      <c r="D132" s="127" t="s">
        <v>69</v>
      </c>
      <c r="E132" s="136" t="s">
        <v>490</v>
      </c>
      <c r="F132" s="136" t="s">
        <v>491</v>
      </c>
      <c r="J132" s="137">
        <f>BK132</f>
        <v>3928.7</v>
      </c>
      <c r="L132" s="126"/>
      <c r="M132" s="130"/>
      <c r="N132" s="131"/>
      <c r="O132" s="131"/>
      <c r="P132" s="132">
        <f>SUM(P133:P136)</f>
        <v>4.9492000000000003</v>
      </c>
      <c r="Q132" s="131"/>
      <c r="R132" s="132">
        <f>SUM(R133:R136)</f>
        <v>3.7846751999999997E-2</v>
      </c>
      <c r="S132" s="131"/>
      <c r="T132" s="133">
        <f>SUM(T133:T136)</f>
        <v>0</v>
      </c>
      <c r="AR132" s="127" t="s">
        <v>80</v>
      </c>
      <c r="AT132" s="134" t="s">
        <v>69</v>
      </c>
      <c r="AU132" s="134" t="s">
        <v>78</v>
      </c>
      <c r="AY132" s="127" t="s">
        <v>153</v>
      </c>
      <c r="BK132" s="135">
        <f>SUM(BK133:BK136)</f>
        <v>3928.7</v>
      </c>
    </row>
    <row r="133" spans="1:65" s="2" customFormat="1" ht="24.2" customHeight="1">
      <c r="A133" s="26"/>
      <c r="B133" s="138"/>
      <c r="C133" s="139" t="s">
        <v>207</v>
      </c>
      <c r="D133" s="139" t="s">
        <v>157</v>
      </c>
      <c r="E133" s="141" t="s">
        <v>492</v>
      </c>
      <c r="F133" s="142" t="s">
        <v>493</v>
      </c>
      <c r="G133" s="143" t="s">
        <v>160</v>
      </c>
      <c r="H133" s="144">
        <v>30.96</v>
      </c>
      <c r="I133" s="145">
        <v>7.53</v>
      </c>
      <c r="J133" s="145">
        <f>ROUND(I133*H133,2)</f>
        <v>233.13</v>
      </c>
      <c r="K133" s="146"/>
      <c r="L133" s="27"/>
      <c r="M133" s="147" t="s">
        <v>1</v>
      </c>
      <c r="N133" s="148" t="s">
        <v>35</v>
      </c>
      <c r="O133" s="149">
        <v>1.2E-2</v>
      </c>
      <c r="P133" s="149">
        <f>O133*H133</f>
        <v>0.37152000000000002</v>
      </c>
      <c r="Q133" s="149">
        <v>0</v>
      </c>
      <c r="R133" s="149">
        <f>Q133*H133</f>
        <v>0</v>
      </c>
      <c r="S133" s="149">
        <v>0</v>
      </c>
      <c r="T133" s="150">
        <f>S133*H133</f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1" t="s">
        <v>193</v>
      </c>
      <c r="AT133" s="151" t="s">
        <v>157</v>
      </c>
      <c r="AU133" s="151" t="s">
        <v>80</v>
      </c>
      <c r="AY133" s="14" t="s">
        <v>153</v>
      </c>
      <c r="BE133" s="152">
        <f>IF(N133="základní",J133,0)</f>
        <v>233.13</v>
      </c>
      <c r="BF133" s="152">
        <f>IF(N133="snížená",J133,0)</f>
        <v>0</v>
      </c>
      <c r="BG133" s="152">
        <f>IF(N133="zákl. přenesená",J133,0)</f>
        <v>0</v>
      </c>
      <c r="BH133" s="152">
        <f>IF(N133="sníž. přenesená",J133,0)</f>
        <v>0</v>
      </c>
      <c r="BI133" s="152">
        <f>IF(N133="nulová",J133,0)</f>
        <v>0</v>
      </c>
      <c r="BJ133" s="14" t="s">
        <v>78</v>
      </c>
      <c r="BK133" s="152">
        <f>ROUND(I133*H133,2)</f>
        <v>233.13</v>
      </c>
      <c r="BL133" s="14" t="s">
        <v>193</v>
      </c>
      <c r="BM133" s="151" t="s">
        <v>494</v>
      </c>
    </row>
    <row r="134" spans="1:65" s="2" customFormat="1" ht="16.5" customHeight="1">
      <c r="A134" s="26"/>
      <c r="B134" s="138"/>
      <c r="C134" s="139" t="s">
        <v>211</v>
      </c>
      <c r="D134" s="139" t="s">
        <v>157</v>
      </c>
      <c r="E134" s="141" t="s">
        <v>495</v>
      </c>
      <c r="F134" s="142" t="s">
        <v>496</v>
      </c>
      <c r="G134" s="143" t="s">
        <v>160</v>
      </c>
      <c r="H134" s="144">
        <v>28</v>
      </c>
      <c r="I134" s="145">
        <v>46.51</v>
      </c>
      <c r="J134" s="145">
        <f>ROUND(I134*H134,2)</f>
        <v>1302.28</v>
      </c>
      <c r="K134" s="146"/>
      <c r="L134" s="27"/>
      <c r="M134" s="147" t="s">
        <v>1</v>
      </c>
      <c r="N134" s="148" t="s">
        <v>35</v>
      </c>
      <c r="O134" s="149">
        <v>7.3999999999999996E-2</v>
      </c>
      <c r="P134" s="149">
        <f>O134*H134</f>
        <v>2.0720000000000001</v>
      </c>
      <c r="Q134" s="149">
        <v>1E-3</v>
      </c>
      <c r="R134" s="149">
        <f>Q134*H134</f>
        <v>2.8000000000000001E-2</v>
      </c>
      <c r="S134" s="149">
        <v>0</v>
      </c>
      <c r="T134" s="150">
        <f>S134*H134</f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1" t="s">
        <v>193</v>
      </c>
      <c r="AT134" s="151" t="s">
        <v>157</v>
      </c>
      <c r="AU134" s="151" t="s">
        <v>80</v>
      </c>
      <c r="AY134" s="14" t="s">
        <v>153</v>
      </c>
      <c r="BE134" s="152">
        <f>IF(N134="základní",J134,0)</f>
        <v>1302.28</v>
      </c>
      <c r="BF134" s="152">
        <f>IF(N134="snížená",J134,0)</f>
        <v>0</v>
      </c>
      <c r="BG134" s="152">
        <f>IF(N134="zákl. přenesená",J134,0)</f>
        <v>0</v>
      </c>
      <c r="BH134" s="152">
        <f>IF(N134="sníž. přenesená",J134,0)</f>
        <v>0</v>
      </c>
      <c r="BI134" s="152">
        <f>IF(N134="nulová",J134,0)</f>
        <v>0</v>
      </c>
      <c r="BJ134" s="14" t="s">
        <v>78</v>
      </c>
      <c r="BK134" s="152">
        <f>ROUND(I134*H134,2)</f>
        <v>1302.28</v>
      </c>
      <c r="BL134" s="14" t="s">
        <v>193</v>
      </c>
      <c r="BM134" s="151" t="s">
        <v>497</v>
      </c>
    </row>
    <row r="135" spans="1:65" s="2" customFormat="1" ht="33" customHeight="1">
      <c r="A135" s="26"/>
      <c r="B135" s="138"/>
      <c r="C135" s="139" t="s">
        <v>105</v>
      </c>
      <c r="D135" s="139" t="s">
        <v>157</v>
      </c>
      <c r="E135" s="141" t="s">
        <v>498</v>
      </c>
      <c r="F135" s="142" t="s">
        <v>499</v>
      </c>
      <c r="G135" s="143" t="s">
        <v>160</v>
      </c>
      <c r="H135" s="144">
        <v>30.96</v>
      </c>
      <c r="I135" s="145">
        <v>24.07</v>
      </c>
      <c r="J135" s="145">
        <f>ROUND(I135*H135,2)</f>
        <v>745.21</v>
      </c>
      <c r="K135" s="146"/>
      <c r="L135" s="27"/>
      <c r="M135" s="147" t="s">
        <v>1</v>
      </c>
      <c r="N135" s="148" t="s">
        <v>35</v>
      </c>
      <c r="O135" s="149">
        <v>3.3000000000000002E-2</v>
      </c>
      <c r="P135" s="149">
        <f>O135*H135</f>
        <v>1.0216800000000001</v>
      </c>
      <c r="Q135" s="149">
        <v>2.0120000000000001E-4</v>
      </c>
      <c r="R135" s="149">
        <f>Q135*H135</f>
        <v>6.2291520000000008E-3</v>
      </c>
      <c r="S135" s="149">
        <v>0</v>
      </c>
      <c r="T135" s="150">
        <f>S135*H135</f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1" t="s">
        <v>193</v>
      </c>
      <c r="AT135" s="151" t="s">
        <v>157</v>
      </c>
      <c r="AU135" s="151" t="s">
        <v>80</v>
      </c>
      <c r="AY135" s="14" t="s">
        <v>153</v>
      </c>
      <c r="BE135" s="152">
        <f>IF(N135="základní",J135,0)</f>
        <v>745.21</v>
      </c>
      <c r="BF135" s="152">
        <f>IF(N135="snížená",J135,0)</f>
        <v>0</v>
      </c>
      <c r="BG135" s="152">
        <f>IF(N135="zákl. přenesená",J135,0)</f>
        <v>0</v>
      </c>
      <c r="BH135" s="152">
        <f>IF(N135="sníž. přenesená",J135,0)</f>
        <v>0</v>
      </c>
      <c r="BI135" s="152">
        <f>IF(N135="nulová",J135,0)</f>
        <v>0</v>
      </c>
      <c r="BJ135" s="14" t="s">
        <v>78</v>
      </c>
      <c r="BK135" s="152">
        <f>ROUND(I135*H135,2)</f>
        <v>745.21</v>
      </c>
      <c r="BL135" s="14" t="s">
        <v>193</v>
      </c>
      <c r="BM135" s="151" t="s">
        <v>500</v>
      </c>
    </row>
    <row r="136" spans="1:65" s="2" customFormat="1" ht="37.9" customHeight="1">
      <c r="A136" s="26"/>
      <c r="B136" s="138"/>
      <c r="C136" s="139" t="s">
        <v>108</v>
      </c>
      <c r="D136" s="139" t="s">
        <v>157</v>
      </c>
      <c r="E136" s="141" t="s">
        <v>501</v>
      </c>
      <c r="F136" s="142" t="s">
        <v>502</v>
      </c>
      <c r="G136" s="143" t="s">
        <v>160</v>
      </c>
      <c r="H136" s="144">
        <v>28</v>
      </c>
      <c r="I136" s="145">
        <v>58.86</v>
      </c>
      <c r="J136" s="145">
        <f>ROUND(I136*H136,2)</f>
        <v>1648.08</v>
      </c>
      <c r="K136" s="146"/>
      <c r="L136" s="27"/>
      <c r="M136" s="166" t="s">
        <v>1</v>
      </c>
      <c r="N136" s="167" t="s">
        <v>35</v>
      </c>
      <c r="O136" s="168">
        <v>5.2999999999999999E-2</v>
      </c>
      <c r="P136" s="168">
        <f>O136*H136</f>
        <v>1.484</v>
      </c>
      <c r="Q136" s="168">
        <v>1.292E-4</v>
      </c>
      <c r="R136" s="168">
        <f>Q136*H136</f>
        <v>3.6175999999999999E-3</v>
      </c>
      <c r="S136" s="168">
        <v>0</v>
      </c>
      <c r="T136" s="169">
        <f>S136*H136</f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1" t="s">
        <v>193</v>
      </c>
      <c r="AT136" s="151" t="s">
        <v>157</v>
      </c>
      <c r="AU136" s="151" t="s">
        <v>80</v>
      </c>
      <c r="AY136" s="14" t="s">
        <v>153</v>
      </c>
      <c r="BE136" s="152">
        <f>IF(N136="základní",J136,0)</f>
        <v>1648.08</v>
      </c>
      <c r="BF136" s="152">
        <f>IF(N136="snížená",J136,0)</f>
        <v>0</v>
      </c>
      <c r="BG136" s="152">
        <f>IF(N136="zákl. přenesená",J136,0)</f>
        <v>0</v>
      </c>
      <c r="BH136" s="152">
        <f>IF(N136="sníž. přenesená",J136,0)</f>
        <v>0</v>
      </c>
      <c r="BI136" s="152">
        <f>IF(N136="nulová",J136,0)</f>
        <v>0</v>
      </c>
      <c r="BJ136" s="14" t="s">
        <v>78</v>
      </c>
      <c r="BK136" s="152">
        <f>ROUND(I136*H136,2)</f>
        <v>1648.08</v>
      </c>
      <c r="BL136" s="14" t="s">
        <v>193</v>
      </c>
      <c r="BM136" s="151" t="s">
        <v>503</v>
      </c>
    </row>
    <row r="137" spans="1:65" s="2" customFormat="1" ht="6.95" customHeight="1">
      <c r="A137" s="26"/>
      <c r="B137" s="41"/>
      <c r="C137" s="42"/>
      <c r="D137" s="42"/>
      <c r="E137" s="42"/>
      <c r="F137" s="42"/>
      <c r="G137" s="42"/>
      <c r="H137" s="42"/>
      <c r="I137" s="42"/>
      <c r="J137" s="42"/>
      <c r="K137" s="42"/>
      <c r="L137" s="27"/>
      <c r="M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</row>
  </sheetData>
  <autoFilter ref="C121:K136" xr:uid="{00000000-0009-0000-0000-00000A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BM141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ht="11.25">
      <c r="A1" s="87"/>
    </row>
    <row r="2" spans="1:46" s="1" customFormat="1" ht="36.950000000000003" customHeight="1">
      <c r="L2" s="195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4" t="s">
        <v>110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80</v>
      </c>
    </row>
    <row r="4" spans="1:46" s="1" customFormat="1" ht="24.95" customHeight="1">
      <c r="B4" s="17"/>
      <c r="D4" s="18" t="s">
        <v>122</v>
      </c>
      <c r="L4" s="17"/>
      <c r="M4" s="88" t="s">
        <v>10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14</v>
      </c>
      <c r="L6" s="17"/>
    </row>
    <row r="7" spans="1:46" s="1" customFormat="1" ht="16.5" customHeight="1">
      <c r="B7" s="17"/>
      <c r="E7" s="209" t="str">
        <f>'Rekapitulace stavby'!K6</f>
        <v>Město Chomutov Palachova - změnové listy</v>
      </c>
      <c r="F7" s="210"/>
      <c r="G7" s="210"/>
      <c r="H7" s="210"/>
      <c r="L7" s="17"/>
    </row>
    <row r="8" spans="1:46" s="2" customFormat="1" ht="12" customHeight="1">
      <c r="A8" s="26"/>
      <c r="B8" s="27"/>
      <c r="C8" s="26"/>
      <c r="D8" s="23" t="s">
        <v>123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179" t="s">
        <v>504</v>
      </c>
      <c r="F9" s="211"/>
      <c r="G9" s="211"/>
      <c r="H9" s="211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1.25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16</v>
      </c>
      <c r="E11" s="26"/>
      <c r="F11" s="21" t="s">
        <v>1</v>
      </c>
      <c r="G11" s="26"/>
      <c r="H11" s="26"/>
      <c r="I11" s="23" t="s">
        <v>17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18</v>
      </c>
      <c r="E12" s="26"/>
      <c r="F12" s="21" t="s">
        <v>19</v>
      </c>
      <c r="G12" s="26"/>
      <c r="H12" s="26"/>
      <c r="I12" s="23" t="s">
        <v>20</v>
      </c>
      <c r="J12" s="49" t="str">
        <f>'Rekapitulace stavby'!AN8</f>
        <v>23. 6. 2025</v>
      </c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22</v>
      </c>
      <c r="E14" s="26"/>
      <c r="F14" s="26"/>
      <c r="G14" s="26"/>
      <c r="H14" s="26"/>
      <c r="I14" s="23" t="s">
        <v>23</v>
      </c>
      <c r="J14" s="21" t="str">
        <f>IF('Rekapitulace stavby'!AN10="","",'Rekapitulace stavby'!AN10)</f>
        <v/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tr">
        <f>IF('Rekapitulace stavby'!E11="","",'Rekapitulace stavby'!E11)</f>
        <v xml:space="preserve"> </v>
      </c>
      <c r="F15" s="26"/>
      <c r="G15" s="26"/>
      <c r="H15" s="26"/>
      <c r="I15" s="23" t="s">
        <v>24</v>
      </c>
      <c r="J15" s="21" t="str">
        <f>IF('Rekapitulace stavby'!AN11="","",'Rekapitulace stavby'!AN11)</f>
        <v/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25</v>
      </c>
      <c r="E17" s="26"/>
      <c r="F17" s="26"/>
      <c r="G17" s="26"/>
      <c r="H17" s="26"/>
      <c r="I17" s="23" t="s">
        <v>23</v>
      </c>
      <c r="J17" s="21" t="str">
        <f>'Rekapitulace stavby'!AN13</f>
        <v/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81" t="str">
        <f>'Rekapitulace stavby'!E14</f>
        <v xml:space="preserve"> </v>
      </c>
      <c r="F18" s="181"/>
      <c r="G18" s="181"/>
      <c r="H18" s="181"/>
      <c r="I18" s="23" t="s">
        <v>24</v>
      </c>
      <c r="J18" s="21" t="str">
        <f>'Rekapitulace stavby'!AN14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26</v>
      </c>
      <c r="E20" s="26"/>
      <c r="F20" s="26"/>
      <c r="G20" s="26"/>
      <c r="H20" s="26"/>
      <c r="I20" s="23" t="s">
        <v>23</v>
      </c>
      <c r="J20" s="21" t="str">
        <f>IF('Rekapitulace stavby'!AN16="","",'Rekapitulace stavby'!AN16)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tr">
        <f>IF('Rekapitulace stavby'!E17="","",'Rekapitulace stavby'!E17)</f>
        <v xml:space="preserve"> </v>
      </c>
      <c r="F21" s="26"/>
      <c r="G21" s="26"/>
      <c r="H21" s="26"/>
      <c r="I21" s="23" t="s">
        <v>24</v>
      </c>
      <c r="J21" s="21" t="str">
        <f>IF('Rekapitulace stavby'!AN17="","",'Rekapitulace stavby'!AN17)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28</v>
      </c>
      <c r="E23" s="26"/>
      <c r="F23" s="26"/>
      <c r="G23" s="26"/>
      <c r="H23" s="26"/>
      <c r="I23" s="23" t="s">
        <v>23</v>
      </c>
      <c r="J23" s="21" t="str">
        <f>IF('Rekapitulace stavby'!AN19="","",'Rekapitulace stavby'!AN19)</f>
        <v/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IF('Rekapitulace stavby'!E20="","",'Rekapitulace stavby'!E20)</f>
        <v xml:space="preserve"> </v>
      </c>
      <c r="F24" s="26"/>
      <c r="G24" s="26"/>
      <c r="H24" s="26"/>
      <c r="I24" s="23" t="s">
        <v>24</v>
      </c>
      <c r="J24" s="21" t="str">
        <f>IF('Rekapitulace stavby'!AN20="","",'Rekapitulace stavby'!AN20)</f>
        <v/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29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89"/>
      <c r="B27" s="90"/>
      <c r="C27" s="89"/>
      <c r="D27" s="89"/>
      <c r="E27" s="184" t="s">
        <v>1</v>
      </c>
      <c r="F27" s="184"/>
      <c r="G27" s="184"/>
      <c r="H27" s="184"/>
      <c r="I27" s="89"/>
      <c r="J27" s="89"/>
      <c r="K27" s="89"/>
      <c r="L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2" t="s">
        <v>30</v>
      </c>
      <c r="E30" s="26"/>
      <c r="F30" s="26"/>
      <c r="G30" s="26"/>
      <c r="H30" s="26"/>
      <c r="I30" s="26"/>
      <c r="J30" s="65">
        <f>ROUND(J123, 2)</f>
        <v>5082.04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6"/>
      <c r="F32" s="30" t="s">
        <v>32</v>
      </c>
      <c r="G32" s="26"/>
      <c r="H32" s="26"/>
      <c r="I32" s="30" t="s">
        <v>31</v>
      </c>
      <c r="J32" s="30" t="s">
        <v>33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>
      <c r="A33" s="26"/>
      <c r="B33" s="27"/>
      <c r="C33" s="26"/>
      <c r="D33" s="93" t="s">
        <v>34</v>
      </c>
      <c r="E33" s="23" t="s">
        <v>35</v>
      </c>
      <c r="F33" s="94">
        <f>ROUND((SUM(BE123:BE140)),  2)</f>
        <v>5082.04</v>
      </c>
      <c r="G33" s="26"/>
      <c r="H33" s="26"/>
      <c r="I33" s="95">
        <v>0.21</v>
      </c>
      <c r="J33" s="94">
        <f>ROUND(((SUM(BE123:BE140))*I33),  2)</f>
        <v>1067.23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23" t="s">
        <v>36</v>
      </c>
      <c r="F34" s="94">
        <f>ROUND((SUM(BF123:BF140)),  2)</f>
        <v>0</v>
      </c>
      <c r="G34" s="26"/>
      <c r="H34" s="26"/>
      <c r="I34" s="95">
        <v>0.12</v>
      </c>
      <c r="J34" s="94">
        <f>ROUND(((SUM(BF123:BF140))*I34), 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37</v>
      </c>
      <c r="F35" s="94">
        <f>ROUND((SUM(BG123:BG140)),  2)</f>
        <v>0</v>
      </c>
      <c r="G35" s="26"/>
      <c r="H35" s="26"/>
      <c r="I35" s="95">
        <v>0.21</v>
      </c>
      <c r="J35" s="94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38</v>
      </c>
      <c r="F36" s="94">
        <f>ROUND((SUM(BH123:BH140)),  2)</f>
        <v>0</v>
      </c>
      <c r="G36" s="26"/>
      <c r="H36" s="26"/>
      <c r="I36" s="95">
        <v>0.12</v>
      </c>
      <c r="J36" s="94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39</v>
      </c>
      <c r="F37" s="94">
        <f>ROUND((SUM(BI123:BI140)),  2)</f>
        <v>0</v>
      </c>
      <c r="G37" s="26"/>
      <c r="H37" s="26"/>
      <c r="I37" s="95">
        <v>0</v>
      </c>
      <c r="J37" s="94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96"/>
      <c r="D39" s="97" t="s">
        <v>40</v>
      </c>
      <c r="E39" s="54"/>
      <c r="F39" s="54"/>
      <c r="G39" s="98" t="s">
        <v>41</v>
      </c>
      <c r="H39" s="99" t="s">
        <v>42</v>
      </c>
      <c r="I39" s="54"/>
      <c r="J39" s="100">
        <f>SUM(J30:J37)</f>
        <v>6149.27</v>
      </c>
      <c r="K39" s="101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43</v>
      </c>
      <c r="E50" s="38"/>
      <c r="F50" s="38"/>
      <c r="G50" s="37" t="s">
        <v>44</v>
      </c>
      <c r="H50" s="38"/>
      <c r="I50" s="38"/>
      <c r="J50" s="38"/>
      <c r="K50" s="38"/>
      <c r="L50" s="36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6"/>
      <c r="B61" s="27"/>
      <c r="C61" s="26"/>
      <c r="D61" s="39" t="s">
        <v>45</v>
      </c>
      <c r="E61" s="29"/>
      <c r="F61" s="102" t="s">
        <v>46</v>
      </c>
      <c r="G61" s="39" t="s">
        <v>45</v>
      </c>
      <c r="H61" s="29"/>
      <c r="I61" s="29"/>
      <c r="J61" s="103" t="s">
        <v>46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6"/>
      <c r="B65" s="27"/>
      <c r="C65" s="26"/>
      <c r="D65" s="37" t="s">
        <v>47</v>
      </c>
      <c r="E65" s="40"/>
      <c r="F65" s="40"/>
      <c r="G65" s="37" t="s">
        <v>48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6"/>
      <c r="B76" s="27"/>
      <c r="C76" s="26"/>
      <c r="D76" s="39" t="s">
        <v>45</v>
      </c>
      <c r="E76" s="29"/>
      <c r="F76" s="102" t="s">
        <v>46</v>
      </c>
      <c r="G76" s="39" t="s">
        <v>45</v>
      </c>
      <c r="H76" s="29"/>
      <c r="I76" s="29"/>
      <c r="J76" s="103" t="s">
        <v>46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125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14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09" t="str">
        <f>E7</f>
        <v>Město Chomutov Palachova - změnové listy</v>
      </c>
      <c r="F85" s="210"/>
      <c r="G85" s="210"/>
      <c r="H85" s="210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123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179" t="str">
        <f>E9</f>
        <v>11 - ZL 11 - Demontáž potrubí a dodávka revizních dvířek</v>
      </c>
      <c r="F87" s="211"/>
      <c r="G87" s="211"/>
      <c r="H87" s="211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18</v>
      </c>
      <c r="D89" s="26"/>
      <c r="E89" s="26"/>
      <c r="F89" s="21" t="str">
        <f>F12</f>
        <v xml:space="preserve"> </v>
      </c>
      <c r="G89" s="26"/>
      <c r="H89" s="26"/>
      <c r="I89" s="23" t="s">
        <v>20</v>
      </c>
      <c r="J89" s="49" t="str">
        <f>IF(J12="","",J12)</f>
        <v>23. 6. 2025</v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" customHeight="1">
      <c r="A91" s="26"/>
      <c r="B91" s="27"/>
      <c r="C91" s="23" t="s">
        <v>22</v>
      </c>
      <c r="D91" s="26"/>
      <c r="E91" s="26"/>
      <c r="F91" s="21" t="str">
        <f>E15</f>
        <v xml:space="preserve"> </v>
      </c>
      <c r="G91" s="26"/>
      <c r="H91" s="26"/>
      <c r="I91" s="23" t="s">
        <v>26</v>
      </c>
      <c r="J91" s="24" t="str">
        <f>E21</f>
        <v xml:space="preserve"> 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customHeight="1">
      <c r="A92" s="26"/>
      <c r="B92" s="27"/>
      <c r="C92" s="23" t="s">
        <v>25</v>
      </c>
      <c r="D92" s="26"/>
      <c r="E92" s="26"/>
      <c r="F92" s="21" t="str">
        <f>IF(E18="","",E18)</f>
        <v xml:space="preserve"> </v>
      </c>
      <c r="G92" s="26"/>
      <c r="H92" s="26"/>
      <c r="I92" s="23" t="s">
        <v>28</v>
      </c>
      <c r="J92" s="24" t="str">
        <f>E24</f>
        <v xml:space="preserve"> 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4" t="s">
        <v>126</v>
      </c>
      <c r="D94" s="96"/>
      <c r="E94" s="96"/>
      <c r="F94" s="96"/>
      <c r="G94" s="96"/>
      <c r="H94" s="96"/>
      <c r="I94" s="96"/>
      <c r="J94" s="105" t="s">
        <v>127</v>
      </c>
      <c r="K94" s="9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customHeight="1">
      <c r="A96" s="26"/>
      <c r="B96" s="27"/>
      <c r="C96" s="106" t="s">
        <v>128</v>
      </c>
      <c r="D96" s="26"/>
      <c r="E96" s="26"/>
      <c r="F96" s="26"/>
      <c r="G96" s="26"/>
      <c r="H96" s="26"/>
      <c r="I96" s="26"/>
      <c r="J96" s="65">
        <f>J123</f>
        <v>5082.04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129</v>
      </c>
    </row>
    <row r="97" spans="1:31" s="9" customFormat="1" ht="24.95" customHeight="1">
      <c r="B97" s="107"/>
      <c r="D97" s="108" t="s">
        <v>130</v>
      </c>
      <c r="E97" s="109"/>
      <c r="F97" s="109"/>
      <c r="G97" s="109"/>
      <c r="H97" s="109"/>
      <c r="I97" s="109"/>
      <c r="J97" s="110">
        <f>J124</f>
        <v>1167.04</v>
      </c>
      <c r="L97" s="107"/>
    </row>
    <row r="98" spans="1:31" s="10" customFormat="1" ht="19.899999999999999" customHeight="1">
      <c r="B98" s="111"/>
      <c r="D98" s="112" t="s">
        <v>133</v>
      </c>
      <c r="E98" s="113"/>
      <c r="F98" s="113"/>
      <c r="G98" s="113"/>
      <c r="H98" s="113"/>
      <c r="I98" s="113"/>
      <c r="J98" s="114">
        <f>J125</f>
        <v>352</v>
      </c>
      <c r="L98" s="111"/>
    </row>
    <row r="99" spans="1:31" s="10" customFormat="1" ht="19.899999999999999" customHeight="1">
      <c r="B99" s="111"/>
      <c r="D99" s="112" t="s">
        <v>134</v>
      </c>
      <c r="E99" s="113"/>
      <c r="F99" s="113"/>
      <c r="G99" s="113"/>
      <c r="H99" s="113"/>
      <c r="I99" s="113"/>
      <c r="J99" s="114">
        <f>J127</f>
        <v>434.67</v>
      </c>
      <c r="L99" s="111"/>
    </row>
    <row r="100" spans="1:31" s="10" customFormat="1" ht="19.899999999999999" customHeight="1">
      <c r="B100" s="111"/>
      <c r="D100" s="112" t="s">
        <v>135</v>
      </c>
      <c r="E100" s="113"/>
      <c r="F100" s="113"/>
      <c r="G100" s="113"/>
      <c r="H100" s="113"/>
      <c r="I100" s="113"/>
      <c r="J100" s="114">
        <f>J132</f>
        <v>380.37</v>
      </c>
      <c r="L100" s="111"/>
    </row>
    <row r="101" spans="1:31" s="9" customFormat="1" ht="24.95" customHeight="1">
      <c r="B101" s="107"/>
      <c r="D101" s="108" t="s">
        <v>136</v>
      </c>
      <c r="E101" s="109"/>
      <c r="F101" s="109"/>
      <c r="G101" s="109"/>
      <c r="H101" s="109"/>
      <c r="I101" s="109"/>
      <c r="J101" s="110">
        <f>J134</f>
        <v>3915</v>
      </c>
      <c r="L101" s="107"/>
    </row>
    <row r="102" spans="1:31" s="10" customFormat="1" ht="19.899999999999999" customHeight="1">
      <c r="B102" s="111"/>
      <c r="D102" s="112" t="s">
        <v>505</v>
      </c>
      <c r="E102" s="113"/>
      <c r="F102" s="113"/>
      <c r="G102" s="113"/>
      <c r="H102" s="113"/>
      <c r="I102" s="113"/>
      <c r="J102" s="114">
        <f>J135</f>
        <v>1400</v>
      </c>
      <c r="L102" s="111"/>
    </row>
    <row r="103" spans="1:31" s="10" customFormat="1" ht="19.899999999999999" customHeight="1">
      <c r="B103" s="111"/>
      <c r="D103" s="112" t="s">
        <v>286</v>
      </c>
      <c r="E103" s="113"/>
      <c r="F103" s="113"/>
      <c r="G103" s="113"/>
      <c r="H103" s="113"/>
      <c r="I103" s="113"/>
      <c r="J103" s="114">
        <f>J137</f>
        <v>2515</v>
      </c>
      <c r="L103" s="111"/>
    </row>
    <row r="104" spans="1:31" s="2" customFormat="1" ht="21.75" customHeight="1">
      <c r="A104" s="26"/>
      <c r="B104" s="27"/>
      <c r="C104" s="26"/>
      <c r="D104" s="26"/>
      <c r="E104" s="26"/>
      <c r="F104" s="26"/>
      <c r="G104" s="26"/>
      <c r="H104" s="26"/>
      <c r="I104" s="26"/>
      <c r="J104" s="26"/>
      <c r="K104" s="26"/>
      <c r="L104" s="3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5" spans="1:31" s="2" customFormat="1" ht="6.95" customHeight="1">
      <c r="A105" s="26"/>
      <c r="B105" s="41"/>
      <c r="C105" s="42"/>
      <c r="D105" s="42"/>
      <c r="E105" s="42"/>
      <c r="F105" s="42"/>
      <c r="G105" s="42"/>
      <c r="H105" s="42"/>
      <c r="I105" s="42"/>
      <c r="J105" s="42"/>
      <c r="K105" s="42"/>
      <c r="L105" s="3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9" spans="1:31" s="2" customFormat="1" ht="6.95" customHeight="1">
      <c r="A109" s="26"/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24.95" customHeight="1">
      <c r="A110" s="26"/>
      <c r="B110" s="27"/>
      <c r="C110" s="18" t="s">
        <v>138</v>
      </c>
      <c r="D110" s="26"/>
      <c r="E110" s="26"/>
      <c r="F110" s="26"/>
      <c r="G110" s="26"/>
      <c r="H110" s="26"/>
      <c r="I110" s="26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6.95" customHeight="1">
      <c r="A111" s="26"/>
      <c r="B111" s="27"/>
      <c r="C111" s="26"/>
      <c r="D111" s="26"/>
      <c r="E111" s="26"/>
      <c r="F111" s="26"/>
      <c r="G111" s="26"/>
      <c r="H111" s="26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2" customHeight="1">
      <c r="A112" s="26"/>
      <c r="B112" s="27"/>
      <c r="C112" s="23" t="s">
        <v>14</v>
      </c>
      <c r="D112" s="26"/>
      <c r="E112" s="26"/>
      <c r="F112" s="26"/>
      <c r="G112" s="26"/>
      <c r="H112" s="26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6.5" customHeight="1">
      <c r="A113" s="26"/>
      <c r="B113" s="27"/>
      <c r="C113" s="26"/>
      <c r="D113" s="26"/>
      <c r="E113" s="209" t="str">
        <f>E7</f>
        <v>Město Chomutov Palachova - změnové listy</v>
      </c>
      <c r="F113" s="210"/>
      <c r="G113" s="210"/>
      <c r="H113" s="210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2" customHeight="1">
      <c r="A114" s="26"/>
      <c r="B114" s="27"/>
      <c r="C114" s="23" t="s">
        <v>123</v>
      </c>
      <c r="D114" s="26"/>
      <c r="E114" s="26"/>
      <c r="F114" s="26"/>
      <c r="G114" s="26"/>
      <c r="H114" s="26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6.5" customHeight="1">
      <c r="A115" s="26"/>
      <c r="B115" s="27"/>
      <c r="C115" s="26"/>
      <c r="D115" s="26"/>
      <c r="E115" s="179" t="str">
        <f>E9</f>
        <v>11 - ZL 11 - Demontáž potrubí a dodávka revizních dvířek</v>
      </c>
      <c r="F115" s="211"/>
      <c r="G115" s="211"/>
      <c r="H115" s="211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6.95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2" customHeight="1">
      <c r="A117" s="26"/>
      <c r="B117" s="27"/>
      <c r="C117" s="23" t="s">
        <v>18</v>
      </c>
      <c r="D117" s="26"/>
      <c r="E117" s="26"/>
      <c r="F117" s="21" t="str">
        <f>F12</f>
        <v xml:space="preserve"> </v>
      </c>
      <c r="G117" s="26"/>
      <c r="H117" s="26"/>
      <c r="I117" s="23" t="s">
        <v>20</v>
      </c>
      <c r="J117" s="49" t="str">
        <f>IF(J12="","",J12)</f>
        <v>23. 6. 2025</v>
      </c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6.95" customHeight="1">
      <c r="A118" s="26"/>
      <c r="B118" s="27"/>
      <c r="C118" s="26"/>
      <c r="D118" s="26"/>
      <c r="E118" s="26"/>
      <c r="F118" s="26"/>
      <c r="G118" s="26"/>
      <c r="H118" s="26"/>
      <c r="I118" s="26"/>
      <c r="J118" s="26"/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5.2" customHeight="1">
      <c r="A119" s="26"/>
      <c r="B119" s="27"/>
      <c r="C119" s="23" t="s">
        <v>22</v>
      </c>
      <c r="D119" s="26"/>
      <c r="E119" s="26"/>
      <c r="F119" s="21" t="str">
        <f>E15</f>
        <v xml:space="preserve"> </v>
      </c>
      <c r="G119" s="26"/>
      <c r="H119" s="26"/>
      <c r="I119" s="23" t="s">
        <v>26</v>
      </c>
      <c r="J119" s="24" t="str">
        <f>E21</f>
        <v xml:space="preserve"> </v>
      </c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2" customFormat="1" ht="15.2" customHeight="1">
      <c r="A120" s="26"/>
      <c r="B120" s="27"/>
      <c r="C120" s="23" t="s">
        <v>25</v>
      </c>
      <c r="D120" s="26"/>
      <c r="E120" s="26"/>
      <c r="F120" s="21" t="str">
        <f>IF(E18="","",E18)</f>
        <v xml:space="preserve"> </v>
      </c>
      <c r="G120" s="26"/>
      <c r="H120" s="26"/>
      <c r="I120" s="23" t="s">
        <v>28</v>
      </c>
      <c r="J120" s="24" t="str">
        <f>E24</f>
        <v xml:space="preserve"> </v>
      </c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5" s="2" customFormat="1" ht="10.35" customHeight="1">
      <c r="A121" s="26"/>
      <c r="B121" s="27"/>
      <c r="C121" s="26"/>
      <c r="D121" s="26"/>
      <c r="E121" s="26"/>
      <c r="F121" s="26"/>
      <c r="G121" s="26"/>
      <c r="H121" s="26"/>
      <c r="I121" s="26"/>
      <c r="J121" s="26"/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5" s="11" customFormat="1" ht="29.25" customHeight="1">
      <c r="A122" s="115"/>
      <c r="B122" s="116"/>
      <c r="C122" s="117" t="s">
        <v>139</v>
      </c>
      <c r="D122" s="118" t="s">
        <v>55</v>
      </c>
      <c r="E122" s="118" t="s">
        <v>51</v>
      </c>
      <c r="F122" s="118" t="s">
        <v>52</v>
      </c>
      <c r="G122" s="118" t="s">
        <v>140</v>
      </c>
      <c r="H122" s="118" t="s">
        <v>141</v>
      </c>
      <c r="I122" s="118" t="s">
        <v>142</v>
      </c>
      <c r="J122" s="119" t="s">
        <v>127</v>
      </c>
      <c r="K122" s="120" t="s">
        <v>143</v>
      </c>
      <c r="L122" s="121"/>
      <c r="M122" s="56" t="s">
        <v>1</v>
      </c>
      <c r="N122" s="57" t="s">
        <v>34</v>
      </c>
      <c r="O122" s="57" t="s">
        <v>144</v>
      </c>
      <c r="P122" s="57" t="s">
        <v>145</v>
      </c>
      <c r="Q122" s="57" t="s">
        <v>146</v>
      </c>
      <c r="R122" s="57" t="s">
        <v>147</v>
      </c>
      <c r="S122" s="57" t="s">
        <v>148</v>
      </c>
      <c r="T122" s="58" t="s">
        <v>149</v>
      </c>
      <c r="U122" s="115"/>
      <c r="V122" s="115"/>
      <c r="W122" s="115"/>
      <c r="X122" s="115"/>
      <c r="Y122" s="115"/>
      <c r="Z122" s="115"/>
      <c r="AA122" s="115"/>
      <c r="AB122" s="115"/>
      <c r="AC122" s="115"/>
      <c r="AD122" s="115"/>
      <c r="AE122" s="115"/>
    </row>
    <row r="123" spans="1:65" s="2" customFormat="1" ht="22.9" customHeight="1">
      <c r="A123" s="26"/>
      <c r="B123" s="27"/>
      <c r="C123" s="63" t="s">
        <v>150</v>
      </c>
      <c r="D123" s="26"/>
      <c r="E123" s="26"/>
      <c r="F123" s="26"/>
      <c r="G123" s="26"/>
      <c r="H123" s="26"/>
      <c r="I123" s="26"/>
      <c r="J123" s="122">
        <f>BK123</f>
        <v>5082.04</v>
      </c>
      <c r="K123" s="26"/>
      <c r="L123" s="27"/>
      <c r="M123" s="59"/>
      <c r="N123" s="50"/>
      <c r="O123" s="60"/>
      <c r="P123" s="123">
        <f>P124+P134</f>
        <v>4.7115980000000004</v>
      </c>
      <c r="Q123" s="60"/>
      <c r="R123" s="123">
        <f>R124+R134</f>
        <v>4.45E-3</v>
      </c>
      <c r="S123" s="60"/>
      <c r="T123" s="124">
        <f>T124+T134</f>
        <v>0.24640000000000001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T123" s="14" t="s">
        <v>69</v>
      </c>
      <c r="AU123" s="14" t="s">
        <v>129</v>
      </c>
      <c r="BK123" s="125">
        <f>BK124+BK134</f>
        <v>5082.04</v>
      </c>
    </row>
    <row r="124" spans="1:65" s="12" customFormat="1" ht="25.9" customHeight="1">
      <c r="B124" s="126"/>
      <c r="D124" s="127" t="s">
        <v>69</v>
      </c>
      <c r="E124" s="128" t="s">
        <v>151</v>
      </c>
      <c r="F124" s="128" t="s">
        <v>152</v>
      </c>
      <c r="J124" s="129">
        <f>BK124</f>
        <v>1167.04</v>
      </c>
      <c r="L124" s="126"/>
      <c r="M124" s="130"/>
      <c r="N124" s="131"/>
      <c r="O124" s="131"/>
      <c r="P124" s="132">
        <f>P125+P127+P132</f>
        <v>1.6015980000000001</v>
      </c>
      <c r="Q124" s="131"/>
      <c r="R124" s="132">
        <f>R125+R127+R132</f>
        <v>0</v>
      </c>
      <c r="S124" s="131"/>
      <c r="T124" s="133">
        <f>T125+T127+T132</f>
        <v>0.108</v>
      </c>
      <c r="AR124" s="127" t="s">
        <v>78</v>
      </c>
      <c r="AT124" s="134" t="s">
        <v>69</v>
      </c>
      <c r="AU124" s="134" t="s">
        <v>70</v>
      </c>
      <c r="AY124" s="127" t="s">
        <v>153</v>
      </c>
      <c r="BK124" s="135">
        <f>BK125+BK127+BK132</f>
        <v>1167.04</v>
      </c>
    </row>
    <row r="125" spans="1:65" s="12" customFormat="1" ht="22.9" customHeight="1">
      <c r="B125" s="126"/>
      <c r="D125" s="127" t="s">
        <v>69</v>
      </c>
      <c r="E125" s="136" t="s">
        <v>211</v>
      </c>
      <c r="F125" s="136" t="s">
        <v>212</v>
      </c>
      <c r="J125" s="137">
        <f>BK125</f>
        <v>352</v>
      </c>
      <c r="L125" s="126"/>
      <c r="M125" s="130"/>
      <c r="N125" s="131"/>
      <c r="O125" s="131"/>
      <c r="P125" s="132">
        <f>P126</f>
        <v>0.76200000000000001</v>
      </c>
      <c r="Q125" s="131"/>
      <c r="R125" s="132">
        <f>R126</f>
        <v>0</v>
      </c>
      <c r="S125" s="131"/>
      <c r="T125" s="133">
        <f>T126</f>
        <v>0.108</v>
      </c>
      <c r="AR125" s="127" t="s">
        <v>78</v>
      </c>
      <c r="AT125" s="134" t="s">
        <v>69</v>
      </c>
      <c r="AU125" s="134" t="s">
        <v>78</v>
      </c>
      <c r="AY125" s="127" t="s">
        <v>153</v>
      </c>
      <c r="BK125" s="135">
        <f>BK126</f>
        <v>352</v>
      </c>
    </row>
    <row r="126" spans="1:65" s="2" customFormat="1" ht="33" customHeight="1">
      <c r="A126" s="26"/>
      <c r="B126" s="138"/>
      <c r="C126" s="139" t="s">
        <v>205</v>
      </c>
      <c r="D126" s="139" t="s">
        <v>157</v>
      </c>
      <c r="E126" s="141" t="s">
        <v>506</v>
      </c>
      <c r="F126" s="142" t="s">
        <v>507</v>
      </c>
      <c r="G126" s="143" t="s">
        <v>292</v>
      </c>
      <c r="H126" s="144">
        <v>2</v>
      </c>
      <c r="I126" s="145">
        <v>176</v>
      </c>
      <c r="J126" s="145">
        <f>ROUND(I126*H126,2)</f>
        <v>352</v>
      </c>
      <c r="K126" s="146"/>
      <c r="L126" s="27"/>
      <c r="M126" s="147" t="s">
        <v>1</v>
      </c>
      <c r="N126" s="148" t="s">
        <v>35</v>
      </c>
      <c r="O126" s="149">
        <v>0.38100000000000001</v>
      </c>
      <c r="P126" s="149">
        <f>O126*H126</f>
        <v>0.76200000000000001</v>
      </c>
      <c r="Q126" s="149">
        <v>0</v>
      </c>
      <c r="R126" s="149">
        <f>Q126*H126</f>
        <v>0</v>
      </c>
      <c r="S126" s="149">
        <v>5.3999999999999999E-2</v>
      </c>
      <c r="T126" s="150">
        <f>S126*H126</f>
        <v>0.108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51" t="s">
        <v>161</v>
      </c>
      <c r="AT126" s="151" t="s">
        <v>157</v>
      </c>
      <c r="AU126" s="151" t="s">
        <v>80</v>
      </c>
      <c r="AY126" s="14" t="s">
        <v>153</v>
      </c>
      <c r="BE126" s="152">
        <f>IF(N126="základní",J126,0)</f>
        <v>352</v>
      </c>
      <c r="BF126" s="152">
        <f>IF(N126="snížená",J126,0)</f>
        <v>0</v>
      </c>
      <c r="BG126" s="152">
        <f>IF(N126="zákl. přenesená",J126,0)</f>
        <v>0</v>
      </c>
      <c r="BH126" s="152">
        <f>IF(N126="sníž. přenesená",J126,0)</f>
        <v>0</v>
      </c>
      <c r="BI126" s="152">
        <f>IF(N126="nulová",J126,0)</f>
        <v>0</v>
      </c>
      <c r="BJ126" s="14" t="s">
        <v>78</v>
      </c>
      <c r="BK126" s="152">
        <f>ROUND(I126*H126,2)</f>
        <v>352</v>
      </c>
      <c r="BL126" s="14" t="s">
        <v>161</v>
      </c>
      <c r="BM126" s="151" t="s">
        <v>508</v>
      </c>
    </row>
    <row r="127" spans="1:65" s="12" customFormat="1" ht="22.9" customHeight="1">
      <c r="B127" s="126"/>
      <c r="D127" s="127" t="s">
        <v>69</v>
      </c>
      <c r="E127" s="136" t="s">
        <v>223</v>
      </c>
      <c r="F127" s="136" t="s">
        <v>224</v>
      </c>
      <c r="J127" s="137">
        <f>BK127</f>
        <v>434.67</v>
      </c>
      <c r="L127" s="126"/>
      <c r="M127" s="130"/>
      <c r="N127" s="131"/>
      <c r="O127" s="131"/>
      <c r="P127" s="132">
        <f>SUM(P128:P131)</f>
        <v>0.17613600000000001</v>
      </c>
      <c r="Q127" s="131"/>
      <c r="R127" s="132">
        <f>SUM(R128:R131)</f>
        <v>0</v>
      </c>
      <c r="S127" s="131"/>
      <c r="T127" s="133">
        <f>SUM(T128:T131)</f>
        <v>0</v>
      </c>
      <c r="AR127" s="127" t="s">
        <v>78</v>
      </c>
      <c r="AT127" s="134" t="s">
        <v>69</v>
      </c>
      <c r="AU127" s="134" t="s">
        <v>78</v>
      </c>
      <c r="AY127" s="127" t="s">
        <v>153</v>
      </c>
      <c r="BK127" s="135">
        <f>SUM(BK128:BK131)</f>
        <v>434.67</v>
      </c>
    </row>
    <row r="128" spans="1:65" s="2" customFormat="1" ht="33" customHeight="1">
      <c r="A128" s="26"/>
      <c r="B128" s="138"/>
      <c r="C128" s="139" t="s">
        <v>211</v>
      </c>
      <c r="D128" s="139" t="s">
        <v>157</v>
      </c>
      <c r="E128" s="141" t="s">
        <v>509</v>
      </c>
      <c r="F128" s="142" t="s">
        <v>510</v>
      </c>
      <c r="G128" s="143" t="s">
        <v>228</v>
      </c>
      <c r="H128" s="144">
        <v>0.246</v>
      </c>
      <c r="I128" s="145">
        <v>107</v>
      </c>
      <c r="J128" s="145">
        <f>ROUND(I128*H128,2)</f>
        <v>26.32</v>
      </c>
      <c r="K128" s="146"/>
      <c r="L128" s="27"/>
      <c r="M128" s="147" t="s">
        <v>1</v>
      </c>
      <c r="N128" s="148" t="s">
        <v>35</v>
      </c>
      <c r="O128" s="149">
        <v>0.26</v>
      </c>
      <c r="P128" s="149">
        <f>O128*H128</f>
        <v>6.3960000000000003E-2</v>
      </c>
      <c r="Q128" s="149">
        <v>0</v>
      </c>
      <c r="R128" s="149">
        <f>Q128*H128</f>
        <v>0</v>
      </c>
      <c r="S128" s="149">
        <v>0</v>
      </c>
      <c r="T128" s="150">
        <f>S128*H128</f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51" t="s">
        <v>161</v>
      </c>
      <c r="AT128" s="151" t="s">
        <v>157</v>
      </c>
      <c r="AU128" s="151" t="s">
        <v>80</v>
      </c>
      <c r="AY128" s="14" t="s">
        <v>153</v>
      </c>
      <c r="BE128" s="152">
        <f>IF(N128="základní",J128,0)</f>
        <v>26.32</v>
      </c>
      <c r="BF128" s="152">
        <f>IF(N128="snížená",J128,0)</f>
        <v>0</v>
      </c>
      <c r="BG128" s="152">
        <f>IF(N128="zákl. přenesená",J128,0)</f>
        <v>0</v>
      </c>
      <c r="BH128" s="152">
        <f>IF(N128="sníž. přenesená",J128,0)</f>
        <v>0</v>
      </c>
      <c r="BI128" s="152">
        <f>IF(N128="nulová",J128,0)</f>
        <v>0</v>
      </c>
      <c r="BJ128" s="14" t="s">
        <v>78</v>
      </c>
      <c r="BK128" s="152">
        <f>ROUND(I128*H128,2)</f>
        <v>26.32</v>
      </c>
      <c r="BL128" s="14" t="s">
        <v>161</v>
      </c>
      <c r="BM128" s="151" t="s">
        <v>511</v>
      </c>
    </row>
    <row r="129" spans="1:65" s="2" customFormat="1" ht="33" customHeight="1">
      <c r="A129" s="26"/>
      <c r="B129" s="138"/>
      <c r="C129" s="139" t="s">
        <v>108</v>
      </c>
      <c r="D129" s="139" t="s">
        <v>157</v>
      </c>
      <c r="E129" s="141" t="s">
        <v>230</v>
      </c>
      <c r="F129" s="142" t="s">
        <v>231</v>
      </c>
      <c r="G129" s="143" t="s">
        <v>228</v>
      </c>
      <c r="H129" s="144">
        <v>0.246</v>
      </c>
      <c r="I129" s="145">
        <v>363.96</v>
      </c>
      <c r="J129" s="145">
        <f>ROUND(I129*H129,2)</f>
        <v>89.53</v>
      </c>
      <c r="K129" s="146"/>
      <c r="L129" s="27"/>
      <c r="M129" s="147" t="s">
        <v>1</v>
      </c>
      <c r="N129" s="148" t="s">
        <v>35</v>
      </c>
      <c r="O129" s="149">
        <v>0.125</v>
      </c>
      <c r="P129" s="149">
        <f>O129*H129</f>
        <v>3.075E-2</v>
      </c>
      <c r="Q129" s="149">
        <v>0</v>
      </c>
      <c r="R129" s="149">
        <f>Q129*H129</f>
        <v>0</v>
      </c>
      <c r="S129" s="149">
        <v>0</v>
      </c>
      <c r="T129" s="150">
        <f>S129*H129</f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1" t="s">
        <v>161</v>
      </c>
      <c r="AT129" s="151" t="s">
        <v>157</v>
      </c>
      <c r="AU129" s="151" t="s">
        <v>80</v>
      </c>
      <c r="AY129" s="14" t="s">
        <v>153</v>
      </c>
      <c r="BE129" s="152">
        <f>IF(N129="základní",J129,0)</f>
        <v>89.53</v>
      </c>
      <c r="BF129" s="152">
        <f>IF(N129="snížená",J129,0)</f>
        <v>0</v>
      </c>
      <c r="BG129" s="152">
        <f>IF(N129="zákl. přenesená",J129,0)</f>
        <v>0</v>
      </c>
      <c r="BH129" s="152">
        <f>IF(N129="sníž. přenesená",J129,0)</f>
        <v>0</v>
      </c>
      <c r="BI129" s="152">
        <f>IF(N129="nulová",J129,0)</f>
        <v>0</v>
      </c>
      <c r="BJ129" s="14" t="s">
        <v>78</v>
      </c>
      <c r="BK129" s="152">
        <f>ROUND(I129*H129,2)</f>
        <v>89.53</v>
      </c>
      <c r="BL129" s="14" t="s">
        <v>161</v>
      </c>
      <c r="BM129" s="151" t="s">
        <v>512</v>
      </c>
    </row>
    <row r="130" spans="1:65" s="2" customFormat="1" ht="49.15" customHeight="1">
      <c r="A130" s="26"/>
      <c r="B130" s="138"/>
      <c r="C130" s="139" t="s">
        <v>105</v>
      </c>
      <c r="D130" s="139" t="s">
        <v>157</v>
      </c>
      <c r="E130" s="141" t="s">
        <v>513</v>
      </c>
      <c r="F130" s="142" t="s">
        <v>514</v>
      </c>
      <c r="G130" s="143" t="s">
        <v>228</v>
      </c>
      <c r="H130" s="144">
        <v>0.246</v>
      </c>
      <c r="I130" s="145">
        <v>246.03</v>
      </c>
      <c r="J130" s="145">
        <f>ROUND(I130*H130,2)</f>
        <v>60.52</v>
      </c>
      <c r="K130" s="146"/>
      <c r="L130" s="27"/>
      <c r="M130" s="147" t="s">
        <v>1</v>
      </c>
      <c r="N130" s="148" t="s">
        <v>35</v>
      </c>
      <c r="O130" s="149">
        <v>0</v>
      </c>
      <c r="P130" s="149">
        <f>O130*H130</f>
        <v>0</v>
      </c>
      <c r="Q130" s="149">
        <v>0</v>
      </c>
      <c r="R130" s="149">
        <f>Q130*H130</f>
        <v>0</v>
      </c>
      <c r="S130" s="149">
        <v>0</v>
      </c>
      <c r="T130" s="150">
        <f>S130*H130</f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1" t="s">
        <v>161</v>
      </c>
      <c r="AT130" s="151" t="s">
        <v>157</v>
      </c>
      <c r="AU130" s="151" t="s">
        <v>80</v>
      </c>
      <c r="AY130" s="14" t="s">
        <v>153</v>
      </c>
      <c r="BE130" s="152">
        <f>IF(N130="základní",J130,0)</f>
        <v>60.52</v>
      </c>
      <c r="BF130" s="152">
        <f>IF(N130="snížená",J130,0)</f>
        <v>0</v>
      </c>
      <c r="BG130" s="152">
        <f>IF(N130="zákl. přenesená",J130,0)</f>
        <v>0</v>
      </c>
      <c r="BH130" s="152">
        <f>IF(N130="sníž. přenesená",J130,0)</f>
        <v>0</v>
      </c>
      <c r="BI130" s="152">
        <f>IF(N130="nulová",J130,0)</f>
        <v>0</v>
      </c>
      <c r="BJ130" s="14" t="s">
        <v>78</v>
      </c>
      <c r="BK130" s="152">
        <f>ROUND(I130*H130,2)</f>
        <v>60.52</v>
      </c>
      <c r="BL130" s="14" t="s">
        <v>161</v>
      </c>
      <c r="BM130" s="151" t="s">
        <v>515</v>
      </c>
    </row>
    <row r="131" spans="1:65" s="2" customFormat="1" ht="16.5" customHeight="1">
      <c r="A131" s="26"/>
      <c r="B131" s="138"/>
      <c r="C131" s="139" t="s">
        <v>80</v>
      </c>
      <c r="D131" s="139" t="s">
        <v>157</v>
      </c>
      <c r="E131" s="141" t="s">
        <v>516</v>
      </c>
      <c r="F131" s="142" t="s">
        <v>517</v>
      </c>
      <c r="G131" s="143" t="s">
        <v>228</v>
      </c>
      <c r="H131" s="144">
        <v>0.246</v>
      </c>
      <c r="I131" s="145">
        <v>1050</v>
      </c>
      <c r="J131" s="145">
        <f>ROUND(I131*H131,2)</f>
        <v>258.3</v>
      </c>
      <c r="K131" s="146"/>
      <c r="L131" s="27"/>
      <c r="M131" s="147" t="s">
        <v>1</v>
      </c>
      <c r="N131" s="148" t="s">
        <v>35</v>
      </c>
      <c r="O131" s="149">
        <v>0.33100000000000002</v>
      </c>
      <c r="P131" s="149">
        <f>O131*H131</f>
        <v>8.1425999999999998E-2</v>
      </c>
      <c r="Q131" s="149">
        <v>0</v>
      </c>
      <c r="R131" s="149">
        <f>Q131*H131</f>
        <v>0</v>
      </c>
      <c r="S131" s="149">
        <v>0</v>
      </c>
      <c r="T131" s="150">
        <f>S131*H131</f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1" t="s">
        <v>161</v>
      </c>
      <c r="AT131" s="151" t="s">
        <v>157</v>
      </c>
      <c r="AU131" s="151" t="s">
        <v>80</v>
      </c>
      <c r="AY131" s="14" t="s">
        <v>153</v>
      </c>
      <c r="BE131" s="152">
        <f>IF(N131="základní",J131,0)</f>
        <v>258.3</v>
      </c>
      <c r="BF131" s="152">
        <f>IF(N131="snížená",J131,0)</f>
        <v>0</v>
      </c>
      <c r="BG131" s="152">
        <f>IF(N131="zákl. přenesená",J131,0)</f>
        <v>0</v>
      </c>
      <c r="BH131" s="152">
        <f>IF(N131="sníž. přenesená",J131,0)</f>
        <v>0</v>
      </c>
      <c r="BI131" s="152">
        <f>IF(N131="nulová",J131,0)</f>
        <v>0</v>
      </c>
      <c r="BJ131" s="14" t="s">
        <v>78</v>
      </c>
      <c r="BK131" s="152">
        <f>ROUND(I131*H131,2)</f>
        <v>258.3</v>
      </c>
      <c r="BL131" s="14" t="s">
        <v>161</v>
      </c>
      <c r="BM131" s="151" t="s">
        <v>518</v>
      </c>
    </row>
    <row r="132" spans="1:65" s="12" customFormat="1" ht="22.9" customHeight="1">
      <c r="B132" s="126"/>
      <c r="D132" s="127" t="s">
        <v>69</v>
      </c>
      <c r="E132" s="136" t="s">
        <v>240</v>
      </c>
      <c r="F132" s="136" t="s">
        <v>241</v>
      </c>
      <c r="J132" s="137">
        <f>BK132</f>
        <v>380.37</v>
      </c>
      <c r="L132" s="126"/>
      <c r="M132" s="130"/>
      <c r="N132" s="131"/>
      <c r="O132" s="131"/>
      <c r="P132" s="132">
        <f>P133</f>
        <v>0.663462</v>
      </c>
      <c r="Q132" s="131"/>
      <c r="R132" s="132">
        <f>R133</f>
        <v>0</v>
      </c>
      <c r="S132" s="131"/>
      <c r="T132" s="133">
        <f>T133</f>
        <v>0</v>
      </c>
      <c r="AR132" s="127" t="s">
        <v>78</v>
      </c>
      <c r="AT132" s="134" t="s">
        <v>69</v>
      </c>
      <c r="AU132" s="134" t="s">
        <v>78</v>
      </c>
      <c r="AY132" s="127" t="s">
        <v>153</v>
      </c>
      <c r="BK132" s="135">
        <f>BK133</f>
        <v>380.37</v>
      </c>
    </row>
    <row r="133" spans="1:65" s="2" customFormat="1" ht="66.75" customHeight="1">
      <c r="A133" s="26"/>
      <c r="B133" s="138"/>
      <c r="C133" s="139" t="s">
        <v>113</v>
      </c>
      <c r="D133" s="139" t="s">
        <v>157</v>
      </c>
      <c r="E133" s="141" t="s">
        <v>242</v>
      </c>
      <c r="F133" s="142" t="s">
        <v>243</v>
      </c>
      <c r="G133" s="143" t="s">
        <v>228</v>
      </c>
      <c r="H133" s="144">
        <v>0.246</v>
      </c>
      <c r="I133" s="145">
        <v>1546.23</v>
      </c>
      <c r="J133" s="145">
        <f>ROUND(I133*H133,2)</f>
        <v>380.37</v>
      </c>
      <c r="K133" s="146"/>
      <c r="L133" s="27"/>
      <c r="M133" s="147" t="s">
        <v>1</v>
      </c>
      <c r="N133" s="148" t="s">
        <v>35</v>
      </c>
      <c r="O133" s="149">
        <v>2.6970000000000001</v>
      </c>
      <c r="P133" s="149">
        <f>O133*H133</f>
        <v>0.663462</v>
      </c>
      <c r="Q133" s="149">
        <v>0</v>
      </c>
      <c r="R133" s="149">
        <f>Q133*H133</f>
        <v>0</v>
      </c>
      <c r="S133" s="149">
        <v>0</v>
      </c>
      <c r="T133" s="150">
        <f>S133*H133</f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1" t="s">
        <v>161</v>
      </c>
      <c r="AT133" s="151" t="s">
        <v>157</v>
      </c>
      <c r="AU133" s="151" t="s">
        <v>80</v>
      </c>
      <c r="AY133" s="14" t="s">
        <v>153</v>
      </c>
      <c r="BE133" s="152">
        <f>IF(N133="základní",J133,0)</f>
        <v>380.37</v>
      </c>
      <c r="BF133" s="152">
        <f>IF(N133="snížená",J133,0)</f>
        <v>0</v>
      </c>
      <c r="BG133" s="152">
        <f>IF(N133="zákl. přenesená",J133,0)</f>
        <v>0</v>
      </c>
      <c r="BH133" s="152">
        <f>IF(N133="sníž. přenesená",J133,0)</f>
        <v>0</v>
      </c>
      <c r="BI133" s="152">
        <f>IF(N133="nulová",J133,0)</f>
        <v>0</v>
      </c>
      <c r="BJ133" s="14" t="s">
        <v>78</v>
      </c>
      <c r="BK133" s="152">
        <f>ROUND(I133*H133,2)</f>
        <v>380.37</v>
      </c>
      <c r="BL133" s="14" t="s">
        <v>161</v>
      </c>
      <c r="BM133" s="151" t="s">
        <v>519</v>
      </c>
    </row>
    <row r="134" spans="1:65" s="12" customFormat="1" ht="25.9" customHeight="1">
      <c r="B134" s="126"/>
      <c r="D134" s="127" t="s">
        <v>69</v>
      </c>
      <c r="E134" s="128" t="s">
        <v>245</v>
      </c>
      <c r="F134" s="128" t="s">
        <v>246</v>
      </c>
      <c r="J134" s="129">
        <f>BK134</f>
        <v>3915</v>
      </c>
      <c r="L134" s="126"/>
      <c r="M134" s="130"/>
      <c r="N134" s="131"/>
      <c r="O134" s="131"/>
      <c r="P134" s="132">
        <f>P135+P137</f>
        <v>3.11</v>
      </c>
      <c r="Q134" s="131"/>
      <c r="R134" s="132">
        <f>R135+R137</f>
        <v>4.45E-3</v>
      </c>
      <c r="S134" s="131"/>
      <c r="T134" s="133">
        <f>T135+T137</f>
        <v>0.1384</v>
      </c>
      <c r="AR134" s="127" t="s">
        <v>80</v>
      </c>
      <c r="AT134" s="134" t="s">
        <v>69</v>
      </c>
      <c r="AU134" s="134" t="s">
        <v>70</v>
      </c>
      <c r="AY134" s="127" t="s">
        <v>153</v>
      </c>
      <c r="BK134" s="135">
        <f>BK135+BK137</f>
        <v>3915</v>
      </c>
    </row>
    <row r="135" spans="1:65" s="12" customFormat="1" ht="22.9" customHeight="1">
      <c r="B135" s="126"/>
      <c r="D135" s="127" t="s">
        <v>69</v>
      </c>
      <c r="E135" s="136" t="s">
        <v>520</v>
      </c>
      <c r="F135" s="136" t="s">
        <v>521</v>
      </c>
      <c r="J135" s="137">
        <f>BK135</f>
        <v>1400</v>
      </c>
      <c r="L135" s="126"/>
      <c r="M135" s="130"/>
      <c r="N135" s="131"/>
      <c r="O135" s="131"/>
      <c r="P135" s="132">
        <f>P136</f>
        <v>1.98</v>
      </c>
      <c r="Q135" s="131"/>
      <c r="R135" s="132">
        <f>R136</f>
        <v>1E-3</v>
      </c>
      <c r="S135" s="131"/>
      <c r="T135" s="133">
        <f>T136</f>
        <v>0.1384</v>
      </c>
      <c r="AR135" s="127" t="s">
        <v>80</v>
      </c>
      <c r="AT135" s="134" t="s">
        <v>69</v>
      </c>
      <c r="AU135" s="134" t="s">
        <v>78</v>
      </c>
      <c r="AY135" s="127" t="s">
        <v>153</v>
      </c>
      <c r="BK135" s="135">
        <f>BK136</f>
        <v>1400</v>
      </c>
    </row>
    <row r="136" spans="1:65" s="2" customFormat="1" ht="24.2" customHeight="1">
      <c r="A136" s="26"/>
      <c r="B136" s="138"/>
      <c r="C136" s="139" t="s">
        <v>78</v>
      </c>
      <c r="D136" s="139" t="s">
        <v>157</v>
      </c>
      <c r="E136" s="141" t="s">
        <v>522</v>
      </c>
      <c r="F136" s="142" t="s">
        <v>523</v>
      </c>
      <c r="G136" s="143" t="s">
        <v>191</v>
      </c>
      <c r="H136" s="144">
        <v>10</v>
      </c>
      <c r="I136" s="145">
        <v>140</v>
      </c>
      <c r="J136" s="145">
        <f>ROUND(I136*H136,2)</f>
        <v>1400</v>
      </c>
      <c r="K136" s="146"/>
      <c r="L136" s="27"/>
      <c r="M136" s="147" t="s">
        <v>1</v>
      </c>
      <c r="N136" s="148" t="s">
        <v>35</v>
      </c>
      <c r="O136" s="149">
        <v>0.19800000000000001</v>
      </c>
      <c r="P136" s="149">
        <f>O136*H136</f>
        <v>1.98</v>
      </c>
      <c r="Q136" s="149">
        <v>1E-4</v>
      </c>
      <c r="R136" s="149">
        <f>Q136*H136</f>
        <v>1E-3</v>
      </c>
      <c r="S136" s="149">
        <v>1.384E-2</v>
      </c>
      <c r="T136" s="150">
        <f>S136*H136</f>
        <v>0.1384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1" t="s">
        <v>193</v>
      </c>
      <c r="AT136" s="151" t="s">
        <v>157</v>
      </c>
      <c r="AU136" s="151" t="s">
        <v>80</v>
      </c>
      <c r="AY136" s="14" t="s">
        <v>153</v>
      </c>
      <c r="BE136" s="152">
        <f>IF(N136="základní",J136,0)</f>
        <v>1400</v>
      </c>
      <c r="BF136" s="152">
        <f>IF(N136="snížená",J136,0)</f>
        <v>0</v>
      </c>
      <c r="BG136" s="152">
        <f>IF(N136="zákl. přenesená",J136,0)</f>
        <v>0</v>
      </c>
      <c r="BH136" s="152">
        <f>IF(N136="sníž. přenesená",J136,0)</f>
        <v>0</v>
      </c>
      <c r="BI136" s="152">
        <f>IF(N136="nulová",J136,0)</f>
        <v>0</v>
      </c>
      <c r="BJ136" s="14" t="s">
        <v>78</v>
      </c>
      <c r="BK136" s="152">
        <f>ROUND(I136*H136,2)</f>
        <v>1400</v>
      </c>
      <c r="BL136" s="14" t="s">
        <v>193</v>
      </c>
      <c r="BM136" s="151" t="s">
        <v>524</v>
      </c>
    </row>
    <row r="137" spans="1:65" s="12" customFormat="1" ht="22.9" customHeight="1">
      <c r="B137" s="126"/>
      <c r="D137" s="127" t="s">
        <v>69</v>
      </c>
      <c r="E137" s="136" t="s">
        <v>305</v>
      </c>
      <c r="F137" s="136" t="s">
        <v>306</v>
      </c>
      <c r="J137" s="137">
        <f>BK137</f>
        <v>2515</v>
      </c>
      <c r="L137" s="126"/>
      <c r="M137" s="130"/>
      <c r="N137" s="131"/>
      <c r="O137" s="131"/>
      <c r="P137" s="132">
        <f>SUM(P138:P140)</f>
        <v>1.1299999999999999</v>
      </c>
      <c r="Q137" s="131"/>
      <c r="R137" s="132">
        <f>SUM(R138:R140)</f>
        <v>3.4499999999999999E-3</v>
      </c>
      <c r="S137" s="131"/>
      <c r="T137" s="133">
        <f>SUM(T138:T140)</f>
        <v>0</v>
      </c>
      <c r="AR137" s="127" t="s">
        <v>80</v>
      </c>
      <c r="AT137" s="134" t="s">
        <v>69</v>
      </c>
      <c r="AU137" s="134" t="s">
        <v>78</v>
      </c>
      <c r="AY137" s="127" t="s">
        <v>153</v>
      </c>
      <c r="BK137" s="135">
        <f>SUM(BK138:BK140)</f>
        <v>2515</v>
      </c>
    </row>
    <row r="138" spans="1:65" s="2" customFormat="1" ht="16.5" customHeight="1">
      <c r="A138" s="26"/>
      <c r="B138" s="138"/>
      <c r="C138" s="139" t="s">
        <v>154</v>
      </c>
      <c r="D138" s="139" t="s">
        <v>157</v>
      </c>
      <c r="E138" s="141" t="s">
        <v>525</v>
      </c>
      <c r="F138" s="142" t="s">
        <v>526</v>
      </c>
      <c r="G138" s="143" t="s">
        <v>292</v>
      </c>
      <c r="H138" s="144">
        <v>2</v>
      </c>
      <c r="I138" s="145">
        <v>357</v>
      </c>
      <c r="J138" s="145">
        <f>ROUND(I138*H138,2)</f>
        <v>714</v>
      </c>
      <c r="K138" s="146"/>
      <c r="L138" s="27"/>
      <c r="M138" s="147" t="s">
        <v>1</v>
      </c>
      <c r="N138" s="148" t="s">
        <v>35</v>
      </c>
      <c r="O138" s="149">
        <v>0.56499999999999995</v>
      </c>
      <c r="P138" s="149">
        <f>O138*H138</f>
        <v>1.1299999999999999</v>
      </c>
      <c r="Q138" s="149">
        <v>3.0000000000000001E-5</v>
      </c>
      <c r="R138" s="149">
        <f>Q138*H138</f>
        <v>6.0000000000000002E-5</v>
      </c>
      <c r="S138" s="149">
        <v>0</v>
      </c>
      <c r="T138" s="150">
        <f>S138*H138</f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1" t="s">
        <v>193</v>
      </c>
      <c r="AT138" s="151" t="s">
        <v>157</v>
      </c>
      <c r="AU138" s="151" t="s">
        <v>80</v>
      </c>
      <c r="AY138" s="14" t="s">
        <v>153</v>
      </c>
      <c r="BE138" s="152">
        <f>IF(N138="základní",J138,0)</f>
        <v>714</v>
      </c>
      <c r="BF138" s="152">
        <f>IF(N138="snížená",J138,0)</f>
        <v>0</v>
      </c>
      <c r="BG138" s="152">
        <f>IF(N138="zákl. přenesená",J138,0)</f>
        <v>0</v>
      </c>
      <c r="BH138" s="152">
        <f>IF(N138="sníž. přenesená",J138,0)</f>
        <v>0</v>
      </c>
      <c r="BI138" s="152">
        <f>IF(N138="nulová",J138,0)</f>
        <v>0</v>
      </c>
      <c r="BJ138" s="14" t="s">
        <v>78</v>
      </c>
      <c r="BK138" s="152">
        <f>ROUND(I138*H138,2)</f>
        <v>714</v>
      </c>
      <c r="BL138" s="14" t="s">
        <v>193</v>
      </c>
      <c r="BM138" s="151" t="s">
        <v>527</v>
      </c>
    </row>
    <row r="139" spans="1:65" s="2" customFormat="1" ht="16.5" customHeight="1">
      <c r="A139" s="26"/>
      <c r="B139" s="138"/>
      <c r="C139" s="155" t="s">
        <v>161</v>
      </c>
      <c r="D139" s="155" t="s">
        <v>252</v>
      </c>
      <c r="E139" s="157" t="s">
        <v>528</v>
      </c>
      <c r="F139" s="158" t="s">
        <v>529</v>
      </c>
      <c r="G139" s="159" t="s">
        <v>292</v>
      </c>
      <c r="H139" s="160">
        <v>1</v>
      </c>
      <c r="I139" s="161">
        <v>951</v>
      </c>
      <c r="J139" s="161">
        <f>ROUND(I139*H139,2)</f>
        <v>951</v>
      </c>
      <c r="K139" s="162"/>
      <c r="L139" s="163"/>
      <c r="M139" s="164" t="s">
        <v>1</v>
      </c>
      <c r="N139" s="165" t="s">
        <v>35</v>
      </c>
      <c r="O139" s="149">
        <v>0</v>
      </c>
      <c r="P139" s="149">
        <f>O139*H139</f>
        <v>0</v>
      </c>
      <c r="Q139" s="149">
        <v>1.09E-3</v>
      </c>
      <c r="R139" s="149">
        <f>Q139*H139</f>
        <v>1.09E-3</v>
      </c>
      <c r="S139" s="149">
        <v>0</v>
      </c>
      <c r="T139" s="150">
        <f>S139*H139</f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1" t="s">
        <v>255</v>
      </c>
      <c r="AT139" s="151" t="s">
        <v>252</v>
      </c>
      <c r="AU139" s="151" t="s">
        <v>80</v>
      </c>
      <c r="AY139" s="14" t="s">
        <v>153</v>
      </c>
      <c r="BE139" s="152">
        <f>IF(N139="základní",J139,0)</f>
        <v>951</v>
      </c>
      <c r="BF139" s="152">
        <f>IF(N139="snížená",J139,0)</f>
        <v>0</v>
      </c>
      <c r="BG139" s="152">
        <f>IF(N139="zákl. přenesená",J139,0)</f>
        <v>0</v>
      </c>
      <c r="BH139" s="152">
        <f>IF(N139="sníž. přenesená",J139,0)</f>
        <v>0</v>
      </c>
      <c r="BI139" s="152">
        <f>IF(N139="nulová",J139,0)</f>
        <v>0</v>
      </c>
      <c r="BJ139" s="14" t="s">
        <v>78</v>
      </c>
      <c r="BK139" s="152">
        <f>ROUND(I139*H139,2)</f>
        <v>951</v>
      </c>
      <c r="BL139" s="14" t="s">
        <v>193</v>
      </c>
      <c r="BM139" s="151" t="s">
        <v>530</v>
      </c>
    </row>
    <row r="140" spans="1:65" s="2" customFormat="1" ht="16.5" customHeight="1">
      <c r="A140" s="26"/>
      <c r="B140" s="138"/>
      <c r="C140" s="155" t="s">
        <v>233</v>
      </c>
      <c r="D140" s="155" t="s">
        <v>252</v>
      </c>
      <c r="E140" s="157" t="s">
        <v>531</v>
      </c>
      <c r="F140" s="158" t="s">
        <v>532</v>
      </c>
      <c r="G140" s="159" t="s">
        <v>292</v>
      </c>
      <c r="H140" s="160">
        <v>1</v>
      </c>
      <c r="I140" s="161">
        <v>850</v>
      </c>
      <c r="J140" s="161">
        <f>ROUND(I140*H140,2)</f>
        <v>850</v>
      </c>
      <c r="K140" s="162"/>
      <c r="L140" s="163"/>
      <c r="M140" s="172" t="s">
        <v>1</v>
      </c>
      <c r="N140" s="173" t="s">
        <v>35</v>
      </c>
      <c r="O140" s="168">
        <v>0</v>
      </c>
      <c r="P140" s="168">
        <f>O140*H140</f>
        <v>0</v>
      </c>
      <c r="Q140" s="168">
        <v>2.3E-3</v>
      </c>
      <c r="R140" s="168">
        <f>Q140*H140</f>
        <v>2.3E-3</v>
      </c>
      <c r="S140" s="168">
        <v>0</v>
      </c>
      <c r="T140" s="169">
        <f>S140*H140</f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1" t="s">
        <v>255</v>
      </c>
      <c r="AT140" s="151" t="s">
        <v>252</v>
      </c>
      <c r="AU140" s="151" t="s">
        <v>80</v>
      </c>
      <c r="AY140" s="14" t="s">
        <v>153</v>
      </c>
      <c r="BE140" s="152">
        <f>IF(N140="základní",J140,0)</f>
        <v>850</v>
      </c>
      <c r="BF140" s="152">
        <f>IF(N140="snížená",J140,0)</f>
        <v>0</v>
      </c>
      <c r="BG140" s="152">
        <f>IF(N140="zákl. přenesená",J140,0)</f>
        <v>0</v>
      </c>
      <c r="BH140" s="152">
        <f>IF(N140="sníž. přenesená",J140,0)</f>
        <v>0</v>
      </c>
      <c r="BI140" s="152">
        <f>IF(N140="nulová",J140,0)</f>
        <v>0</v>
      </c>
      <c r="BJ140" s="14" t="s">
        <v>78</v>
      </c>
      <c r="BK140" s="152">
        <f>ROUND(I140*H140,2)</f>
        <v>850</v>
      </c>
      <c r="BL140" s="14" t="s">
        <v>193</v>
      </c>
      <c r="BM140" s="151" t="s">
        <v>533</v>
      </c>
    </row>
    <row r="141" spans="1:65" s="2" customFormat="1" ht="6.95" customHeight="1">
      <c r="A141" s="26"/>
      <c r="B141" s="41"/>
      <c r="C141" s="42"/>
      <c r="D141" s="42"/>
      <c r="E141" s="42"/>
      <c r="F141" s="42"/>
      <c r="G141" s="42"/>
      <c r="H141" s="42"/>
      <c r="I141" s="42"/>
      <c r="J141" s="42"/>
      <c r="K141" s="42"/>
      <c r="L141" s="27"/>
      <c r="M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</row>
  </sheetData>
  <autoFilter ref="C122:K140" xr:uid="{00000000-0009-0000-0000-00000B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BM148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ht="11.25">
      <c r="A1" s="87"/>
    </row>
    <row r="2" spans="1:46" s="1" customFormat="1" ht="36.950000000000003" customHeight="1">
      <c r="L2" s="195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4" t="s">
        <v>112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80</v>
      </c>
    </row>
    <row r="4" spans="1:46" s="1" customFormat="1" ht="24.95" customHeight="1">
      <c r="B4" s="17"/>
      <c r="D4" s="18" t="s">
        <v>122</v>
      </c>
      <c r="L4" s="17"/>
      <c r="M4" s="88" t="s">
        <v>10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14</v>
      </c>
      <c r="L6" s="17"/>
    </row>
    <row r="7" spans="1:46" s="1" customFormat="1" ht="16.5" customHeight="1">
      <c r="B7" s="17"/>
      <c r="E7" s="209" t="str">
        <f>'Rekapitulace stavby'!K6</f>
        <v>Město Chomutov Palachova - změnové listy</v>
      </c>
      <c r="F7" s="210"/>
      <c r="G7" s="210"/>
      <c r="H7" s="210"/>
      <c r="L7" s="17"/>
    </row>
    <row r="8" spans="1:46" s="2" customFormat="1" ht="12" customHeight="1">
      <c r="A8" s="26"/>
      <c r="B8" s="27"/>
      <c r="C8" s="26"/>
      <c r="D8" s="23" t="s">
        <v>123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30" customHeight="1">
      <c r="A9" s="26"/>
      <c r="B9" s="27"/>
      <c r="C9" s="26"/>
      <c r="D9" s="26"/>
      <c r="E9" s="179" t="s">
        <v>534</v>
      </c>
      <c r="F9" s="211"/>
      <c r="G9" s="211"/>
      <c r="H9" s="211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1.25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16</v>
      </c>
      <c r="E11" s="26"/>
      <c r="F11" s="21" t="s">
        <v>1</v>
      </c>
      <c r="G11" s="26"/>
      <c r="H11" s="26"/>
      <c r="I11" s="23" t="s">
        <v>17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18</v>
      </c>
      <c r="E12" s="26"/>
      <c r="F12" s="21" t="s">
        <v>19</v>
      </c>
      <c r="G12" s="26"/>
      <c r="H12" s="26"/>
      <c r="I12" s="23" t="s">
        <v>20</v>
      </c>
      <c r="J12" s="49" t="str">
        <f>'Rekapitulace stavby'!AN8</f>
        <v>23. 6. 2025</v>
      </c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22</v>
      </c>
      <c r="E14" s="26"/>
      <c r="F14" s="26"/>
      <c r="G14" s="26"/>
      <c r="H14" s="26"/>
      <c r="I14" s="23" t="s">
        <v>23</v>
      </c>
      <c r="J14" s="21" t="str">
        <f>IF('Rekapitulace stavby'!AN10="","",'Rekapitulace stavby'!AN10)</f>
        <v/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tr">
        <f>IF('Rekapitulace stavby'!E11="","",'Rekapitulace stavby'!E11)</f>
        <v xml:space="preserve"> </v>
      </c>
      <c r="F15" s="26"/>
      <c r="G15" s="26"/>
      <c r="H15" s="26"/>
      <c r="I15" s="23" t="s">
        <v>24</v>
      </c>
      <c r="J15" s="21" t="str">
        <f>IF('Rekapitulace stavby'!AN11="","",'Rekapitulace stavby'!AN11)</f>
        <v/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25</v>
      </c>
      <c r="E17" s="26"/>
      <c r="F17" s="26"/>
      <c r="G17" s="26"/>
      <c r="H17" s="26"/>
      <c r="I17" s="23" t="s">
        <v>23</v>
      </c>
      <c r="J17" s="21" t="str">
        <f>'Rekapitulace stavby'!AN13</f>
        <v/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81" t="str">
        <f>'Rekapitulace stavby'!E14</f>
        <v xml:space="preserve"> </v>
      </c>
      <c r="F18" s="181"/>
      <c r="G18" s="181"/>
      <c r="H18" s="181"/>
      <c r="I18" s="23" t="s">
        <v>24</v>
      </c>
      <c r="J18" s="21" t="str">
        <f>'Rekapitulace stavby'!AN14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26</v>
      </c>
      <c r="E20" s="26"/>
      <c r="F20" s="26"/>
      <c r="G20" s="26"/>
      <c r="H20" s="26"/>
      <c r="I20" s="23" t="s">
        <v>23</v>
      </c>
      <c r="J20" s="21" t="str">
        <f>IF('Rekapitulace stavby'!AN16="","",'Rekapitulace stavby'!AN16)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tr">
        <f>IF('Rekapitulace stavby'!E17="","",'Rekapitulace stavby'!E17)</f>
        <v xml:space="preserve"> </v>
      </c>
      <c r="F21" s="26"/>
      <c r="G21" s="26"/>
      <c r="H21" s="26"/>
      <c r="I21" s="23" t="s">
        <v>24</v>
      </c>
      <c r="J21" s="21" t="str">
        <f>IF('Rekapitulace stavby'!AN17="","",'Rekapitulace stavby'!AN17)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28</v>
      </c>
      <c r="E23" s="26"/>
      <c r="F23" s="26"/>
      <c r="G23" s="26"/>
      <c r="H23" s="26"/>
      <c r="I23" s="23" t="s">
        <v>23</v>
      </c>
      <c r="J23" s="21" t="str">
        <f>IF('Rekapitulace stavby'!AN19="","",'Rekapitulace stavby'!AN19)</f>
        <v/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IF('Rekapitulace stavby'!E20="","",'Rekapitulace stavby'!E20)</f>
        <v xml:space="preserve"> </v>
      </c>
      <c r="F24" s="26"/>
      <c r="G24" s="26"/>
      <c r="H24" s="26"/>
      <c r="I24" s="23" t="s">
        <v>24</v>
      </c>
      <c r="J24" s="21" t="str">
        <f>IF('Rekapitulace stavby'!AN20="","",'Rekapitulace stavby'!AN20)</f>
        <v/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29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89"/>
      <c r="B27" s="90"/>
      <c r="C27" s="89"/>
      <c r="D27" s="89"/>
      <c r="E27" s="184" t="s">
        <v>1</v>
      </c>
      <c r="F27" s="184"/>
      <c r="G27" s="184"/>
      <c r="H27" s="184"/>
      <c r="I27" s="89"/>
      <c r="J27" s="89"/>
      <c r="K27" s="89"/>
      <c r="L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2" t="s">
        <v>30</v>
      </c>
      <c r="E30" s="26"/>
      <c r="F30" s="26"/>
      <c r="G30" s="26"/>
      <c r="H30" s="26"/>
      <c r="I30" s="26"/>
      <c r="J30" s="65">
        <f>ROUND(J123, 2)</f>
        <v>-80794.149999999994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6"/>
      <c r="F32" s="30" t="s">
        <v>32</v>
      </c>
      <c r="G32" s="26"/>
      <c r="H32" s="26"/>
      <c r="I32" s="30" t="s">
        <v>31</v>
      </c>
      <c r="J32" s="30" t="s">
        <v>33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>
      <c r="A33" s="26"/>
      <c r="B33" s="27"/>
      <c r="C33" s="26"/>
      <c r="D33" s="93" t="s">
        <v>34</v>
      </c>
      <c r="E33" s="23" t="s">
        <v>35</v>
      </c>
      <c r="F33" s="94">
        <f>ROUND((SUM(BE123:BE147)),  2)</f>
        <v>-80794.149999999994</v>
      </c>
      <c r="G33" s="26"/>
      <c r="H33" s="26"/>
      <c r="I33" s="95">
        <v>0.21</v>
      </c>
      <c r="J33" s="94">
        <f>ROUND(((SUM(BE123:BE147))*I33),  2)</f>
        <v>-16966.77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23" t="s">
        <v>36</v>
      </c>
      <c r="F34" s="94">
        <f>ROUND((SUM(BF123:BF147)),  2)</f>
        <v>0</v>
      </c>
      <c r="G34" s="26"/>
      <c r="H34" s="26"/>
      <c r="I34" s="95">
        <v>0.12</v>
      </c>
      <c r="J34" s="94">
        <f>ROUND(((SUM(BF123:BF147))*I34), 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37</v>
      </c>
      <c r="F35" s="94">
        <f>ROUND((SUM(BG123:BG147)),  2)</f>
        <v>0</v>
      </c>
      <c r="G35" s="26"/>
      <c r="H35" s="26"/>
      <c r="I35" s="95">
        <v>0.21</v>
      </c>
      <c r="J35" s="94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38</v>
      </c>
      <c r="F36" s="94">
        <f>ROUND((SUM(BH123:BH147)),  2)</f>
        <v>0</v>
      </c>
      <c r="G36" s="26"/>
      <c r="H36" s="26"/>
      <c r="I36" s="95">
        <v>0.12</v>
      </c>
      <c r="J36" s="94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39</v>
      </c>
      <c r="F37" s="94">
        <f>ROUND((SUM(BI123:BI147)),  2)</f>
        <v>0</v>
      </c>
      <c r="G37" s="26"/>
      <c r="H37" s="26"/>
      <c r="I37" s="95">
        <v>0</v>
      </c>
      <c r="J37" s="94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96"/>
      <c r="D39" s="97" t="s">
        <v>40</v>
      </c>
      <c r="E39" s="54"/>
      <c r="F39" s="54"/>
      <c r="G39" s="98" t="s">
        <v>41</v>
      </c>
      <c r="H39" s="99" t="s">
        <v>42</v>
      </c>
      <c r="I39" s="54"/>
      <c r="J39" s="100">
        <f>SUM(J30:J37)</f>
        <v>-97760.92</v>
      </c>
      <c r="K39" s="101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43</v>
      </c>
      <c r="E50" s="38"/>
      <c r="F50" s="38"/>
      <c r="G50" s="37" t="s">
        <v>44</v>
      </c>
      <c r="H50" s="38"/>
      <c r="I50" s="38"/>
      <c r="J50" s="38"/>
      <c r="K50" s="38"/>
      <c r="L50" s="36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6"/>
      <c r="B61" s="27"/>
      <c r="C61" s="26"/>
      <c r="D61" s="39" t="s">
        <v>45</v>
      </c>
      <c r="E61" s="29"/>
      <c r="F61" s="102" t="s">
        <v>46</v>
      </c>
      <c r="G61" s="39" t="s">
        <v>45</v>
      </c>
      <c r="H61" s="29"/>
      <c r="I61" s="29"/>
      <c r="J61" s="103" t="s">
        <v>46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6"/>
      <c r="B65" s="27"/>
      <c r="C65" s="26"/>
      <c r="D65" s="37" t="s">
        <v>47</v>
      </c>
      <c r="E65" s="40"/>
      <c r="F65" s="40"/>
      <c r="G65" s="37" t="s">
        <v>48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6"/>
      <c r="B76" s="27"/>
      <c r="C76" s="26"/>
      <c r="D76" s="39" t="s">
        <v>45</v>
      </c>
      <c r="E76" s="29"/>
      <c r="F76" s="102" t="s">
        <v>46</v>
      </c>
      <c r="G76" s="39" t="s">
        <v>45</v>
      </c>
      <c r="H76" s="29"/>
      <c r="I76" s="29"/>
      <c r="J76" s="103" t="s">
        <v>46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125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14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09" t="str">
        <f>E7</f>
        <v>Město Chomutov Palachova - změnové listy</v>
      </c>
      <c r="F85" s="210"/>
      <c r="G85" s="210"/>
      <c r="H85" s="210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123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30" customHeight="1">
      <c r="A87" s="26"/>
      <c r="B87" s="27"/>
      <c r="C87" s="26"/>
      <c r="D87" s="26"/>
      <c r="E87" s="179" t="str">
        <f>E9</f>
        <v>12 - ZL 12 - D+M dlažba v sprch. koutě + obklad + izol. proti vodě + odv. žlab.(Odpočet sprch. vaničky)</v>
      </c>
      <c r="F87" s="211"/>
      <c r="G87" s="211"/>
      <c r="H87" s="211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18</v>
      </c>
      <c r="D89" s="26"/>
      <c r="E89" s="26"/>
      <c r="F89" s="21" t="str">
        <f>F12</f>
        <v xml:space="preserve"> </v>
      </c>
      <c r="G89" s="26"/>
      <c r="H89" s="26"/>
      <c r="I89" s="23" t="s">
        <v>20</v>
      </c>
      <c r="J89" s="49" t="str">
        <f>IF(J12="","",J12)</f>
        <v>23. 6. 2025</v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" customHeight="1">
      <c r="A91" s="26"/>
      <c r="B91" s="27"/>
      <c r="C91" s="23" t="s">
        <v>22</v>
      </c>
      <c r="D91" s="26"/>
      <c r="E91" s="26"/>
      <c r="F91" s="21" t="str">
        <f>E15</f>
        <v xml:space="preserve"> </v>
      </c>
      <c r="G91" s="26"/>
      <c r="H91" s="26"/>
      <c r="I91" s="23" t="s">
        <v>26</v>
      </c>
      <c r="J91" s="24" t="str">
        <f>E21</f>
        <v xml:space="preserve"> 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customHeight="1">
      <c r="A92" s="26"/>
      <c r="B92" s="27"/>
      <c r="C92" s="23" t="s">
        <v>25</v>
      </c>
      <c r="D92" s="26"/>
      <c r="E92" s="26"/>
      <c r="F92" s="21" t="str">
        <f>IF(E18="","",E18)</f>
        <v xml:space="preserve"> </v>
      </c>
      <c r="G92" s="26"/>
      <c r="H92" s="26"/>
      <c r="I92" s="23" t="s">
        <v>28</v>
      </c>
      <c r="J92" s="24" t="str">
        <f>E24</f>
        <v xml:space="preserve"> 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4" t="s">
        <v>126</v>
      </c>
      <c r="D94" s="96"/>
      <c r="E94" s="96"/>
      <c r="F94" s="96"/>
      <c r="G94" s="96"/>
      <c r="H94" s="96"/>
      <c r="I94" s="96"/>
      <c r="J94" s="105" t="s">
        <v>127</v>
      </c>
      <c r="K94" s="9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customHeight="1">
      <c r="A96" s="26"/>
      <c r="B96" s="27"/>
      <c r="C96" s="106" t="s">
        <v>128</v>
      </c>
      <c r="D96" s="26"/>
      <c r="E96" s="26"/>
      <c r="F96" s="26"/>
      <c r="G96" s="26"/>
      <c r="H96" s="26"/>
      <c r="I96" s="26"/>
      <c r="J96" s="65">
        <f>J123</f>
        <v>-80794.150000000023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129</v>
      </c>
    </row>
    <row r="97" spans="1:31" s="9" customFormat="1" ht="24.95" customHeight="1">
      <c r="B97" s="107"/>
      <c r="D97" s="108" t="s">
        <v>130</v>
      </c>
      <c r="E97" s="109"/>
      <c r="F97" s="109"/>
      <c r="G97" s="109"/>
      <c r="H97" s="109"/>
      <c r="I97" s="109"/>
      <c r="J97" s="110">
        <f>J124</f>
        <v>0</v>
      </c>
      <c r="L97" s="107"/>
    </row>
    <row r="98" spans="1:31" s="10" customFormat="1" ht="19.899999999999999" customHeight="1">
      <c r="B98" s="111"/>
      <c r="D98" s="112" t="s">
        <v>134</v>
      </c>
      <c r="E98" s="113"/>
      <c r="F98" s="113"/>
      <c r="G98" s="113"/>
      <c r="H98" s="113"/>
      <c r="I98" s="113"/>
      <c r="J98" s="114">
        <f>J125</f>
        <v>0</v>
      </c>
      <c r="L98" s="111"/>
    </row>
    <row r="99" spans="1:31" s="9" customFormat="1" ht="24.95" customHeight="1">
      <c r="B99" s="107"/>
      <c r="D99" s="108" t="s">
        <v>136</v>
      </c>
      <c r="E99" s="109"/>
      <c r="F99" s="109"/>
      <c r="G99" s="109"/>
      <c r="H99" s="109"/>
      <c r="I99" s="109"/>
      <c r="J99" s="110">
        <f>J126</f>
        <v>-80794.150000000023</v>
      </c>
      <c r="L99" s="107"/>
    </row>
    <row r="100" spans="1:31" s="10" customFormat="1" ht="19.899999999999999" customHeight="1">
      <c r="B100" s="111"/>
      <c r="D100" s="112" t="s">
        <v>353</v>
      </c>
      <c r="E100" s="113"/>
      <c r="F100" s="113"/>
      <c r="G100" s="113"/>
      <c r="H100" s="113"/>
      <c r="I100" s="113"/>
      <c r="J100" s="114">
        <f>J127</f>
        <v>14125.3</v>
      </c>
      <c r="L100" s="111"/>
    </row>
    <row r="101" spans="1:31" s="10" customFormat="1" ht="19.899999999999999" customHeight="1">
      <c r="B101" s="111"/>
      <c r="D101" s="112" t="s">
        <v>535</v>
      </c>
      <c r="E101" s="113"/>
      <c r="F101" s="113"/>
      <c r="G101" s="113"/>
      <c r="H101" s="113"/>
      <c r="I101" s="113"/>
      <c r="J101" s="114">
        <f>J129</f>
        <v>-6742.48</v>
      </c>
      <c r="L101" s="111"/>
    </row>
    <row r="102" spans="1:31" s="10" customFormat="1" ht="19.899999999999999" customHeight="1">
      <c r="B102" s="111"/>
      <c r="D102" s="112" t="s">
        <v>536</v>
      </c>
      <c r="E102" s="113"/>
      <c r="F102" s="113"/>
      <c r="G102" s="113"/>
      <c r="H102" s="113"/>
      <c r="I102" s="113"/>
      <c r="J102" s="114">
        <f>J131</f>
        <v>-109838.99</v>
      </c>
      <c r="L102" s="111"/>
    </row>
    <row r="103" spans="1:31" s="10" customFormat="1" ht="19.899999999999999" customHeight="1">
      <c r="B103" s="111"/>
      <c r="D103" s="112" t="s">
        <v>537</v>
      </c>
      <c r="E103" s="113"/>
      <c r="F103" s="113"/>
      <c r="G103" s="113"/>
      <c r="H103" s="113"/>
      <c r="I103" s="113"/>
      <c r="J103" s="114">
        <f>J140</f>
        <v>21662.019999999997</v>
      </c>
      <c r="L103" s="111"/>
    </row>
    <row r="104" spans="1:31" s="2" customFormat="1" ht="21.75" customHeight="1">
      <c r="A104" s="26"/>
      <c r="B104" s="27"/>
      <c r="C104" s="26"/>
      <c r="D104" s="26"/>
      <c r="E104" s="26"/>
      <c r="F104" s="26"/>
      <c r="G104" s="26"/>
      <c r="H104" s="26"/>
      <c r="I104" s="26"/>
      <c r="J104" s="26"/>
      <c r="K104" s="26"/>
      <c r="L104" s="3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5" spans="1:31" s="2" customFormat="1" ht="6.95" customHeight="1">
      <c r="A105" s="26"/>
      <c r="B105" s="41"/>
      <c r="C105" s="42"/>
      <c r="D105" s="42"/>
      <c r="E105" s="42"/>
      <c r="F105" s="42"/>
      <c r="G105" s="42"/>
      <c r="H105" s="42"/>
      <c r="I105" s="42"/>
      <c r="J105" s="42"/>
      <c r="K105" s="42"/>
      <c r="L105" s="3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9" spans="1:31" s="2" customFormat="1" ht="6.95" customHeight="1">
      <c r="A109" s="26"/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24.95" customHeight="1">
      <c r="A110" s="26"/>
      <c r="B110" s="27"/>
      <c r="C110" s="18" t="s">
        <v>138</v>
      </c>
      <c r="D110" s="26"/>
      <c r="E110" s="26"/>
      <c r="F110" s="26"/>
      <c r="G110" s="26"/>
      <c r="H110" s="26"/>
      <c r="I110" s="26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6.95" customHeight="1">
      <c r="A111" s="26"/>
      <c r="B111" s="27"/>
      <c r="C111" s="26"/>
      <c r="D111" s="26"/>
      <c r="E111" s="26"/>
      <c r="F111" s="26"/>
      <c r="G111" s="26"/>
      <c r="H111" s="26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2" customHeight="1">
      <c r="A112" s="26"/>
      <c r="B112" s="27"/>
      <c r="C112" s="23" t="s">
        <v>14</v>
      </c>
      <c r="D112" s="26"/>
      <c r="E112" s="26"/>
      <c r="F112" s="26"/>
      <c r="G112" s="26"/>
      <c r="H112" s="26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6.5" customHeight="1">
      <c r="A113" s="26"/>
      <c r="B113" s="27"/>
      <c r="C113" s="26"/>
      <c r="D113" s="26"/>
      <c r="E113" s="209" t="str">
        <f>E7</f>
        <v>Město Chomutov Palachova - změnové listy</v>
      </c>
      <c r="F113" s="210"/>
      <c r="G113" s="210"/>
      <c r="H113" s="210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2" customHeight="1">
      <c r="A114" s="26"/>
      <c r="B114" s="27"/>
      <c r="C114" s="23" t="s">
        <v>123</v>
      </c>
      <c r="D114" s="26"/>
      <c r="E114" s="26"/>
      <c r="F114" s="26"/>
      <c r="G114" s="26"/>
      <c r="H114" s="26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30" customHeight="1">
      <c r="A115" s="26"/>
      <c r="B115" s="27"/>
      <c r="C115" s="26"/>
      <c r="D115" s="26"/>
      <c r="E115" s="179" t="str">
        <f>E9</f>
        <v>12 - ZL 12 - D+M dlažba v sprch. koutě + obklad + izol. proti vodě + odv. žlab.(Odpočet sprch. vaničky)</v>
      </c>
      <c r="F115" s="211"/>
      <c r="G115" s="211"/>
      <c r="H115" s="211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6.95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2" customHeight="1">
      <c r="A117" s="26"/>
      <c r="B117" s="27"/>
      <c r="C117" s="23" t="s">
        <v>18</v>
      </c>
      <c r="D117" s="26"/>
      <c r="E117" s="26"/>
      <c r="F117" s="21" t="str">
        <f>F12</f>
        <v xml:space="preserve"> </v>
      </c>
      <c r="G117" s="26"/>
      <c r="H117" s="26"/>
      <c r="I117" s="23" t="s">
        <v>20</v>
      </c>
      <c r="J117" s="49" t="str">
        <f>IF(J12="","",J12)</f>
        <v>23. 6. 2025</v>
      </c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6.95" customHeight="1">
      <c r="A118" s="26"/>
      <c r="B118" s="27"/>
      <c r="C118" s="26"/>
      <c r="D118" s="26"/>
      <c r="E118" s="26"/>
      <c r="F118" s="26"/>
      <c r="G118" s="26"/>
      <c r="H118" s="26"/>
      <c r="I118" s="26"/>
      <c r="J118" s="26"/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5.2" customHeight="1">
      <c r="A119" s="26"/>
      <c r="B119" s="27"/>
      <c r="C119" s="23" t="s">
        <v>22</v>
      </c>
      <c r="D119" s="26"/>
      <c r="E119" s="26"/>
      <c r="F119" s="21" t="str">
        <f>E15</f>
        <v xml:space="preserve"> </v>
      </c>
      <c r="G119" s="26"/>
      <c r="H119" s="26"/>
      <c r="I119" s="23" t="s">
        <v>26</v>
      </c>
      <c r="J119" s="24" t="str">
        <f>E21</f>
        <v xml:space="preserve"> </v>
      </c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2" customFormat="1" ht="15.2" customHeight="1">
      <c r="A120" s="26"/>
      <c r="B120" s="27"/>
      <c r="C120" s="23" t="s">
        <v>25</v>
      </c>
      <c r="D120" s="26"/>
      <c r="E120" s="26"/>
      <c r="F120" s="21" t="str">
        <f>IF(E18="","",E18)</f>
        <v xml:space="preserve"> </v>
      </c>
      <c r="G120" s="26"/>
      <c r="H120" s="26"/>
      <c r="I120" s="23" t="s">
        <v>28</v>
      </c>
      <c r="J120" s="24" t="str">
        <f>E24</f>
        <v xml:space="preserve"> </v>
      </c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5" s="2" customFormat="1" ht="10.35" customHeight="1">
      <c r="A121" s="26"/>
      <c r="B121" s="27"/>
      <c r="C121" s="26"/>
      <c r="D121" s="26"/>
      <c r="E121" s="26"/>
      <c r="F121" s="26"/>
      <c r="G121" s="26"/>
      <c r="H121" s="26"/>
      <c r="I121" s="26"/>
      <c r="J121" s="26"/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5" s="11" customFormat="1" ht="29.25" customHeight="1">
      <c r="A122" s="115"/>
      <c r="B122" s="116"/>
      <c r="C122" s="117" t="s">
        <v>139</v>
      </c>
      <c r="D122" s="118" t="s">
        <v>55</v>
      </c>
      <c r="E122" s="118" t="s">
        <v>51</v>
      </c>
      <c r="F122" s="118" t="s">
        <v>52</v>
      </c>
      <c r="G122" s="118" t="s">
        <v>140</v>
      </c>
      <c r="H122" s="118" t="s">
        <v>141</v>
      </c>
      <c r="I122" s="118" t="s">
        <v>142</v>
      </c>
      <c r="J122" s="119" t="s">
        <v>127</v>
      </c>
      <c r="K122" s="120" t="s">
        <v>143</v>
      </c>
      <c r="L122" s="121"/>
      <c r="M122" s="56" t="s">
        <v>1</v>
      </c>
      <c r="N122" s="57" t="s">
        <v>34</v>
      </c>
      <c r="O122" s="57" t="s">
        <v>144</v>
      </c>
      <c r="P122" s="57" t="s">
        <v>145</v>
      </c>
      <c r="Q122" s="57" t="s">
        <v>146</v>
      </c>
      <c r="R122" s="57" t="s">
        <v>147</v>
      </c>
      <c r="S122" s="57" t="s">
        <v>148</v>
      </c>
      <c r="T122" s="58" t="s">
        <v>149</v>
      </c>
      <c r="U122" s="115"/>
      <c r="V122" s="115"/>
      <c r="W122" s="115"/>
      <c r="X122" s="115"/>
      <c r="Y122" s="115"/>
      <c r="Z122" s="115"/>
      <c r="AA122" s="115"/>
      <c r="AB122" s="115"/>
      <c r="AC122" s="115"/>
      <c r="AD122" s="115"/>
      <c r="AE122" s="115"/>
    </row>
    <row r="123" spans="1:65" s="2" customFormat="1" ht="22.9" customHeight="1">
      <c r="A123" s="26"/>
      <c r="B123" s="27"/>
      <c r="C123" s="63" t="s">
        <v>150</v>
      </c>
      <c r="D123" s="26"/>
      <c r="E123" s="26"/>
      <c r="F123" s="26"/>
      <c r="G123" s="26"/>
      <c r="H123" s="26"/>
      <c r="I123" s="26"/>
      <c r="J123" s="122">
        <f>BK123</f>
        <v>-80794.150000000023</v>
      </c>
      <c r="K123" s="26"/>
      <c r="L123" s="27"/>
      <c r="M123" s="59"/>
      <c r="N123" s="50"/>
      <c r="O123" s="60"/>
      <c r="P123" s="123">
        <f>P124+P126</f>
        <v>11.351000000000001</v>
      </c>
      <c r="Q123" s="60"/>
      <c r="R123" s="123">
        <f>R124+R126</f>
        <v>6.4554590299999992E-2</v>
      </c>
      <c r="S123" s="60"/>
      <c r="T123" s="124">
        <f>T124+T126</f>
        <v>0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T123" s="14" t="s">
        <v>69</v>
      </c>
      <c r="AU123" s="14" t="s">
        <v>129</v>
      </c>
      <c r="BK123" s="125">
        <f>BK124+BK126</f>
        <v>-80794.150000000023</v>
      </c>
    </row>
    <row r="124" spans="1:65" s="12" customFormat="1" ht="25.9" customHeight="1">
      <c r="B124" s="126"/>
      <c r="D124" s="127" t="s">
        <v>69</v>
      </c>
      <c r="E124" s="128" t="s">
        <v>151</v>
      </c>
      <c r="F124" s="128" t="s">
        <v>152</v>
      </c>
      <c r="J124" s="129">
        <f>BK124</f>
        <v>0</v>
      </c>
      <c r="L124" s="126"/>
      <c r="M124" s="130"/>
      <c r="N124" s="131"/>
      <c r="O124" s="131"/>
      <c r="P124" s="132">
        <f>P125</f>
        <v>0</v>
      </c>
      <c r="Q124" s="131"/>
      <c r="R124" s="132">
        <f>R125</f>
        <v>0</v>
      </c>
      <c r="S124" s="131"/>
      <c r="T124" s="133">
        <f>T125</f>
        <v>0</v>
      </c>
      <c r="AR124" s="127" t="s">
        <v>78</v>
      </c>
      <c r="AT124" s="134" t="s">
        <v>69</v>
      </c>
      <c r="AU124" s="134" t="s">
        <v>70</v>
      </c>
      <c r="AY124" s="127" t="s">
        <v>153</v>
      </c>
      <c r="BK124" s="135">
        <f>BK125</f>
        <v>0</v>
      </c>
    </row>
    <row r="125" spans="1:65" s="12" customFormat="1" ht="22.9" customHeight="1">
      <c r="B125" s="126"/>
      <c r="D125" s="127" t="s">
        <v>69</v>
      </c>
      <c r="E125" s="136" t="s">
        <v>223</v>
      </c>
      <c r="F125" s="136" t="s">
        <v>224</v>
      </c>
      <c r="J125" s="137">
        <f>BK125</f>
        <v>0</v>
      </c>
      <c r="L125" s="126"/>
      <c r="M125" s="130"/>
      <c r="N125" s="131"/>
      <c r="O125" s="131"/>
      <c r="P125" s="132">
        <v>0</v>
      </c>
      <c r="Q125" s="131"/>
      <c r="R125" s="132">
        <v>0</v>
      </c>
      <c r="S125" s="131"/>
      <c r="T125" s="133">
        <v>0</v>
      </c>
      <c r="AR125" s="127" t="s">
        <v>78</v>
      </c>
      <c r="AT125" s="134" t="s">
        <v>69</v>
      </c>
      <c r="AU125" s="134" t="s">
        <v>78</v>
      </c>
      <c r="AY125" s="127" t="s">
        <v>153</v>
      </c>
      <c r="BK125" s="135">
        <v>0</v>
      </c>
    </row>
    <row r="126" spans="1:65" s="12" customFormat="1" ht="25.9" customHeight="1">
      <c r="B126" s="126"/>
      <c r="D126" s="127" t="s">
        <v>69</v>
      </c>
      <c r="E126" s="128" t="s">
        <v>245</v>
      </c>
      <c r="F126" s="128" t="s">
        <v>246</v>
      </c>
      <c r="J126" s="129">
        <f>BK126</f>
        <v>-80794.150000000023</v>
      </c>
      <c r="L126" s="126"/>
      <c r="M126" s="130"/>
      <c r="N126" s="131"/>
      <c r="O126" s="131"/>
      <c r="P126" s="132">
        <f>P127+P129+P131+P140</f>
        <v>11.351000000000001</v>
      </c>
      <c r="Q126" s="131"/>
      <c r="R126" s="132">
        <f>R127+R129+R131+R140</f>
        <v>6.4554590299999992E-2</v>
      </c>
      <c r="S126" s="131"/>
      <c r="T126" s="133">
        <f>T127+T129+T131+T140</f>
        <v>0</v>
      </c>
      <c r="AR126" s="127" t="s">
        <v>80</v>
      </c>
      <c r="AT126" s="134" t="s">
        <v>69</v>
      </c>
      <c r="AU126" s="134" t="s">
        <v>70</v>
      </c>
      <c r="AY126" s="127" t="s">
        <v>153</v>
      </c>
      <c r="BK126" s="135">
        <f>BK127+BK129+BK131+BK140</f>
        <v>-80794.150000000023</v>
      </c>
    </row>
    <row r="127" spans="1:65" s="12" customFormat="1" ht="22.9" customHeight="1">
      <c r="B127" s="126"/>
      <c r="D127" s="127" t="s">
        <v>69</v>
      </c>
      <c r="E127" s="136" t="s">
        <v>354</v>
      </c>
      <c r="F127" s="136" t="s">
        <v>355</v>
      </c>
      <c r="J127" s="137">
        <f>BK127</f>
        <v>14125.3</v>
      </c>
      <c r="L127" s="126"/>
      <c r="M127" s="130"/>
      <c r="N127" s="131"/>
      <c r="O127" s="131"/>
      <c r="P127" s="132">
        <f>P128</f>
        <v>2.54</v>
      </c>
      <c r="Q127" s="131"/>
      <c r="R127" s="132">
        <f>R128</f>
        <v>3.9414999999999997E-3</v>
      </c>
      <c r="S127" s="131"/>
      <c r="T127" s="133">
        <f>T128</f>
        <v>0</v>
      </c>
      <c r="AR127" s="127" t="s">
        <v>80</v>
      </c>
      <c r="AT127" s="134" t="s">
        <v>69</v>
      </c>
      <c r="AU127" s="134" t="s">
        <v>78</v>
      </c>
      <c r="AY127" s="127" t="s">
        <v>153</v>
      </c>
      <c r="BK127" s="135">
        <f>BK128</f>
        <v>14125.3</v>
      </c>
    </row>
    <row r="128" spans="1:65" s="2" customFormat="1" ht="24.2" customHeight="1">
      <c r="A128" s="26"/>
      <c r="B128" s="138"/>
      <c r="C128" s="139" t="s">
        <v>113</v>
      </c>
      <c r="D128" s="139" t="s">
        <v>157</v>
      </c>
      <c r="E128" s="141" t="s">
        <v>538</v>
      </c>
      <c r="F128" s="142" t="s">
        <v>539</v>
      </c>
      <c r="G128" s="143" t="s">
        <v>292</v>
      </c>
      <c r="H128" s="144">
        <v>1</v>
      </c>
      <c r="I128" s="145">
        <v>14125.3</v>
      </c>
      <c r="J128" s="145">
        <f>ROUND(I128*H128,2)</f>
        <v>14125.3</v>
      </c>
      <c r="K128" s="146"/>
      <c r="L128" s="27"/>
      <c r="M128" s="147" t="s">
        <v>1</v>
      </c>
      <c r="N128" s="148" t="s">
        <v>35</v>
      </c>
      <c r="O128" s="149">
        <v>2.54</v>
      </c>
      <c r="P128" s="149">
        <f>O128*H128</f>
        <v>2.54</v>
      </c>
      <c r="Q128" s="149">
        <v>3.9414999999999997E-3</v>
      </c>
      <c r="R128" s="149">
        <f>Q128*H128</f>
        <v>3.9414999999999997E-3</v>
      </c>
      <c r="S128" s="149">
        <v>0</v>
      </c>
      <c r="T128" s="150">
        <f>S128*H128</f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51" t="s">
        <v>193</v>
      </c>
      <c r="AT128" s="151" t="s">
        <v>157</v>
      </c>
      <c r="AU128" s="151" t="s">
        <v>80</v>
      </c>
      <c r="AY128" s="14" t="s">
        <v>153</v>
      </c>
      <c r="BE128" s="152">
        <f>IF(N128="základní",J128,0)</f>
        <v>14125.3</v>
      </c>
      <c r="BF128" s="152">
        <f>IF(N128="snížená",J128,0)</f>
        <v>0</v>
      </c>
      <c r="BG128" s="152">
        <f>IF(N128="zákl. přenesená",J128,0)</f>
        <v>0</v>
      </c>
      <c r="BH128" s="152">
        <f>IF(N128="sníž. přenesená",J128,0)</f>
        <v>0</v>
      </c>
      <c r="BI128" s="152">
        <f>IF(N128="nulová",J128,0)</f>
        <v>0</v>
      </c>
      <c r="BJ128" s="14" t="s">
        <v>78</v>
      </c>
      <c r="BK128" s="152">
        <f>ROUND(I128*H128,2)</f>
        <v>14125.3</v>
      </c>
      <c r="BL128" s="14" t="s">
        <v>193</v>
      </c>
      <c r="BM128" s="151" t="s">
        <v>540</v>
      </c>
    </row>
    <row r="129" spans="1:65" s="12" customFormat="1" ht="22.9" customHeight="1">
      <c r="B129" s="126"/>
      <c r="D129" s="127" t="s">
        <v>69</v>
      </c>
      <c r="E129" s="136" t="s">
        <v>541</v>
      </c>
      <c r="F129" s="136" t="s">
        <v>542</v>
      </c>
      <c r="J129" s="137">
        <f>BK129</f>
        <v>-6742.48</v>
      </c>
      <c r="L129" s="126"/>
      <c r="M129" s="130"/>
      <c r="N129" s="131"/>
      <c r="O129" s="131"/>
      <c r="P129" s="132">
        <f>P130</f>
        <v>-2.54</v>
      </c>
      <c r="Q129" s="131"/>
      <c r="R129" s="132">
        <f>R130</f>
        <v>-1.2744109700000001E-2</v>
      </c>
      <c r="S129" s="131"/>
      <c r="T129" s="133">
        <f>T130</f>
        <v>0</v>
      </c>
      <c r="AR129" s="127" t="s">
        <v>80</v>
      </c>
      <c r="AT129" s="134" t="s">
        <v>69</v>
      </c>
      <c r="AU129" s="134" t="s">
        <v>78</v>
      </c>
      <c r="AY129" s="127" t="s">
        <v>153</v>
      </c>
      <c r="BK129" s="135">
        <f>BK130</f>
        <v>-6742.48</v>
      </c>
    </row>
    <row r="130" spans="1:65" s="2" customFormat="1" ht="24.2" customHeight="1">
      <c r="A130" s="26"/>
      <c r="B130" s="138"/>
      <c r="C130" s="139" t="s">
        <v>200</v>
      </c>
      <c r="D130" s="154" t="s">
        <v>157</v>
      </c>
      <c r="E130" s="141" t="s">
        <v>543</v>
      </c>
      <c r="F130" s="142" t="s">
        <v>544</v>
      </c>
      <c r="G130" s="143" t="s">
        <v>545</v>
      </c>
      <c r="H130" s="144">
        <v>-1</v>
      </c>
      <c r="I130" s="145">
        <v>6742.48</v>
      </c>
      <c r="J130" s="145">
        <f>ROUND(I130*H130,2)</f>
        <v>-6742.48</v>
      </c>
      <c r="K130" s="146"/>
      <c r="L130" s="27"/>
      <c r="M130" s="147" t="s">
        <v>1</v>
      </c>
      <c r="N130" s="148" t="s">
        <v>35</v>
      </c>
      <c r="O130" s="149">
        <v>2.54</v>
      </c>
      <c r="P130" s="149">
        <f>O130*H130</f>
        <v>-2.54</v>
      </c>
      <c r="Q130" s="149">
        <v>1.2744109700000001E-2</v>
      </c>
      <c r="R130" s="149">
        <f>Q130*H130</f>
        <v>-1.2744109700000001E-2</v>
      </c>
      <c r="S130" s="149">
        <v>0</v>
      </c>
      <c r="T130" s="150">
        <f>S130*H130</f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1" t="s">
        <v>193</v>
      </c>
      <c r="AT130" s="151" t="s">
        <v>157</v>
      </c>
      <c r="AU130" s="151" t="s">
        <v>80</v>
      </c>
      <c r="AY130" s="14" t="s">
        <v>153</v>
      </c>
      <c r="BE130" s="152">
        <f>IF(N130="základní",J130,0)</f>
        <v>-6742.48</v>
      </c>
      <c r="BF130" s="152">
        <f>IF(N130="snížená",J130,0)</f>
        <v>0</v>
      </c>
      <c r="BG130" s="152">
        <f>IF(N130="zákl. přenesená",J130,0)</f>
        <v>0</v>
      </c>
      <c r="BH130" s="152">
        <f>IF(N130="sníž. přenesená",J130,0)</f>
        <v>0</v>
      </c>
      <c r="BI130" s="152">
        <f>IF(N130="nulová",J130,0)</f>
        <v>0</v>
      </c>
      <c r="BJ130" s="14" t="s">
        <v>78</v>
      </c>
      <c r="BK130" s="152">
        <f>ROUND(I130*H130,2)</f>
        <v>-6742.48</v>
      </c>
      <c r="BL130" s="14" t="s">
        <v>193</v>
      </c>
      <c r="BM130" s="151" t="s">
        <v>546</v>
      </c>
    </row>
    <row r="131" spans="1:65" s="12" customFormat="1" ht="22.9" customHeight="1">
      <c r="B131" s="126"/>
      <c r="D131" s="127" t="s">
        <v>69</v>
      </c>
      <c r="E131" s="136" t="s">
        <v>547</v>
      </c>
      <c r="F131" s="136" t="s">
        <v>548</v>
      </c>
      <c r="J131" s="137">
        <f>BK131</f>
        <v>-109838.99</v>
      </c>
      <c r="L131" s="126"/>
      <c r="M131" s="130"/>
      <c r="N131" s="131"/>
      <c r="O131" s="131"/>
      <c r="P131" s="132">
        <f>SUM(P132:P139)</f>
        <v>0.88360000000000016</v>
      </c>
      <c r="Q131" s="131"/>
      <c r="R131" s="132">
        <f>SUM(R132:R139)</f>
        <v>3.078E-3</v>
      </c>
      <c r="S131" s="131"/>
      <c r="T131" s="133">
        <f>SUM(T132:T139)</f>
        <v>0</v>
      </c>
      <c r="AR131" s="127" t="s">
        <v>80</v>
      </c>
      <c r="AT131" s="134" t="s">
        <v>69</v>
      </c>
      <c r="AU131" s="134" t="s">
        <v>78</v>
      </c>
      <c r="AY131" s="127" t="s">
        <v>153</v>
      </c>
      <c r="BK131" s="135">
        <f>SUM(BK132:BK139)</f>
        <v>-109838.99</v>
      </c>
    </row>
    <row r="132" spans="1:65" s="2" customFormat="1" ht="24.2" customHeight="1">
      <c r="A132" s="26"/>
      <c r="B132" s="138"/>
      <c r="C132" s="139" t="s">
        <v>119</v>
      </c>
      <c r="D132" s="139" t="s">
        <v>157</v>
      </c>
      <c r="E132" s="141" t="s">
        <v>549</v>
      </c>
      <c r="F132" s="142" t="s">
        <v>550</v>
      </c>
      <c r="G132" s="143" t="s">
        <v>160</v>
      </c>
      <c r="H132" s="144">
        <v>1.6</v>
      </c>
      <c r="I132" s="145">
        <v>19.79</v>
      </c>
      <c r="J132" s="145">
        <f t="shared" ref="J132:J139" si="0">ROUND(I132*H132,2)</f>
        <v>31.66</v>
      </c>
      <c r="K132" s="146"/>
      <c r="L132" s="27"/>
      <c r="M132" s="147" t="s">
        <v>1</v>
      </c>
      <c r="N132" s="148" t="s">
        <v>35</v>
      </c>
      <c r="O132" s="149">
        <v>2.4E-2</v>
      </c>
      <c r="P132" s="149">
        <f t="shared" ref="P132:P139" si="1">O132*H132</f>
        <v>3.8400000000000004E-2</v>
      </c>
      <c r="Q132" s="149">
        <v>0</v>
      </c>
      <c r="R132" s="149">
        <f t="shared" ref="R132:R139" si="2">Q132*H132</f>
        <v>0</v>
      </c>
      <c r="S132" s="149">
        <v>0</v>
      </c>
      <c r="T132" s="150">
        <f t="shared" ref="T132:T139" si="3">S132*H132</f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1" t="s">
        <v>193</v>
      </c>
      <c r="AT132" s="151" t="s">
        <v>157</v>
      </c>
      <c r="AU132" s="151" t="s">
        <v>80</v>
      </c>
      <c r="AY132" s="14" t="s">
        <v>153</v>
      </c>
      <c r="BE132" s="152">
        <f t="shared" ref="BE132:BE139" si="4">IF(N132="základní",J132,0)</f>
        <v>31.66</v>
      </c>
      <c r="BF132" s="152">
        <f t="shared" ref="BF132:BF139" si="5">IF(N132="snížená",J132,0)</f>
        <v>0</v>
      </c>
      <c r="BG132" s="152">
        <f t="shared" ref="BG132:BG139" si="6">IF(N132="zákl. přenesená",J132,0)</f>
        <v>0</v>
      </c>
      <c r="BH132" s="152">
        <f t="shared" ref="BH132:BH139" si="7">IF(N132="sníž. přenesená",J132,0)</f>
        <v>0</v>
      </c>
      <c r="BI132" s="152">
        <f t="shared" ref="BI132:BI139" si="8">IF(N132="nulová",J132,0)</f>
        <v>0</v>
      </c>
      <c r="BJ132" s="14" t="s">
        <v>78</v>
      </c>
      <c r="BK132" s="152">
        <f t="shared" ref="BK132:BK139" si="9">ROUND(I132*H132,2)</f>
        <v>31.66</v>
      </c>
      <c r="BL132" s="14" t="s">
        <v>193</v>
      </c>
      <c r="BM132" s="151" t="s">
        <v>551</v>
      </c>
    </row>
    <row r="133" spans="1:65" s="2" customFormat="1" ht="24.2" customHeight="1">
      <c r="A133" s="26"/>
      <c r="B133" s="138"/>
      <c r="C133" s="139" t="s">
        <v>193</v>
      </c>
      <c r="D133" s="139" t="s">
        <v>157</v>
      </c>
      <c r="E133" s="141" t="s">
        <v>552</v>
      </c>
      <c r="F133" s="142" t="s">
        <v>553</v>
      </c>
      <c r="G133" s="143" t="s">
        <v>160</v>
      </c>
      <c r="H133" s="144">
        <v>1.6</v>
      </c>
      <c r="I133" s="145">
        <v>77.23</v>
      </c>
      <c r="J133" s="145">
        <f t="shared" si="0"/>
        <v>123.57</v>
      </c>
      <c r="K133" s="146"/>
      <c r="L133" s="27"/>
      <c r="M133" s="147" t="s">
        <v>1</v>
      </c>
      <c r="N133" s="148" t="s">
        <v>35</v>
      </c>
      <c r="O133" s="149">
        <v>4.3999999999999997E-2</v>
      </c>
      <c r="P133" s="149">
        <f t="shared" si="1"/>
        <v>7.0400000000000004E-2</v>
      </c>
      <c r="Q133" s="149">
        <v>2.9999999999999997E-4</v>
      </c>
      <c r="R133" s="149">
        <f t="shared" si="2"/>
        <v>4.7999999999999996E-4</v>
      </c>
      <c r="S133" s="149">
        <v>0</v>
      </c>
      <c r="T133" s="150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1" t="s">
        <v>193</v>
      </c>
      <c r="AT133" s="151" t="s">
        <v>157</v>
      </c>
      <c r="AU133" s="151" t="s">
        <v>80</v>
      </c>
      <c r="AY133" s="14" t="s">
        <v>153</v>
      </c>
      <c r="BE133" s="152">
        <f t="shared" si="4"/>
        <v>123.57</v>
      </c>
      <c r="BF133" s="152">
        <f t="shared" si="5"/>
        <v>0</v>
      </c>
      <c r="BG133" s="152">
        <f t="shared" si="6"/>
        <v>0</v>
      </c>
      <c r="BH133" s="152">
        <f t="shared" si="7"/>
        <v>0</v>
      </c>
      <c r="BI133" s="152">
        <f t="shared" si="8"/>
        <v>0</v>
      </c>
      <c r="BJ133" s="14" t="s">
        <v>78</v>
      </c>
      <c r="BK133" s="152">
        <f t="shared" si="9"/>
        <v>123.57</v>
      </c>
      <c r="BL133" s="14" t="s">
        <v>193</v>
      </c>
      <c r="BM133" s="151" t="s">
        <v>554</v>
      </c>
    </row>
    <row r="134" spans="1:65" s="2" customFormat="1" ht="33" customHeight="1">
      <c r="A134" s="26"/>
      <c r="B134" s="138"/>
      <c r="C134" s="155" t="s">
        <v>184</v>
      </c>
      <c r="D134" s="155" t="s">
        <v>252</v>
      </c>
      <c r="E134" s="157" t="s">
        <v>555</v>
      </c>
      <c r="F134" s="158" t="s">
        <v>556</v>
      </c>
      <c r="G134" s="159" t="s">
        <v>160</v>
      </c>
      <c r="H134" s="160">
        <v>1.76</v>
      </c>
      <c r="I134" s="161">
        <v>1168.6400000000001</v>
      </c>
      <c r="J134" s="161">
        <f t="shared" si="0"/>
        <v>2056.81</v>
      </c>
      <c r="K134" s="162"/>
      <c r="L134" s="163"/>
      <c r="M134" s="164" t="s">
        <v>1</v>
      </c>
      <c r="N134" s="165" t="s">
        <v>35</v>
      </c>
      <c r="O134" s="149">
        <v>0</v>
      </c>
      <c r="P134" s="149">
        <f t="shared" si="1"/>
        <v>0</v>
      </c>
      <c r="Q134" s="149">
        <v>0</v>
      </c>
      <c r="R134" s="149">
        <f t="shared" si="2"/>
        <v>0</v>
      </c>
      <c r="S134" s="149">
        <v>0</v>
      </c>
      <c r="T134" s="150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1" t="s">
        <v>255</v>
      </c>
      <c r="AT134" s="151" t="s">
        <v>252</v>
      </c>
      <c r="AU134" s="151" t="s">
        <v>80</v>
      </c>
      <c r="AY134" s="14" t="s">
        <v>153</v>
      </c>
      <c r="BE134" s="152">
        <f t="shared" si="4"/>
        <v>2056.81</v>
      </c>
      <c r="BF134" s="152">
        <f t="shared" si="5"/>
        <v>0</v>
      </c>
      <c r="BG134" s="152">
        <f t="shared" si="6"/>
        <v>0</v>
      </c>
      <c r="BH134" s="152">
        <f t="shared" si="7"/>
        <v>0</v>
      </c>
      <c r="BI134" s="152">
        <f t="shared" si="8"/>
        <v>0</v>
      </c>
      <c r="BJ134" s="14" t="s">
        <v>78</v>
      </c>
      <c r="BK134" s="152">
        <f t="shared" si="9"/>
        <v>2056.81</v>
      </c>
      <c r="BL134" s="14" t="s">
        <v>193</v>
      </c>
      <c r="BM134" s="151" t="s">
        <v>557</v>
      </c>
    </row>
    <row r="135" spans="1:65" s="2" customFormat="1" ht="44.25" customHeight="1">
      <c r="A135" s="26"/>
      <c r="B135" s="138"/>
      <c r="C135" s="139" t="s">
        <v>219</v>
      </c>
      <c r="D135" s="154" t="s">
        <v>157</v>
      </c>
      <c r="E135" s="141" t="s">
        <v>558</v>
      </c>
      <c r="F135" s="142" t="s">
        <v>559</v>
      </c>
      <c r="G135" s="143" t="s">
        <v>191</v>
      </c>
      <c r="H135" s="144">
        <v>-142.29499999999999</v>
      </c>
      <c r="I135" s="145">
        <v>185.75</v>
      </c>
      <c r="J135" s="145">
        <f t="shared" si="0"/>
        <v>-26431.3</v>
      </c>
      <c r="K135" s="146"/>
      <c r="L135" s="27"/>
      <c r="M135" s="147" t="s">
        <v>1</v>
      </c>
      <c r="N135" s="148" t="s">
        <v>35</v>
      </c>
      <c r="O135" s="149">
        <v>0</v>
      </c>
      <c r="P135" s="149">
        <f t="shared" si="1"/>
        <v>0</v>
      </c>
      <c r="Q135" s="149">
        <v>0</v>
      </c>
      <c r="R135" s="149">
        <f t="shared" si="2"/>
        <v>0</v>
      </c>
      <c r="S135" s="149">
        <v>0</v>
      </c>
      <c r="T135" s="150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1" t="s">
        <v>193</v>
      </c>
      <c r="AT135" s="151" t="s">
        <v>157</v>
      </c>
      <c r="AU135" s="151" t="s">
        <v>80</v>
      </c>
      <c r="AY135" s="14" t="s">
        <v>153</v>
      </c>
      <c r="BE135" s="152">
        <f t="shared" si="4"/>
        <v>-26431.3</v>
      </c>
      <c r="BF135" s="152">
        <f t="shared" si="5"/>
        <v>0</v>
      </c>
      <c r="BG135" s="152">
        <f t="shared" si="6"/>
        <v>0</v>
      </c>
      <c r="BH135" s="152">
        <f t="shared" si="7"/>
        <v>0</v>
      </c>
      <c r="BI135" s="152">
        <f t="shared" si="8"/>
        <v>0</v>
      </c>
      <c r="BJ135" s="14" t="s">
        <v>78</v>
      </c>
      <c r="BK135" s="152">
        <f t="shared" si="9"/>
        <v>-26431.3</v>
      </c>
      <c r="BL135" s="14" t="s">
        <v>193</v>
      </c>
      <c r="BM135" s="151" t="s">
        <v>560</v>
      </c>
    </row>
    <row r="136" spans="1:65" s="2" customFormat="1" ht="37.9" customHeight="1">
      <c r="A136" s="26"/>
      <c r="B136" s="138"/>
      <c r="C136" s="155" t="s">
        <v>167</v>
      </c>
      <c r="D136" s="174" t="s">
        <v>252</v>
      </c>
      <c r="E136" s="157" t="s">
        <v>561</v>
      </c>
      <c r="F136" s="158" t="s">
        <v>562</v>
      </c>
      <c r="G136" s="159" t="s">
        <v>191</v>
      </c>
      <c r="H136" s="160">
        <v>-156.52500000000001</v>
      </c>
      <c r="I136" s="161">
        <v>554.79999999999995</v>
      </c>
      <c r="J136" s="161">
        <f t="shared" si="0"/>
        <v>-86840.07</v>
      </c>
      <c r="K136" s="162"/>
      <c r="L136" s="163"/>
      <c r="M136" s="164" t="s">
        <v>1</v>
      </c>
      <c r="N136" s="165" t="s">
        <v>35</v>
      </c>
      <c r="O136" s="149">
        <v>0</v>
      </c>
      <c r="P136" s="149">
        <f t="shared" si="1"/>
        <v>0</v>
      </c>
      <c r="Q136" s="149">
        <v>0</v>
      </c>
      <c r="R136" s="149">
        <f t="shared" si="2"/>
        <v>0</v>
      </c>
      <c r="S136" s="149">
        <v>0</v>
      </c>
      <c r="T136" s="150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1" t="s">
        <v>255</v>
      </c>
      <c r="AT136" s="151" t="s">
        <v>252</v>
      </c>
      <c r="AU136" s="151" t="s">
        <v>80</v>
      </c>
      <c r="AY136" s="14" t="s">
        <v>153</v>
      </c>
      <c r="BE136" s="152">
        <f t="shared" si="4"/>
        <v>-86840.07</v>
      </c>
      <c r="BF136" s="152">
        <f t="shared" si="5"/>
        <v>0</v>
      </c>
      <c r="BG136" s="152">
        <f t="shared" si="6"/>
        <v>0</v>
      </c>
      <c r="BH136" s="152">
        <f t="shared" si="7"/>
        <v>0</v>
      </c>
      <c r="BI136" s="152">
        <f t="shared" si="8"/>
        <v>0</v>
      </c>
      <c r="BJ136" s="14" t="s">
        <v>78</v>
      </c>
      <c r="BK136" s="152">
        <f t="shared" si="9"/>
        <v>-86840.07</v>
      </c>
      <c r="BL136" s="14" t="s">
        <v>193</v>
      </c>
      <c r="BM136" s="151" t="s">
        <v>563</v>
      </c>
    </row>
    <row r="137" spans="1:65" s="2" customFormat="1" ht="24.2" customHeight="1">
      <c r="A137" s="26"/>
      <c r="B137" s="138"/>
      <c r="C137" s="139" t="s">
        <v>175</v>
      </c>
      <c r="D137" s="139" t="s">
        <v>157</v>
      </c>
      <c r="E137" s="141" t="s">
        <v>564</v>
      </c>
      <c r="F137" s="142" t="s">
        <v>565</v>
      </c>
      <c r="G137" s="143" t="s">
        <v>160</v>
      </c>
      <c r="H137" s="144">
        <v>1.6</v>
      </c>
      <c r="I137" s="145">
        <v>527.89</v>
      </c>
      <c r="J137" s="145">
        <f t="shared" si="0"/>
        <v>844.62</v>
      </c>
      <c r="K137" s="146"/>
      <c r="L137" s="27"/>
      <c r="M137" s="147" t="s">
        <v>1</v>
      </c>
      <c r="N137" s="148" t="s">
        <v>35</v>
      </c>
      <c r="O137" s="149">
        <v>0.27800000000000002</v>
      </c>
      <c r="P137" s="149">
        <f t="shared" si="1"/>
        <v>0.44480000000000008</v>
      </c>
      <c r="Q137" s="149">
        <v>1.5E-3</v>
      </c>
      <c r="R137" s="149">
        <f t="shared" si="2"/>
        <v>2.4000000000000002E-3</v>
      </c>
      <c r="S137" s="149">
        <v>0</v>
      </c>
      <c r="T137" s="150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1" t="s">
        <v>193</v>
      </c>
      <c r="AT137" s="151" t="s">
        <v>157</v>
      </c>
      <c r="AU137" s="151" t="s">
        <v>80</v>
      </c>
      <c r="AY137" s="14" t="s">
        <v>153</v>
      </c>
      <c r="BE137" s="152">
        <f t="shared" si="4"/>
        <v>844.62</v>
      </c>
      <c r="BF137" s="152">
        <f t="shared" si="5"/>
        <v>0</v>
      </c>
      <c r="BG137" s="152">
        <f t="shared" si="6"/>
        <v>0</v>
      </c>
      <c r="BH137" s="152">
        <f t="shared" si="7"/>
        <v>0</v>
      </c>
      <c r="BI137" s="152">
        <f t="shared" si="8"/>
        <v>0</v>
      </c>
      <c r="BJ137" s="14" t="s">
        <v>78</v>
      </c>
      <c r="BK137" s="152">
        <f t="shared" si="9"/>
        <v>844.62</v>
      </c>
      <c r="BL137" s="14" t="s">
        <v>193</v>
      </c>
      <c r="BM137" s="151" t="s">
        <v>566</v>
      </c>
    </row>
    <row r="138" spans="1:65" s="2" customFormat="1" ht="16.5" customHeight="1">
      <c r="A138" s="26"/>
      <c r="B138" s="138"/>
      <c r="C138" s="139" t="s">
        <v>426</v>
      </c>
      <c r="D138" s="139" t="s">
        <v>157</v>
      </c>
      <c r="E138" s="141" t="s">
        <v>567</v>
      </c>
      <c r="F138" s="142" t="s">
        <v>568</v>
      </c>
      <c r="G138" s="143" t="s">
        <v>191</v>
      </c>
      <c r="H138" s="144">
        <v>6.6</v>
      </c>
      <c r="I138" s="145">
        <v>56.5</v>
      </c>
      <c r="J138" s="145">
        <f t="shared" si="0"/>
        <v>372.9</v>
      </c>
      <c r="K138" s="146"/>
      <c r="L138" s="27"/>
      <c r="M138" s="147" t="s">
        <v>1</v>
      </c>
      <c r="N138" s="148" t="s">
        <v>35</v>
      </c>
      <c r="O138" s="149">
        <v>0.05</v>
      </c>
      <c r="P138" s="149">
        <f t="shared" si="1"/>
        <v>0.33</v>
      </c>
      <c r="Q138" s="149">
        <v>3.0000000000000001E-5</v>
      </c>
      <c r="R138" s="149">
        <f t="shared" si="2"/>
        <v>1.9799999999999999E-4</v>
      </c>
      <c r="S138" s="149">
        <v>0</v>
      </c>
      <c r="T138" s="150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1" t="s">
        <v>193</v>
      </c>
      <c r="AT138" s="151" t="s">
        <v>157</v>
      </c>
      <c r="AU138" s="151" t="s">
        <v>80</v>
      </c>
      <c r="AY138" s="14" t="s">
        <v>153</v>
      </c>
      <c r="BE138" s="152">
        <f t="shared" si="4"/>
        <v>372.9</v>
      </c>
      <c r="BF138" s="152">
        <f t="shared" si="5"/>
        <v>0</v>
      </c>
      <c r="BG138" s="152">
        <f t="shared" si="6"/>
        <v>0</v>
      </c>
      <c r="BH138" s="152">
        <f t="shared" si="7"/>
        <v>0</v>
      </c>
      <c r="BI138" s="152">
        <f t="shared" si="8"/>
        <v>0</v>
      </c>
      <c r="BJ138" s="14" t="s">
        <v>78</v>
      </c>
      <c r="BK138" s="152">
        <f t="shared" si="9"/>
        <v>372.9</v>
      </c>
      <c r="BL138" s="14" t="s">
        <v>193</v>
      </c>
      <c r="BM138" s="151" t="s">
        <v>569</v>
      </c>
    </row>
    <row r="139" spans="1:65" s="2" customFormat="1" ht="49.15" customHeight="1">
      <c r="A139" s="26"/>
      <c r="B139" s="138"/>
      <c r="C139" s="139" t="s">
        <v>443</v>
      </c>
      <c r="D139" s="139" t="s">
        <v>157</v>
      </c>
      <c r="E139" s="141" t="s">
        <v>570</v>
      </c>
      <c r="F139" s="142" t="s">
        <v>571</v>
      </c>
      <c r="G139" s="143" t="s">
        <v>228</v>
      </c>
      <c r="H139" s="144">
        <v>3.0000000000000001E-3</v>
      </c>
      <c r="I139" s="145">
        <v>939.83</v>
      </c>
      <c r="J139" s="145">
        <f t="shared" si="0"/>
        <v>2.82</v>
      </c>
      <c r="K139" s="146"/>
      <c r="L139" s="27"/>
      <c r="M139" s="147" t="s">
        <v>1</v>
      </c>
      <c r="N139" s="148" t="s">
        <v>35</v>
      </c>
      <c r="O139" s="149">
        <v>0</v>
      </c>
      <c r="P139" s="149">
        <f t="shared" si="1"/>
        <v>0</v>
      </c>
      <c r="Q139" s="149">
        <v>0</v>
      </c>
      <c r="R139" s="149">
        <f t="shared" si="2"/>
        <v>0</v>
      </c>
      <c r="S139" s="149">
        <v>0</v>
      </c>
      <c r="T139" s="150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1" t="s">
        <v>193</v>
      </c>
      <c r="AT139" s="151" t="s">
        <v>157</v>
      </c>
      <c r="AU139" s="151" t="s">
        <v>80</v>
      </c>
      <c r="AY139" s="14" t="s">
        <v>153</v>
      </c>
      <c r="BE139" s="152">
        <f t="shared" si="4"/>
        <v>2.82</v>
      </c>
      <c r="BF139" s="152">
        <f t="shared" si="5"/>
        <v>0</v>
      </c>
      <c r="BG139" s="152">
        <f t="shared" si="6"/>
        <v>0</v>
      </c>
      <c r="BH139" s="152">
        <f t="shared" si="7"/>
        <v>0</v>
      </c>
      <c r="BI139" s="152">
        <f t="shared" si="8"/>
        <v>0</v>
      </c>
      <c r="BJ139" s="14" t="s">
        <v>78</v>
      </c>
      <c r="BK139" s="152">
        <f t="shared" si="9"/>
        <v>2.82</v>
      </c>
      <c r="BL139" s="14" t="s">
        <v>193</v>
      </c>
      <c r="BM139" s="151" t="s">
        <v>572</v>
      </c>
    </row>
    <row r="140" spans="1:65" s="12" customFormat="1" ht="22.9" customHeight="1">
      <c r="B140" s="126"/>
      <c r="D140" s="127" t="s">
        <v>69</v>
      </c>
      <c r="E140" s="136" t="s">
        <v>573</v>
      </c>
      <c r="F140" s="136" t="s">
        <v>574</v>
      </c>
      <c r="J140" s="137">
        <f>BK140</f>
        <v>21662.019999999997</v>
      </c>
      <c r="L140" s="126"/>
      <c r="M140" s="130"/>
      <c r="N140" s="131"/>
      <c r="O140" s="131"/>
      <c r="P140" s="132">
        <f>SUM(P141:P147)</f>
        <v>10.467400000000001</v>
      </c>
      <c r="Q140" s="131"/>
      <c r="R140" s="132">
        <f>SUM(R141:R147)</f>
        <v>7.02792E-2</v>
      </c>
      <c r="S140" s="131"/>
      <c r="T140" s="133">
        <f>SUM(T141:T147)</f>
        <v>0</v>
      </c>
      <c r="AR140" s="127" t="s">
        <v>80</v>
      </c>
      <c r="AT140" s="134" t="s">
        <v>69</v>
      </c>
      <c r="AU140" s="134" t="s">
        <v>78</v>
      </c>
      <c r="AY140" s="127" t="s">
        <v>153</v>
      </c>
      <c r="BK140" s="135">
        <f>SUM(BK141:BK147)</f>
        <v>21662.019999999997</v>
      </c>
    </row>
    <row r="141" spans="1:65" s="2" customFormat="1" ht="24.2" customHeight="1">
      <c r="A141" s="26"/>
      <c r="B141" s="138"/>
      <c r="C141" s="139" t="s">
        <v>80</v>
      </c>
      <c r="D141" s="139" t="s">
        <v>157</v>
      </c>
      <c r="E141" s="141" t="s">
        <v>575</v>
      </c>
      <c r="F141" s="142" t="s">
        <v>576</v>
      </c>
      <c r="G141" s="143" t="s">
        <v>160</v>
      </c>
      <c r="H141" s="144">
        <v>7.4</v>
      </c>
      <c r="I141" s="145">
        <v>9.41</v>
      </c>
      <c r="J141" s="145">
        <f t="shared" ref="J141:J147" si="10">ROUND(I141*H141,2)</f>
        <v>69.63</v>
      </c>
      <c r="K141" s="146"/>
      <c r="L141" s="27"/>
      <c r="M141" s="147" t="s">
        <v>1</v>
      </c>
      <c r="N141" s="148" t="s">
        <v>35</v>
      </c>
      <c r="O141" s="149">
        <v>1.2E-2</v>
      </c>
      <c r="P141" s="149">
        <f t="shared" ref="P141:P147" si="11">O141*H141</f>
        <v>8.8800000000000004E-2</v>
      </c>
      <c r="Q141" s="149">
        <v>0</v>
      </c>
      <c r="R141" s="149">
        <f t="shared" ref="R141:R147" si="12">Q141*H141</f>
        <v>0</v>
      </c>
      <c r="S141" s="149">
        <v>0</v>
      </c>
      <c r="T141" s="150">
        <f t="shared" ref="T141:T147" si="13">S141*H141</f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1" t="s">
        <v>193</v>
      </c>
      <c r="AT141" s="151" t="s">
        <v>157</v>
      </c>
      <c r="AU141" s="151" t="s">
        <v>80</v>
      </c>
      <c r="AY141" s="14" t="s">
        <v>153</v>
      </c>
      <c r="BE141" s="152">
        <f t="shared" ref="BE141:BE147" si="14">IF(N141="základní",J141,0)</f>
        <v>69.63</v>
      </c>
      <c r="BF141" s="152">
        <f t="shared" ref="BF141:BF147" si="15">IF(N141="snížená",J141,0)</f>
        <v>0</v>
      </c>
      <c r="BG141" s="152">
        <f t="shared" ref="BG141:BG147" si="16">IF(N141="zákl. přenesená",J141,0)</f>
        <v>0</v>
      </c>
      <c r="BH141" s="152">
        <f t="shared" ref="BH141:BH147" si="17">IF(N141="sníž. přenesená",J141,0)</f>
        <v>0</v>
      </c>
      <c r="BI141" s="152">
        <f t="shared" ref="BI141:BI147" si="18">IF(N141="nulová",J141,0)</f>
        <v>0</v>
      </c>
      <c r="BJ141" s="14" t="s">
        <v>78</v>
      </c>
      <c r="BK141" s="152">
        <f t="shared" ref="BK141:BK147" si="19">ROUND(I141*H141,2)</f>
        <v>69.63</v>
      </c>
      <c r="BL141" s="14" t="s">
        <v>193</v>
      </c>
      <c r="BM141" s="151" t="s">
        <v>577</v>
      </c>
    </row>
    <row r="142" spans="1:65" s="2" customFormat="1" ht="24.2" customHeight="1">
      <c r="A142" s="26"/>
      <c r="B142" s="138"/>
      <c r="C142" s="139" t="s">
        <v>225</v>
      </c>
      <c r="D142" s="139" t="s">
        <v>157</v>
      </c>
      <c r="E142" s="141" t="s">
        <v>578</v>
      </c>
      <c r="F142" s="142" t="s">
        <v>579</v>
      </c>
      <c r="G142" s="143" t="s">
        <v>160</v>
      </c>
      <c r="H142" s="144">
        <v>7.4</v>
      </c>
      <c r="I142" s="145">
        <v>77.23</v>
      </c>
      <c r="J142" s="145">
        <f t="shared" si="10"/>
        <v>571.5</v>
      </c>
      <c r="K142" s="146"/>
      <c r="L142" s="27"/>
      <c r="M142" s="147" t="s">
        <v>1</v>
      </c>
      <c r="N142" s="148" t="s">
        <v>35</v>
      </c>
      <c r="O142" s="149">
        <v>4.3999999999999997E-2</v>
      </c>
      <c r="P142" s="149">
        <f t="shared" si="11"/>
        <v>0.3256</v>
      </c>
      <c r="Q142" s="149">
        <v>2.9999999999999997E-4</v>
      </c>
      <c r="R142" s="149">
        <f t="shared" si="12"/>
        <v>2.2199999999999998E-3</v>
      </c>
      <c r="S142" s="149">
        <v>0</v>
      </c>
      <c r="T142" s="150">
        <f t="shared" si="1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1" t="s">
        <v>193</v>
      </c>
      <c r="AT142" s="151" t="s">
        <v>157</v>
      </c>
      <c r="AU142" s="151" t="s">
        <v>80</v>
      </c>
      <c r="AY142" s="14" t="s">
        <v>153</v>
      </c>
      <c r="BE142" s="152">
        <f t="shared" si="14"/>
        <v>571.5</v>
      </c>
      <c r="BF142" s="152">
        <f t="shared" si="15"/>
        <v>0</v>
      </c>
      <c r="BG142" s="152">
        <f t="shared" si="16"/>
        <v>0</v>
      </c>
      <c r="BH142" s="152">
        <f t="shared" si="17"/>
        <v>0</v>
      </c>
      <c r="BI142" s="152">
        <f t="shared" si="18"/>
        <v>0</v>
      </c>
      <c r="BJ142" s="14" t="s">
        <v>78</v>
      </c>
      <c r="BK142" s="152">
        <f t="shared" si="19"/>
        <v>571.5</v>
      </c>
      <c r="BL142" s="14" t="s">
        <v>193</v>
      </c>
      <c r="BM142" s="151" t="s">
        <v>580</v>
      </c>
    </row>
    <row r="143" spans="1:65" s="2" customFormat="1" ht="24.2" customHeight="1">
      <c r="A143" s="26"/>
      <c r="B143" s="138"/>
      <c r="C143" s="139" t="s">
        <v>161</v>
      </c>
      <c r="D143" s="139" t="s">
        <v>157</v>
      </c>
      <c r="E143" s="141" t="s">
        <v>581</v>
      </c>
      <c r="F143" s="142" t="s">
        <v>582</v>
      </c>
      <c r="G143" s="143" t="s">
        <v>160</v>
      </c>
      <c r="H143" s="144">
        <v>7.4</v>
      </c>
      <c r="I143" s="145">
        <v>603.91999999999996</v>
      </c>
      <c r="J143" s="145">
        <f t="shared" si="10"/>
        <v>4469.01</v>
      </c>
      <c r="K143" s="146"/>
      <c r="L143" s="27"/>
      <c r="M143" s="147" t="s">
        <v>1</v>
      </c>
      <c r="N143" s="148" t="s">
        <v>35</v>
      </c>
      <c r="O143" s="149">
        <v>0.375</v>
      </c>
      <c r="P143" s="149">
        <f t="shared" si="11"/>
        <v>2.7750000000000004</v>
      </c>
      <c r="Q143" s="149">
        <v>1.5E-3</v>
      </c>
      <c r="R143" s="149">
        <f t="shared" si="12"/>
        <v>1.11E-2</v>
      </c>
      <c r="S143" s="149">
        <v>0</v>
      </c>
      <c r="T143" s="150">
        <f t="shared" si="1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1" t="s">
        <v>193</v>
      </c>
      <c r="AT143" s="151" t="s">
        <v>157</v>
      </c>
      <c r="AU143" s="151" t="s">
        <v>80</v>
      </c>
      <c r="AY143" s="14" t="s">
        <v>153</v>
      </c>
      <c r="BE143" s="152">
        <f t="shared" si="14"/>
        <v>4469.01</v>
      </c>
      <c r="BF143" s="152">
        <f t="shared" si="15"/>
        <v>0</v>
      </c>
      <c r="BG143" s="152">
        <f t="shared" si="16"/>
        <v>0</v>
      </c>
      <c r="BH143" s="152">
        <f t="shared" si="17"/>
        <v>0</v>
      </c>
      <c r="BI143" s="152">
        <f t="shared" si="18"/>
        <v>0</v>
      </c>
      <c r="BJ143" s="14" t="s">
        <v>78</v>
      </c>
      <c r="BK143" s="152">
        <f t="shared" si="19"/>
        <v>4469.01</v>
      </c>
      <c r="BL143" s="14" t="s">
        <v>193</v>
      </c>
      <c r="BM143" s="151" t="s">
        <v>583</v>
      </c>
    </row>
    <row r="144" spans="1:65" s="2" customFormat="1" ht="37.9" customHeight="1">
      <c r="A144" s="26"/>
      <c r="B144" s="138"/>
      <c r="C144" s="139" t="s">
        <v>233</v>
      </c>
      <c r="D144" s="139" t="s">
        <v>157</v>
      </c>
      <c r="E144" s="141" t="s">
        <v>584</v>
      </c>
      <c r="F144" s="142" t="s">
        <v>585</v>
      </c>
      <c r="G144" s="143" t="s">
        <v>160</v>
      </c>
      <c r="H144" s="144">
        <v>7.4</v>
      </c>
      <c r="I144" s="145">
        <v>874.25</v>
      </c>
      <c r="J144" s="145">
        <f t="shared" si="10"/>
        <v>6469.45</v>
      </c>
      <c r="K144" s="146"/>
      <c r="L144" s="27"/>
      <c r="M144" s="147" t="s">
        <v>1</v>
      </c>
      <c r="N144" s="148" t="s">
        <v>35</v>
      </c>
      <c r="O144" s="149">
        <v>0.71</v>
      </c>
      <c r="P144" s="149">
        <f t="shared" si="11"/>
        <v>5.2539999999999996</v>
      </c>
      <c r="Q144" s="149">
        <v>7.548E-3</v>
      </c>
      <c r="R144" s="149">
        <f t="shared" si="12"/>
        <v>5.5855200000000001E-2</v>
      </c>
      <c r="S144" s="149">
        <v>0</v>
      </c>
      <c r="T144" s="150">
        <f t="shared" si="1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1" t="s">
        <v>193</v>
      </c>
      <c r="AT144" s="151" t="s">
        <v>157</v>
      </c>
      <c r="AU144" s="151" t="s">
        <v>80</v>
      </c>
      <c r="AY144" s="14" t="s">
        <v>153</v>
      </c>
      <c r="BE144" s="152">
        <f t="shared" si="14"/>
        <v>6469.45</v>
      </c>
      <c r="BF144" s="152">
        <f t="shared" si="15"/>
        <v>0</v>
      </c>
      <c r="BG144" s="152">
        <f t="shared" si="16"/>
        <v>0</v>
      </c>
      <c r="BH144" s="152">
        <f t="shared" si="17"/>
        <v>0</v>
      </c>
      <c r="BI144" s="152">
        <f t="shared" si="18"/>
        <v>0</v>
      </c>
      <c r="BJ144" s="14" t="s">
        <v>78</v>
      </c>
      <c r="BK144" s="152">
        <f t="shared" si="19"/>
        <v>6469.45</v>
      </c>
      <c r="BL144" s="14" t="s">
        <v>193</v>
      </c>
      <c r="BM144" s="151" t="s">
        <v>586</v>
      </c>
    </row>
    <row r="145" spans="1:65" s="2" customFormat="1" ht="24.2" customHeight="1">
      <c r="A145" s="26"/>
      <c r="B145" s="138"/>
      <c r="C145" s="155" t="s">
        <v>154</v>
      </c>
      <c r="D145" s="155" t="s">
        <v>252</v>
      </c>
      <c r="E145" s="157" t="s">
        <v>587</v>
      </c>
      <c r="F145" s="158" t="s">
        <v>588</v>
      </c>
      <c r="G145" s="159" t="s">
        <v>160</v>
      </c>
      <c r="H145" s="160">
        <v>8.51</v>
      </c>
      <c r="I145" s="161">
        <v>899.24</v>
      </c>
      <c r="J145" s="161">
        <f t="shared" si="10"/>
        <v>7652.53</v>
      </c>
      <c r="K145" s="162"/>
      <c r="L145" s="163"/>
      <c r="M145" s="164" t="s">
        <v>1</v>
      </c>
      <c r="N145" s="165" t="s">
        <v>35</v>
      </c>
      <c r="O145" s="149">
        <v>0</v>
      </c>
      <c r="P145" s="149">
        <f t="shared" si="11"/>
        <v>0</v>
      </c>
      <c r="Q145" s="149">
        <v>0</v>
      </c>
      <c r="R145" s="149">
        <f t="shared" si="12"/>
        <v>0</v>
      </c>
      <c r="S145" s="149">
        <v>0</v>
      </c>
      <c r="T145" s="150">
        <f t="shared" si="1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1" t="s">
        <v>255</v>
      </c>
      <c r="AT145" s="151" t="s">
        <v>252</v>
      </c>
      <c r="AU145" s="151" t="s">
        <v>80</v>
      </c>
      <c r="AY145" s="14" t="s">
        <v>153</v>
      </c>
      <c r="BE145" s="152">
        <f t="shared" si="14"/>
        <v>7652.53</v>
      </c>
      <c r="BF145" s="152">
        <f t="shared" si="15"/>
        <v>0</v>
      </c>
      <c r="BG145" s="152">
        <f t="shared" si="16"/>
        <v>0</v>
      </c>
      <c r="BH145" s="152">
        <f t="shared" si="17"/>
        <v>0</v>
      </c>
      <c r="BI145" s="152">
        <f t="shared" si="18"/>
        <v>0</v>
      </c>
      <c r="BJ145" s="14" t="s">
        <v>78</v>
      </c>
      <c r="BK145" s="152">
        <f t="shared" si="19"/>
        <v>7652.53</v>
      </c>
      <c r="BL145" s="14" t="s">
        <v>193</v>
      </c>
      <c r="BM145" s="151" t="s">
        <v>589</v>
      </c>
    </row>
    <row r="146" spans="1:65" s="2" customFormat="1" ht="24.2" customHeight="1">
      <c r="A146" s="26"/>
      <c r="B146" s="138"/>
      <c r="C146" s="139" t="s">
        <v>211</v>
      </c>
      <c r="D146" s="139" t="s">
        <v>157</v>
      </c>
      <c r="E146" s="141" t="s">
        <v>590</v>
      </c>
      <c r="F146" s="142" t="s">
        <v>591</v>
      </c>
      <c r="G146" s="143" t="s">
        <v>191</v>
      </c>
      <c r="H146" s="144">
        <v>36.799999999999997</v>
      </c>
      <c r="I146" s="145">
        <v>64.239999999999995</v>
      </c>
      <c r="J146" s="145">
        <f t="shared" si="10"/>
        <v>2364.0300000000002</v>
      </c>
      <c r="K146" s="146"/>
      <c r="L146" s="27"/>
      <c r="M146" s="147" t="s">
        <v>1</v>
      </c>
      <c r="N146" s="148" t="s">
        <v>35</v>
      </c>
      <c r="O146" s="149">
        <v>5.5E-2</v>
      </c>
      <c r="P146" s="149">
        <f t="shared" si="11"/>
        <v>2.024</v>
      </c>
      <c r="Q146" s="149">
        <v>3.0000000000000001E-5</v>
      </c>
      <c r="R146" s="149">
        <f t="shared" si="12"/>
        <v>1.1039999999999999E-3</v>
      </c>
      <c r="S146" s="149">
        <v>0</v>
      </c>
      <c r="T146" s="150">
        <f t="shared" si="1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1" t="s">
        <v>193</v>
      </c>
      <c r="AT146" s="151" t="s">
        <v>157</v>
      </c>
      <c r="AU146" s="151" t="s">
        <v>80</v>
      </c>
      <c r="AY146" s="14" t="s">
        <v>153</v>
      </c>
      <c r="BE146" s="152">
        <f t="shared" si="14"/>
        <v>2364.0300000000002</v>
      </c>
      <c r="BF146" s="152">
        <f t="shared" si="15"/>
        <v>0</v>
      </c>
      <c r="BG146" s="152">
        <f t="shared" si="16"/>
        <v>0</v>
      </c>
      <c r="BH146" s="152">
        <f t="shared" si="17"/>
        <v>0</v>
      </c>
      <c r="BI146" s="152">
        <f t="shared" si="18"/>
        <v>0</v>
      </c>
      <c r="BJ146" s="14" t="s">
        <v>78</v>
      </c>
      <c r="BK146" s="152">
        <f t="shared" si="19"/>
        <v>2364.0300000000002</v>
      </c>
      <c r="BL146" s="14" t="s">
        <v>193</v>
      </c>
      <c r="BM146" s="151" t="s">
        <v>592</v>
      </c>
    </row>
    <row r="147" spans="1:65" s="2" customFormat="1" ht="49.15" customHeight="1">
      <c r="A147" s="26"/>
      <c r="B147" s="138"/>
      <c r="C147" s="139" t="s">
        <v>108</v>
      </c>
      <c r="D147" s="139" t="s">
        <v>157</v>
      </c>
      <c r="E147" s="141" t="s">
        <v>593</v>
      </c>
      <c r="F147" s="142" t="s">
        <v>594</v>
      </c>
      <c r="G147" s="143" t="s">
        <v>228</v>
      </c>
      <c r="H147" s="144">
        <v>7.0000000000000007E-2</v>
      </c>
      <c r="I147" s="145">
        <v>941.06</v>
      </c>
      <c r="J147" s="145">
        <f t="shared" si="10"/>
        <v>65.87</v>
      </c>
      <c r="K147" s="146"/>
      <c r="L147" s="27"/>
      <c r="M147" s="166" t="s">
        <v>1</v>
      </c>
      <c r="N147" s="167" t="s">
        <v>35</v>
      </c>
      <c r="O147" s="168">
        <v>0</v>
      </c>
      <c r="P147" s="168">
        <f t="shared" si="11"/>
        <v>0</v>
      </c>
      <c r="Q147" s="168">
        <v>0</v>
      </c>
      <c r="R147" s="168">
        <f t="shared" si="12"/>
        <v>0</v>
      </c>
      <c r="S147" s="168">
        <v>0</v>
      </c>
      <c r="T147" s="169">
        <f t="shared" si="1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1" t="s">
        <v>193</v>
      </c>
      <c r="AT147" s="151" t="s">
        <v>157</v>
      </c>
      <c r="AU147" s="151" t="s">
        <v>80</v>
      </c>
      <c r="AY147" s="14" t="s">
        <v>153</v>
      </c>
      <c r="BE147" s="152">
        <f t="shared" si="14"/>
        <v>65.87</v>
      </c>
      <c r="BF147" s="152">
        <f t="shared" si="15"/>
        <v>0</v>
      </c>
      <c r="BG147" s="152">
        <f t="shared" si="16"/>
        <v>0</v>
      </c>
      <c r="BH147" s="152">
        <f t="shared" si="17"/>
        <v>0</v>
      </c>
      <c r="BI147" s="152">
        <f t="shared" si="18"/>
        <v>0</v>
      </c>
      <c r="BJ147" s="14" t="s">
        <v>78</v>
      </c>
      <c r="BK147" s="152">
        <f t="shared" si="19"/>
        <v>65.87</v>
      </c>
      <c r="BL147" s="14" t="s">
        <v>193</v>
      </c>
      <c r="BM147" s="151" t="s">
        <v>595</v>
      </c>
    </row>
    <row r="148" spans="1:65" s="2" customFormat="1" ht="6.95" customHeight="1">
      <c r="A148" s="26"/>
      <c r="B148" s="41"/>
      <c r="C148" s="42"/>
      <c r="D148" s="42"/>
      <c r="E148" s="42"/>
      <c r="F148" s="42"/>
      <c r="G148" s="42"/>
      <c r="H148" s="42"/>
      <c r="I148" s="42"/>
      <c r="J148" s="42"/>
      <c r="K148" s="42"/>
      <c r="L148" s="27"/>
      <c r="M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</row>
  </sheetData>
  <autoFilter ref="C122:K147" xr:uid="{00000000-0009-0000-0000-00000C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BM145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ht="11.25">
      <c r="A1" s="87"/>
    </row>
    <row r="2" spans="1:46" s="1" customFormat="1" ht="36.950000000000003" customHeight="1">
      <c r="L2" s="195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4" t="s">
        <v>115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80</v>
      </c>
    </row>
    <row r="4" spans="1:46" s="1" customFormat="1" ht="24.95" customHeight="1">
      <c r="B4" s="17"/>
      <c r="D4" s="18" t="s">
        <v>122</v>
      </c>
      <c r="L4" s="17"/>
      <c r="M4" s="88" t="s">
        <v>10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14</v>
      </c>
      <c r="L6" s="17"/>
    </row>
    <row r="7" spans="1:46" s="1" customFormat="1" ht="16.5" customHeight="1">
      <c r="B7" s="17"/>
      <c r="E7" s="209" t="str">
        <f>'Rekapitulace stavby'!K6</f>
        <v>Město Chomutov Palachova - změnové listy</v>
      </c>
      <c r="F7" s="210"/>
      <c r="G7" s="210"/>
      <c r="H7" s="210"/>
      <c r="L7" s="17"/>
    </row>
    <row r="8" spans="1:46" s="2" customFormat="1" ht="12" customHeight="1">
      <c r="A8" s="26"/>
      <c r="B8" s="27"/>
      <c r="C8" s="26"/>
      <c r="D8" s="23" t="s">
        <v>123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179" t="s">
        <v>596</v>
      </c>
      <c r="F9" s="211"/>
      <c r="G9" s="211"/>
      <c r="H9" s="211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1.25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16</v>
      </c>
      <c r="E11" s="26"/>
      <c r="F11" s="21" t="s">
        <v>1</v>
      </c>
      <c r="G11" s="26"/>
      <c r="H11" s="26"/>
      <c r="I11" s="23" t="s">
        <v>17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18</v>
      </c>
      <c r="E12" s="26"/>
      <c r="F12" s="21" t="s">
        <v>19</v>
      </c>
      <c r="G12" s="26"/>
      <c r="H12" s="26"/>
      <c r="I12" s="23" t="s">
        <v>20</v>
      </c>
      <c r="J12" s="49" t="str">
        <f>'Rekapitulace stavby'!AN8</f>
        <v>23. 6. 2025</v>
      </c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22</v>
      </c>
      <c r="E14" s="26"/>
      <c r="F14" s="26"/>
      <c r="G14" s="26"/>
      <c r="H14" s="26"/>
      <c r="I14" s="23" t="s">
        <v>23</v>
      </c>
      <c r="J14" s="21" t="str">
        <f>IF('Rekapitulace stavby'!AN10="","",'Rekapitulace stavby'!AN10)</f>
        <v/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tr">
        <f>IF('Rekapitulace stavby'!E11="","",'Rekapitulace stavby'!E11)</f>
        <v xml:space="preserve"> </v>
      </c>
      <c r="F15" s="26"/>
      <c r="G15" s="26"/>
      <c r="H15" s="26"/>
      <c r="I15" s="23" t="s">
        <v>24</v>
      </c>
      <c r="J15" s="21" t="str">
        <f>IF('Rekapitulace stavby'!AN11="","",'Rekapitulace stavby'!AN11)</f>
        <v/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25</v>
      </c>
      <c r="E17" s="26"/>
      <c r="F17" s="26"/>
      <c r="G17" s="26"/>
      <c r="H17" s="26"/>
      <c r="I17" s="23" t="s">
        <v>23</v>
      </c>
      <c r="J17" s="21" t="str">
        <f>'Rekapitulace stavby'!AN13</f>
        <v/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81" t="str">
        <f>'Rekapitulace stavby'!E14</f>
        <v xml:space="preserve"> </v>
      </c>
      <c r="F18" s="181"/>
      <c r="G18" s="181"/>
      <c r="H18" s="181"/>
      <c r="I18" s="23" t="s">
        <v>24</v>
      </c>
      <c r="J18" s="21" t="str">
        <f>'Rekapitulace stavby'!AN14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26</v>
      </c>
      <c r="E20" s="26"/>
      <c r="F20" s="26"/>
      <c r="G20" s="26"/>
      <c r="H20" s="26"/>
      <c r="I20" s="23" t="s">
        <v>23</v>
      </c>
      <c r="J20" s="21" t="str">
        <f>IF('Rekapitulace stavby'!AN16="","",'Rekapitulace stavby'!AN16)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tr">
        <f>IF('Rekapitulace stavby'!E17="","",'Rekapitulace stavby'!E17)</f>
        <v xml:space="preserve"> </v>
      </c>
      <c r="F21" s="26"/>
      <c r="G21" s="26"/>
      <c r="H21" s="26"/>
      <c r="I21" s="23" t="s">
        <v>24</v>
      </c>
      <c r="J21" s="21" t="str">
        <f>IF('Rekapitulace stavby'!AN17="","",'Rekapitulace stavby'!AN17)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28</v>
      </c>
      <c r="E23" s="26"/>
      <c r="F23" s="26"/>
      <c r="G23" s="26"/>
      <c r="H23" s="26"/>
      <c r="I23" s="23" t="s">
        <v>23</v>
      </c>
      <c r="J23" s="21" t="str">
        <f>IF('Rekapitulace stavby'!AN19="","",'Rekapitulace stavby'!AN19)</f>
        <v/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IF('Rekapitulace stavby'!E20="","",'Rekapitulace stavby'!E20)</f>
        <v xml:space="preserve"> </v>
      </c>
      <c r="F24" s="26"/>
      <c r="G24" s="26"/>
      <c r="H24" s="26"/>
      <c r="I24" s="23" t="s">
        <v>24</v>
      </c>
      <c r="J24" s="21" t="str">
        <f>IF('Rekapitulace stavby'!AN20="","",'Rekapitulace stavby'!AN20)</f>
        <v/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29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89"/>
      <c r="B27" s="90"/>
      <c r="C27" s="89"/>
      <c r="D27" s="89"/>
      <c r="E27" s="184" t="s">
        <v>1</v>
      </c>
      <c r="F27" s="184"/>
      <c r="G27" s="184"/>
      <c r="H27" s="184"/>
      <c r="I27" s="89"/>
      <c r="J27" s="89"/>
      <c r="K27" s="89"/>
      <c r="L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2" t="s">
        <v>30</v>
      </c>
      <c r="E30" s="26"/>
      <c r="F30" s="26"/>
      <c r="G30" s="26"/>
      <c r="H30" s="26"/>
      <c r="I30" s="26"/>
      <c r="J30" s="65">
        <f>ROUND(J122, 2)</f>
        <v>248981.98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6"/>
      <c r="F32" s="30" t="s">
        <v>32</v>
      </c>
      <c r="G32" s="26"/>
      <c r="H32" s="26"/>
      <c r="I32" s="30" t="s">
        <v>31</v>
      </c>
      <c r="J32" s="30" t="s">
        <v>33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>
      <c r="A33" s="26"/>
      <c r="B33" s="27"/>
      <c r="C33" s="26"/>
      <c r="D33" s="93" t="s">
        <v>34</v>
      </c>
      <c r="E33" s="23" t="s">
        <v>35</v>
      </c>
      <c r="F33" s="94">
        <f>ROUND((SUM(BE122:BE144)),  2)</f>
        <v>248981.98</v>
      </c>
      <c r="G33" s="26"/>
      <c r="H33" s="26"/>
      <c r="I33" s="95">
        <v>0.21</v>
      </c>
      <c r="J33" s="94">
        <f>ROUND(((SUM(BE122:BE144))*I33),  2)</f>
        <v>52286.22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23" t="s">
        <v>36</v>
      </c>
      <c r="F34" s="94">
        <f>ROUND((SUM(BF122:BF144)),  2)</f>
        <v>0</v>
      </c>
      <c r="G34" s="26"/>
      <c r="H34" s="26"/>
      <c r="I34" s="95">
        <v>0.12</v>
      </c>
      <c r="J34" s="94">
        <f>ROUND(((SUM(BF122:BF144))*I34), 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37</v>
      </c>
      <c r="F35" s="94">
        <f>ROUND((SUM(BG122:BG144)),  2)</f>
        <v>0</v>
      </c>
      <c r="G35" s="26"/>
      <c r="H35" s="26"/>
      <c r="I35" s="95">
        <v>0.21</v>
      </c>
      <c r="J35" s="94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38</v>
      </c>
      <c r="F36" s="94">
        <f>ROUND((SUM(BH122:BH144)),  2)</f>
        <v>0</v>
      </c>
      <c r="G36" s="26"/>
      <c r="H36" s="26"/>
      <c r="I36" s="95">
        <v>0.12</v>
      </c>
      <c r="J36" s="94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39</v>
      </c>
      <c r="F37" s="94">
        <f>ROUND((SUM(BI122:BI144)),  2)</f>
        <v>0</v>
      </c>
      <c r="G37" s="26"/>
      <c r="H37" s="26"/>
      <c r="I37" s="95">
        <v>0</v>
      </c>
      <c r="J37" s="94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96"/>
      <c r="D39" s="97" t="s">
        <v>40</v>
      </c>
      <c r="E39" s="54"/>
      <c r="F39" s="54"/>
      <c r="G39" s="98" t="s">
        <v>41</v>
      </c>
      <c r="H39" s="99" t="s">
        <v>42</v>
      </c>
      <c r="I39" s="54"/>
      <c r="J39" s="100">
        <f>SUM(J30:J37)</f>
        <v>301268.2</v>
      </c>
      <c r="K39" s="101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43</v>
      </c>
      <c r="E50" s="38"/>
      <c r="F50" s="38"/>
      <c r="G50" s="37" t="s">
        <v>44</v>
      </c>
      <c r="H50" s="38"/>
      <c r="I50" s="38"/>
      <c r="J50" s="38"/>
      <c r="K50" s="38"/>
      <c r="L50" s="36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6"/>
      <c r="B61" s="27"/>
      <c r="C61" s="26"/>
      <c r="D61" s="39" t="s">
        <v>45</v>
      </c>
      <c r="E61" s="29"/>
      <c r="F61" s="102" t="s">
        <v>46</v>
      </c>
      <c r="G61" s="39" t="s">
        <v>45</v>
      </c>
      <c r="H61" s="29"/>
      <c r="I61" s="29"/>
      <c r="J61" s="103" t="s">
        <v>46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6"/>
      <c r="B65" s="27"/>
      <c r="C65" s="26"/>
      <c r="D65" s="37" t="s">
        <v>47</v>
      </c>
      <c r="E65" s="40"/>
      <c r="F65" s="40"/>
      <c r="G65" s="37" t="s">
        <v>48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6"/>
      <c r="B76" s="27"/>
      <c r="C76" s="26"/>
      <c r="D76" s="39" t="s">
        <v>45</v>
      </c>
      <c r="E76" s="29"/>
      <c r="F76" s="102" t="s">
        <v>46</v>
      </c>
      <c r="G76" s="39" t="s">
        <v>45</v>
      </c>
      <c r="H76" s="29"/>
      <c r="I76" s="29"/>
      <c r="J76" s="103" t="s">
        <v>46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125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14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09" t="str">
        <f>E7</f>
        <v>Město Chomutov Palachova - změnové listy</v>
      </c>
      <c r="F85" s="210"/>
      <c r="G85" s="210"/>
      <c r="H85" s="210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123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179" t="str">
        <f>E9</f>
        <v>13 - ZL 13  - venkovní kanalizace</v>
      </c>
      <c r="F87" s="211"/>
      <c r="G87" s="211"/>
      <c r="H87" s="211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18</v>
      </c>
      <c r="D89" s="26"/>
      <c r="E89" s="26"/>
      <c r="F89" s="21" t="str">
        <f>F12</f>
        <v xml:space="preserve"> </v>
      </c>
      <c r="G89" s="26"/>
      <c r="H89" s="26"/>
      <c r="I89" s="23" t="s">
        <v>20</v>
      </c>
      <c r="J89" s="49" t="str">
        <f>IF(J12="","",J12)</f>
        <v>23. 6. 2025</v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" customHeight="1">
      <c r="A91" s="26"/>
      <c r="B91" s="27"/>
      <c r="C91" s="23" t="s">
        <v>22</v>
      </c>
      <c r="D91" s="26"/>
      <c r="E91" s="26"/>
      <c r="F91" s="21" t="str">
        <f>E15</f>
        <v xml:space="preserve"> </v>
      </c>
      <c r="G91" s="26"/>
      <c r="H91" s="26"/>
      <c r="I91" s="23" t="s">
        <v>26</v>
      </c>
      <c r="J91" s="24" t="str">
        <f>E21</f>
        <v xml:space="preserve"> 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customHeight="1">
      <c r="A92" s="26"/>
      <c r="B92" s="27"/>
      <c r="C92" s="23" t="s">
        <v>25</v>
      </c>
      <c r="D92" s="26"/>
      <c r="E92" s="26"/>
      <c r="F92" s="21" t="str">
        <f>IF(E18="","",E18)</f>
        <v xml:space="preserve"> </v>
      </c>
      <c r="G92" s="26"/>
      <c r="H92" s="26"/>
      <c r="I92" s="23" t="s">
        <v>28</v>
      </c>
      <c r="J92" s="24" t="str">
        <f>E24</f>
        <v xml:space="preserve"> 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4" t="s">
        <v>126</v>
      </c>
      <c r="D94" s="96"/>
      <c r="E94" s="96"/>
      <c r="F94" s="96"/>
      <c r="G94" s="96"/>
      <c r="H94" s="96"/>
      <c r="I94" s="96"/>
      <c r="J94" s="105" t="s">
        <v>127</v>
      </c>
      <c r="K94" s="9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customHeight="1">
      <c r="A96" s="26"/>
      <c r="B96" s="27"/>
      <c r="C96" s="106" t="s">
        <v>128</v>
      </c>
      <c r="D96" s="26"/>
      <c r="E96" s="26"/>
      <c r="F96" s="26"/>
      <c r="G96" s="26"/>
      <c r="H96" s="26"/>
      <c r="I96" s="26"/>
      <c r="J96" s="65">
        <f>J122</f>
        <v>248981.98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129</v>
      </c>
    </row>
    <row r="97" spans="1:31" s="9" customFormat="1" ht="24.95" customHeight="1">
      <c r="B97" s="107"/>
      <c r="D97" s="108" t="s">
        <v>130</v>
      </c>
      <c r="E97" s="109"/>
      <c r="F97" s="109"/>
      <c r="G97" s="109"/>
      <c r="H97" s="109"/>
      <c r="I97" s="109"/>
      <c r="J97" s="110">
        <f>J123</f>
        <v>114181.98000000001</v>
      </c>
      <c r="L97" s="107"/>
    </row>
    <row r="98" spans="1:31" s="10" customFormat="1" ht="19.899999999999999" customHeight="1">
      <c r="B98" s="111"/>
      <c r="D98" s="112" t="s">
        <v>597</v>
      </c>
      <c r="E98" s="113"/>
      <c r="F98" s="113"/>
      <c r="G98" s="113"/>
      <c r="H98" s="113"/>
      <c r="I98" s="113"/>
      <c r="J98" s="114">
        <f>J124</f>
        <v>52465.5</v>
      </c>
      <c r="L98" s="111"/>
    </row>
    <row r="99" spans="1:31" s="10" customFormat="1" ht="19.899999999999999" customHeight="1">
      <c r="B99" s="111"/>
      <c r="D99" s="112" t="s">
        <v>598</v>
      </c>
      <c r="E99" s="113"/>
      <c r="F99" s="113"/>
      <c r="G99" s="113"/>
      <c r="H99" s="113"/>
      <c r="I99" s="113"/>
      <c r="J99" s="114">
        <f>J130</f>
        <v>14683.69</v>
      </c>
      <c r="L99" s="111"/>
    </row>
    <row r="100" spans="1:31" s="10" customFormat="1" ht="19.899999999999999" customHeight="1">
      <c r="B100" s="111"/>
      <c r="D100" s="112" t="s">
        <v>133</v>
      </c>
      <c r="E100" s="113"/>
      <c r="F100" s="113"/>
      <c r="G100" s="113"/>
      <c r="H100" s="113"/>
      <c r="I100" s="113"/>
      <c r="J100" s="114">
        <f>J132</f>
        <v>35746</v>
      </c>
      <c r="L100" s="111"/>
    </row>
    <row r="101" spans="1:31" s="10" customFormat="1" ht="19.899999999999999" customHeight="1">
      <c r="B101" s="111"/>
      <c r="D101" s="112" t="s">
        <v>134</v>
      </c>
      <c r="E101" s="113"/>
      <c r="F101" s="113"/>
      <c r="G101" s="113"/>
      <c r="H101" s="113"/>
      <c r="I101" s="113"/>
      <c r="J101" s="114">
        <f>J135</f>
        <v>11286.79</v>
      </c>
      <c r="L101" s="111"/>
    </row>
    <row r="102" spans="1:31" s="9" customFormat="1" ht="24.95" customHeight="1">
      <c r="B102" s="107"/>
      <c r="D102" s="108" t="s">
        <v>599</v>
      </c>
      <c r="E102" s="109"/>
      <c r="F102" s="109"/>
      <c r="G102" s="109"/>
      <c r="H102" s="109"/>
      <c r="I102" s="109"/>
      <c r="J102" s="110">
        <f>J140</f>
        <v>134800</v>
      </c>
      <c r="L102" s="107"/>
    </row>
    <row r="103" spans="1:31" s="2" customFormat="1" ht="21.75" customHeight="1">
      <c r="A103" s="26"/>
      <c r="B103" s="27"/>
      <c r="C103" s="26"/>
      <c r="D103" s="26"/>
      <c r="E103" s="26"/>
      <c r="F103" s="26"/>
      <c r="G103" s="26"/>
      <c r="H103" s="26"/>
      <c r="I103" s="26"/>
      <c r="J103" s="26"/>
      <c r="K103" s="26"/>
      <c r="L103" s="3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</row>
    <row r="104" spans="1:31" s="2" customFormat="1" ht="6.95" customHeight="1">
      <c r="A104" s="26"/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3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8" spans="1:31" s="2" customFormat="1" ht="6.95" customHeight="1">
      <c r="A108" s="26"/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24.95" customHeight="1">
      <c r="A109" s="26"/>
      <c r="B109" s="27"/>
      <c r="C109" s="18" t="s">
        <v>138</v>
      </c>
      <c r="D109" s="26"/>
      <c r="E109" s="26"/>
      <c r="F109" s="26"/>
      <c r="G109" s="26"/>
      <c r="H109" s="26"/>
      <c r="I109" s="26"/>
      <c r="J109" s="26"/>
      <c r="K109" s="26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6.95" customHeight="1">
      <c r="A110" s="26"/>
      <c r="B110" s="27"/>
      <c r="C110" s="26"/>
      <c r="D110" s="26"/>
      <c r="E110" s="26"/>
      <c r="F110" s="26"/>
      <c r="G110" s="26"/>
      <c r="H110" s="26"/>
      <c r="I110" s="26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12" customHeight="1">
      <c r="A111" s="26"/>
      <c r="B111" s="27"/>
      <c r="C111" s="23" t="s">
        <v>14</v>
      </c>
      <c r="D111" s="26"/>
      <c r="E111" s="26"/>
      <c r="F111" s="26"/>
      <c r="G111" s="26"/>
      <c r="H111" s="26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6.5" customHeight="1">
      <c r="A112" s="26"/>
      <c r="B112" s="27"/>
      <c r="C112" s="26"/>
      <c r="D112" s="26"/>
      <c r="E112" s="209" t="str">
        <f>E7</f>
        <v>Město Chomutov Palachova - změnové listy</v>
      </c>
      <c r="F112" s="210"/>
      <c r="G112" s="210"/>
      <c r="H112" s="210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2" customHeight="1">
      <c r="A113" s="26"/>
      <c r="B113" s="27"/>
      <c r="C113" s="23" t="s">
        <v>123</v>
      </c>
      <c r="D113" s="26"/>
      <c r="E113" s="26"/>
      <c r="F113" s="26"/>
      <c r="G113" s="26"/>
      <c r="H113" s="26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6.5" customHeight="1">
      <c r="A114" s="26"/>
      <c r="B114" s="27"/>
      <c r="C114" s="26"/>
      <c r="D114" s="26"/>
      <c r="E114" s="179" t="str">
        <f>E9</f>
        <v>13 - ZL 13  - venkovní kanalizace</v>
      </c>
      <c r="F114" s="211"/>
      <c r="G114" s="211"/>
      <c r="H114" s="211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6.95" customHeight="1">
      <c r="A115" s="26"/>
      <c r="B115" s="27"/>
      <c r="C115" s="26"/>
      <c r="D115" s="26"/>
      <c r="E115" s="26"/>
      <c r="F115" s="26"/>
      <c r="G115" s="26"/>
      <c r="H115" s="26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2" customHeight="1">
      <c r="A116" s="26"/>
      <c r="B116" s="27"/>
      <c r="C116" s="23" t="s">
        <v>18</v>
      </c>
      <c r="D116" s="26"/>
      <c r="E116" s="26"/>
      <c r="F116" s="21" t="str">
        <f>F12</f>
        <v xml:space="preserve"> </v>
      </c>
      <c r="G116" s="26"/>
      <c r="H116" s="26"/>
      <c r="I116" s="23" t="s">
        <v>20</v>
      </c>
      <c r="J116" s="49" t="str">
        <f>IF(J12="","",J12)</f>
        <v>23. 6. 2025</v>
      </c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6.95" customHeight="1">
      <c r="A117" s="26"/>
      <c r="B117" s="27"/>
      <c r="C117" s="26"/>
      <c r="D117" s="26"/>
      <c r="E117" s="26"/>
      <c r="F117" s="26"/>
      <c r="G117" s="26"/>
      <c r="H117" s="26"/>
      <c r="I117" s="26"/>
      <c r="J117" s="26"/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15.2" customHeight="1">
      <c r="A118" s="26"/>
      <c r="B118" s="27"/>
      <c r="C118" s="23" t="s">
        <v>22</v>
      </c>
      <c r="D118" s="26"/>
      <c r="E118" s="26"/>
      <c r="F118" s="21" t="str">
        <f>E15</f>
        <v xml:space="preserve"> </v>
      </c>
      <c r="G118" s="26"/>
      <c r="H118" s="26"/>
      <c r="I118" s="23" t="s">
        <v>26</v>
      </c>
      <c r="J118" s="24" t="str">
        <f>E21</f>
        <v xml:space="preserve"> </v>
      </c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5.2" customHeight="1">
      <c r="A119" s="26"/>
      <c r="B119" s="27"/>
      <c r="C119" s="23" t="s">
        <v>25</v>
      </c>
      <c r="D119" s="26"/>
      <c r="E119" s="26"/>
      <c r="F119" s="21" t="str">
        <f>IF(E18="","",E18)</f>
        <v xml:space="preserve"> </v>
      </c>
      <c r="G119" s="26"/>
      <c r="H119" s="26"/>
      <c r="I119" s="23" t="s">
        <v>28</v>
      </c>
      <c r="J119" s="24" t="str">
        <f>E24</f>
        <v xml:space="preserve"> </v>
      </c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2" customFormat="1" ht="10.35" customHeight="1">
      <c r="A120" s="26"/>
      <c r="B120" s="27"/>
      <c r="C120" s="26"/>
      <c r="D120" s="26"/>
      <c r="E120" s="26"/>
      <c r="F120" s="26"/>
      <c r="G120" s="26"/>
      <c r="H120" s="26"/>
      <c r="I120" s="26"/>
      <c r="J120" s="26"/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5" s="11" customFormat="1" ht="29.25" customHeight="1">
      <c r="A121" s="115"/>
      <c r="B121" s="116"/>
      <c r="C121" s="117" t="s">
        <v>139</v>
      </c>
      <c r="D121" s="118" t="s">
        <v>55</v>
      </c>
      <c r="E121" s="118" t="s">
        <v>51</v>
      </c>
      <c r="F121" s="118" t="s">
        <v>52</v>
      </c>
      <c r="G121" s="118" t="s">
        <v>140</v>
      </c>
      <c r="H121" s="118" t="s">
        <v>141</v>
      </c>
      <c r="I121" s="118" t="s">
        <v>142</v>
      </c>
      <c r="J121" s="119" t="s">
        <v>127</v>
      </c>
      <c r="K121" s="120" t="s">
        <v>143</v>
      </c>
      <c r="L121" s="121"/>
      <c r="M121" s="56" t="s">
        <v>1</v>
      </c>
      <c r="N121" s="57" t="s">
        <v>34</v>
      </c>
      <c r="O121" s="57" t="s">
        <v>144</v>
      </c>
      <c r="P121" s="57" t="s">
        <v>145</v>
      </c>
      <c r="Q121" s="57" t="s">
        <v>146</v>
      </c>
      <c r="R121" s="57" t="s">
        <v>147</v>
      </c>
      <c r="S121" s="57" t="s">
        <v>148</v>
      </c>
      <c r="T121" s="58" t="s">
        <v>149</v>
      </c>
      <c r="U121" s="115"/>
      <c r="V121" s="115"/>
      <c r="W121" s="115"/>
      <c r="X121" s="115"/>
      <c r="Y121" s="115"/>
      <c r="Z121" s="115"/>
      <c r="AA121" s="115"/>
      <c r="AB121" s="115"/>
      <c r="AC121" s="115"/>
      <c r="AD121" s="115"/>
      <c r="AE121" s="115"/>
    </row>
    <row r="122" spans="1:65" s="2" customFormat="1" ht="22.9" customHeight="1">
      <c r="A122" s="26"/>
      <c r="B122" s="27"/>
      <c r="C122" s="63" t="s">
        <v>150</v>
      </c>
      <c r="D122" s="26"/>
      <c r="E122" s="26"/>
      <c r="F122" s="26"/>
      <c r="G122" s="26"/>
      <c r="H122" s="26"/>
      <c r="I122" s="26"/>
      <c r="J122" s="122">
        <f>BK122</f>
        <v>248981.98</v>
      </c>
      <c r="K122" s="26"/>
      <c r="L122" s="27"/>
      <c r="M122" s="59"/>
      <c r="N122" s="50"/>
      <c r="O122" s="60"/>
      <c r="P122" s="123">
        <f>P123+P140</f>
        <v>65.540900000000008</v>
      </c>
      <c r="Q122" s="60"/>
      <c r="R122" s="123">
        <f>R123+R140</f>
        <v>22.225110000000001</v>
      </c>
      <c r="S122" s="60"/>
      <c r="T122" s="124">
        <f>T123+T140</f>
        <v>3.9600000000000004</v>
      </c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T122" s="14" t="s">
        <v>69</v>
      </c>
      <c r="AU122" s="14" t="s">
        <v>129</v>
      </c>
      <c r="BK122" s="125">
        <f>BK123+BK140</f>
        <v>248981.98</v>
      </c>
    </row>
    <row r="123" spans="1:65" s="12" customFormat="1" ht="25.9" customHeight="1">
      <c r="B123" s="126"/>
      <c r="D123" s="127" t="s">
        <v>69</v>
      </c>
      <c r="E123" s="128" t="s">
        <v>151</v>
      </c>
      <c r="F123" s="128" t="s">
        <v>152</v>
      </c>
      <c r="J123" s="129">
        <f>BK123</f>
        <v>114181.98000000001</v>
      </c>
      <c r="L123" s="126"/>
      <c r="M123" s="130"/>
      <c r="N123" s="131"/>
      <c r="O123" s="131"/>
      <c r="P123" s="132">
        <f>P124+P130+P132+P135</f>
        <v>65.540900000000008</v>
      </c>
      <c r="Q123" s="131"/>
      <c r="R123" s="132">
        <f>R124+R130+R132+R135</f>
        <v>22.225110000000001</v>
      </c>
      <c r="S123" s="131"/>
      <c r="T123" s="133">
        <f>T124+T130+T132+T135</f>
        <v>3.9600000000000004</v>
      </c>
      <c r="AR123" s="127" t="s">
        <v>78</v>
      </c>
      <c r="AT123" s="134" t="s">
        <v>69</v>
      </c>
      <c r="AU123" s="134" t="s">
        <v>70</v>
      </c>
      <c r="AY123" s="127" t="s">
        <v>153</v>
      </c>
      <c r="BK123" s="135">
        <f>BK124+BK130+BK132+BK135</f>
        <v>114181.98000000001</v>
      </c>
    </row>
    <row r="124" spans="1:65" s="12" customFormat="1" ht="22.9" customHeight="1">
      <c r="B124" s="126"/>
      <c r="D124" s="127" t="s">
        <v>69</v>
      </c>
      <c r="E124" s="136" t="s">
        <v>233</v>
      </c>
      <c r="F124" s="136" t="s">
        <v>600</v>
      </c>
      <c r="J124" s="137">
        <f>BK124</f>
        <v>52465.5</v>
      </c>
      <c r="L124" s="126"/>
      <c r="M124" s="130"/>
      <c r="N124" s="131"/>
      <c r="O124" s="131"/>
      <c r="P124" s="132">
        <f>SUM(P125:P129)</f>
        <v>17.377000000000002</v>
      </c>
      <c r="Q124" s="131"/>
      <c r="R124" s="132">
        <f>SUM(R125:R129)</f>
        <v>9.0912500000000005</v>
      </c>
      <c r="S124" s="131"/>
      <c r="T124" s="133">
        <f>SUM(T125:T129)</f>
        <v>0</v>
      </c>
      <c r="AR124" s="127" t="s">
        <v>78</v>
      </c>
      <c r="AT124" s="134" t="s">
        <v>69</v>
      </c>
      <c r="AU124" s="134" t="s">
        <v>78</v>
      </c>
      <c r="AY124" s="127" t="s">
        <v>153</v>
      </c>
      <c r="BK124" s="135">
        <f>SUM(BK125:BK129)</f>
        <v>52465.5</v>
      </c>
    </row>
    <row r="125" spans="1:65" s="2" customFormat="1" ht="16.5" customHeight="1">
      <c r="A125" s="26"/>
      <c r="B125" s="138"/>
      <c r="C125" s="139" t="s">
        <v>119</v>
      </c>
      <c r="D125" s="139" t="s">
        <v>157</v>
      </c>
      <c r="E125" s="141" t="s">
        <v>601</v>
      </c>
      <c r="F125" s="142" t="s">
        <v>602</v>
      </c>
      <c r="G125" s="143" t="s">
        <v>160</v>
      </c>
      <c r="H125" s="144">
        <v>25</v>
      </c>
      <c r="I125" s="145">
        <v>470</v>
      </c>
      <c r="J125" s="145">
        <f>ROUND(I125*H125,2)</f>
        <v>11750</v>
      </c>
      <c r="K125" s="146"/>
      <c r="L125" s="27"/>
      <c r="M125" s="147" t="s">
        <v>1</v>
      </c>
      <c r="N125" s="148" t="s">
        <v>35</v>
      </c>
      <c r="O125" s="149">
        <v>9.9000000000000005E-2</v>
      </c>
      <c r="P125" s="149">
        <f>O125*H125</f>
        <v>2.4750000000000001</v>
      </c>
      <c r="Q125" s="149">
        <v>0</v>
      </c>
      <c r="R125" s="149">
        <f>Q125*H125</f>
        <v>0</v>
      </c>
      <c r="S125" s="149">
        <v>0</v>
      </c>
      <c r="T125" s="150">
        <f>S125*H125</f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51" t="s">
        <v>161</v>
      </c>
      <c r="AT125" s="151" t="s">
        <v>157</v>
      </c>
      <c r="AU125" s="151" t="s">
        <v>80</v>
      </c>
      <c r="AY125" s="14" t="s">
        <v>153</v>
      </c>
      <c r="BE125" s="152">
        <f>IF(N125="základní",J125,0)</f>
        <v>11750</v>
      </c>
      <c r="BF125" s="152">
        <f>IF(N125="snížená",J125,0)</f>
        <v>0</v>
      </c>
      <c r="BG125" s="152">
        <f>IF(N125="zákl. přenesená",J125,0)</f>
        <v>0</v>
      </c>
      <c r="BH125" s="152">
        <f>IF(N125="sníž. přenesená",J125,0)</f>
        <v>0</v>
      </c>
      <c r="BI125" s="152">
        <f>IF(N125="nulová",J125,0)</f>
        <v>0</v>
      </c>
      <c r="BJ125" s="14" t="s">
        <v>78</v>
      </c>
      <c r="BK125" s="152">
        <f>ROUND(I125*H125,2)</f>
        <v>11750</v>
      </c>
      <c r="BL125" s="14" t="s">
        <v>161</v>
      </c>
      <c r="BM125" s="151" t="s">
        <v>603</v>
      </c>
    </row>
    <row r="126" spans="1:65" s="2" customFormat="1" ht="24.2" customHeight="1">
      <c r="A126" s="26"/>
      <c r="B126" s="138"/>
      <c r="C126" s="139" t="s">
        <v>161</v>
      </c>
      <c r="D126" s="139" t="s">
        <v>157</v>
      </c>
      <c r="E126" s="141" t="s">
        <v>604</v>
      </c>
      <c r="F126" s="142" t="s">
        <v>605</v>
      </c>
      <c r="G126" s="143" t="s">
        <v>160</v>
      </c>
      <c r="H126" s="144">
        <v>25</v>
      </c>
      <c r="I126" s="145">
        <v>498.2</v>
      </c>
      <c r="J126" s="145">
        <f>ROUND(I126*H126,2)</f>
        <v>12455</v>
      </c>
      <c r="K126" s="146"/>
      <c r="L126" s="27"/>
      <c r="M126" s="147" t="s">
        <v>1</v>
      </c>
      <c r="N126" s="148" t="s">
        <v>35</v>
      </c>
      <c r="O126" s="149">
        <v>9.9000000000000005E-2</v>
      </c>
      <c r="P126" s="149">
        <f>O126*H126</f>
        <v>2.4750000000000001</v>
      </c>
      <c r="Q126" s="149">
        <v>0.15620000000000001</v>
      </c>
      <c r="R126" s="149">
        <f>Q126*H126</f>
        <v>3.9050000000000002</v>
      </c>
      <c r="S126" s="149">
        <v>0</v>
      </c>
      <c r="T126" s="150">
        <f>S126*H126</f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51" t="s">
        <v>161</v>
      </c>
      <c r="AT126" s="151" t="s">
        <v>157</v>
      </c>
      <c r="AU126" s="151" t="s">
        <v>80</v>
      </c>
      <c r="AY126" s="14" t="s">
        <v>153</v>
      </c>
      <c r="BE126" s="152">
        <f>IF(N126="základní",J126,0)</f>
        <v>12455</v>
      </c>
      <c r="BF126" s="152">
        <f>IF(N126="snížená",J126,0)</f>
        <v>0</v>
      </c>
      <c r="BG126" s="152">
        <f>IF(N126="zákl. přenesená",J126,0)</f>
        <v>0</v>
      </c>
      <c r="BH126" s="152">
        <f>IF(N126="sníž. přenesená",J126,0)</f>
        <v>0</v>
      </c>
      <c r="BI126" s="152">
        <f>IF(N126="nulová",J126,0)</f>
        <v>0</v>
      </c>
      <c r="BJ126" s="14" t="s">
        <v>78</v>
      </c>
      <c r="BK126" s="152">
        <f>ROUND(I126*H126,2)</f>
        <v>12455</v>
      </c>
      <c r="BL126" s="14" t="s">
        <v>161</v>
      </c>
      <c r="BM126" s="151" t="s">
        <v>606</v>
      </c>
    </row>
    <row r="127" spans="1:65" s="2" customFormat="1" ht="33" customHeight="1">
      <c r="A127" s="26"/>
      <c r="B127" s="138"/>
      <c r="C127" s="139" t="s">
        <v>233</v>
      </c>
      <c r="D127" s="139" t="s">
        <v>157</v>
      </c>
      <c r="E127" s="141" t="s">
        <v>607</v>
      </c>
      <c r="F127" s="142" t="s">
        <v>608</v>
      </c>
      <c r="G127" s="143" t="s">
        <v>160</v>
      </c>
      <c r="H127" s="144">
        <v>25</v>
      </c>
      <c r="I127" s="145">
        <v>777</v>
      </c>
      <c r="J127" s="145">
        <f>ROUND(I127*H127,2)</f>
        <v>19425</v>
      </c>
      <c r="K127" s="146"/>
      <c r="L127" s="27"/>
      <c r="M127" s="147" t="s">
        <v>1</v>
      </c>
      <c r="N127" s="148" t="s">
        <v>35</v>
      </c>
      <c r="O127" s="149">
        <v>0.49099999999999999</v>
      </c>
      <c r="P127" s="149">
        <f>O127*H127</f>
        <v>12.275</v>
      </c>
      <c r="Q127" s="149">
        <v>0.20745</v>
      </c>
      <c r="R127" s="149">
        <f>Q127*H127</f>
        <v>5.1862500000000002</v>
      </c>
      <c r="S127" s="149">
        <v>0</v>
      </c>
      <c r="T127" s="150">
        <f>S127*H127</f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51" t="s">
        <v>161</v>
      </c>
      <c r="AT127" s="151" t="s">
        <v>157</v>
      </c>
      <c r="AU127" s="151" t="s">
        <v>80</v>
      </c>
      <c r="AY127" s="14" t="s">
        <v>153</v>
      </c>
      <c r="BE127" s="152">
        <f>IF(N127="základní",J127,0)</f>
        <v>19425</v>
      </c>
      <c r="BF127" s="152">
        <f>IF(N127="snížená",J127,0)</f>
        <v>0</v>
      </c>
      <c r="BG127" s="152">
        <f>IF(N127="zákl. přenesená",J127,0)</f>
        <v>0</v>
      </c>
      <c r="BH127" s="152">
        <f>IF(N127="sníž. přenesená",J127,0)</f>
        <v>0</v>
      </c>
      <c r="BI127" s="152">
        <f>IF(N127="nulová",J127,0)</f>
        <v>0</v>
      </c>
      <c r="BJ127" s="14" t="s">
        <v>78</v>
      </c>
      <c r="BK127" s="152">
        <f>ROUND(I127*H127,2)</f>
        <v>19425</v>
      </c>
      <c r="BL127" s="14" t="s">
        <v>161</v>
      </c>
      <c r="BM127" s="151" t="s">
        <v>609</v>
      </c>
    </row>
    <row r="128" spans="1:65" s="2" customFormat="1" ht="24.2" customHeight="1">
      <c r="A128" s="26"/>
      <c r="B128" s="138"/>
      <c r="C128" s="139" t="s">
        <v>154</v>
      </c>
      <c r="D128" s="139" t="s">
        <v>157</v>
      </c>
      <c r="E128" s="141" t="s">
        <v>610</v>
      </c>
      <c r="F128" s="142" t="s">
        <v>611</v>
      </c>
      <c r="G128" s="143" t="s">
        <v>160</v>
      </c>
      <c r="H128" s="144">
        <v>25</v>
      </c>
      <c r="I128" s="145">
        <v>20.9</v>
      </c>
      <c r="J128" s="145">
        <f>ROUND(I128*H128,2)</f>
        <v>522.5</v>
      </c>
      <c r="K128" s="146"/>
      <c r="L128" s="27"/>
      <c r="M128" s="147" t="s">
        <v>1</v>
      </c>
      <c r="N128" s="148" t="s">
        <v>35</v>
      </c>
      <c r="O128" s="149">
        <v>2E-3</v>
      </c>
      <c r="P128" s="149">
        <f>O128*H128</f>
        <v>0.05</v>
      </c>
      <c r="Q128" s="149">
        <v>0</v>
      </c>
      <c r="R128" s="149">
        <f>Q128*H128</f>
        <v>0</v>
      </c>
      <c r="S128" s="149">
        <v>0</v>
      </c>
      <c r="T128" s="150">
        <f>S128*H128</f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51" t="s">
        <v>161</v>
      </c>
      <c r="AT128" s="151" t="s">
        <v>157</v>
      </c>
      <c r="AU128" s="151" t="s">
        <v>80</v>
      </c>
      <c r="AY128" s="14" t="s">
        <v>153</v>
      </c>
      <c r="BE128" s="152">
        <f>IF(N128="základní",J128,0)</f>
        <v>522.5</v>
      </c>
      <c r="BF128" s="152">
        <f>IF(N128="snížená",J128,0)</f>
        <v>0</v>
      </c>
      <c r="BG128" s="152">
        <f>IF(N128="zákl. přenesená",J128,0)</f>
        <v>0</v>
      </c>
      <c r="BH128" s="152">
        <f>IF(N128="sníž. přenesená",J128,0)</f>
        <v>0</v>
      </c>
      <c r="BI128" s="152">
        <f>IF(N128="nulová",J128,0)</f>
        <v>0</v>
      </c>
      <c r="BJ128" s="14" t="s">
        <v>78</v>
      </c>
      <c r="BK128" s="152">
        <f>ROUND(I128*H128,2)</f>
        <v>522.5</v>
      </c>
      <c r="BL128" s="14" t="s">
        <v>161</v>
      </c>
      <c r="BM128" s="151" t="s">
        <v>612</v>
      </c>
    </row>
    <row r="129" spans="1:65" s="2" customFormat="1" ht="16.5" customHeight="1">
      <c r="A129" s="26"/>
      <c r="B129" s="138"/>
      <c r="C129" s="139" t="s">
        <v>207</v>
      </c>
      <c r="D129" s="139" t="s">
        <v>157</v>
      </c>
      <c r="E129" s="141" t="s">
        <v>613</v>
      </c>
      <c r="F129" s="142" t="s">
        <v>614</v>
      </c>
      <c r="G129" s="143" t="s">
        <v>160</v>
      </c>
      <c r="H129" s="144">
        <v>51</v>
      </c>
      <c r="I129" s="145">
        <v>163</v>
      </c>
      <c r="J129" s="145">
        <f>ROUND(I129*H129,2)</f>
        <v>8313</v>
      </c>
      <c r="K129" s="146"/>
      <c r="L129" s="27"/>
      <c r="M129" s="147" t="s">
        <v>1</v>
      </c>
      <c r="N129" s="148" t="s">
        <v>35</v>
      </c>
      <c r="O129" s="149">
        <v>2E-3</v>
      </c>
      <c r="P129" s="149">
        <f>O129*H129</f>
        <v>0.10200000000000001</v>
      </c>
      <c r="Q129" s="149">
        <v>0</v>
      </c>
      <c r="R129" s="149">
        <f>Q129*H129</f>
        <v>0</v>
      </c>
      <c r="S129" s="149">
        <v>0</v>
      </c>
      <c r="T129" s="150">
        <f>S129*H129</f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1" t="s">
        <v>161</v>
      </c>
      <c r="AT129" s="151" t="s">
        <v>157</v>
      </c>
      <c r="AU129" s="151" t="s">
        <v>80</v>
      </c>
      <c r="AY129" s="14" t="s">
        <v>153</v>
      </c>
      <c r="BE129" s="152">
        <f>IF(N129="základní",J129,0)</f>
        <v>8313</v>
      </c>
      <c r="BF129" s="152">
        <f>IF(N129="snížená",J129,0)</f>
        <v>0</v>
      </c>
      <c r="BG129" s="152">
        <f>IF(N129="zákl. přenesená",J129,0)</f>
        <v>0</v>
      </c>
      <c r="BH129" s="152">
        <f>IF(N129="sníž. přenesená",J129,0)</f>
        <v>0</v>
      </c>
      <c r="BI129" s="152">
        <f>IF(N129="nulová",J129,0)</f>
        <v>0</v>
      </c>
      <c r="BJ129" s="14" t="s">
        <v>78</v>
      </c>
      <c r="BK129" s="152">
        <f>ROUND(I129*H129,2)</f>
        <v>8313</v>
      </c>
      <c r="BL129" s="14" t="s">
        <v>161</v>
      </c>
      <c r="BM129" s="151" t="s">
        <v>615</v>
      </c>
    </row>
    <row r="130" spans="1:65" s="12" customFormat="1" ht="22.9" customHeight="1">
      <c r="B130" s="126"/>
      <c r="D130" s="127" t="s">
        <v>69</v>
      </c>
      <c r="E130" s="136" t="s">
        <v>207</v>
      </c>
      <c r="F130" s="136" t="s">
        <v>616</v>
      </c>
      <c r="J130" s="137">
        <f>BK130</f>
        <v>14683.69</v>
      </c>
      <c r="L130" s="126"/>
      <c r="M130" s="130"/>
      <c r="N130" s="131"/>
      <c r="O130" s="131"/>
      <c r="P130" s="132">
        <f>P131</f>
        <v>1.7509999999999999</v>
      </c>
      <c r="Q130" s="131"/>
      <c r="R130" s="132">
        <f>R131</f>
        <v>0.42115999999999998</v>
      </c>
      <c r="S130" s="131"/>
      <c r="T130" s="133">
        <f>T131</f>
        <v>0</v>
      </c>
      <c r="AR130" s="127" t="s">
        <v>78</v>
      </c>
      <c r="AT130" s="134" t="s">
        <v>69</v>
      </c>
      <c r="AU130" s="134" t="s">
        <v>78</v>
      </c>
      <c r="AY130" s="127" t="s">
        <v>153</v>
      </c>
      <c r="BK130" s="135">
        <f>BK131</f>
        <v>14683.69</v>
      </c>
    </row>
    <row r="131" spans="1:65" s="2" customFormat="1" ht="33" customHeight="1">
      <c r="A131" s="26"/>
      <c r="B131" s="138"/>
      <c r="C131" s="139" t="s">
        <v>225</v>
      </c>
      <c r="D131" s="139" t="s">
        <v>157</v>
      </c>
      <c r="E131" s="141" t="s">
        <v>617</v>
      </c>
      <c r="F131" s="142" t="s">
        <v>618</v>
      </c>
      <c r="G131" s="143" t="s">
        <v>292</v>
      </c>
      <c r="H131" s="144">
        <v>1</v>
      </c>
      <c r="I131" s="145">
        <v>14683.69</v>
      </c>
      <c r="J131" s="145">
        <f>ROUND(I131*H131,2)</f>
        <v>14683.69</v>
      </c>
      <c r="K131" s="146"/>
      <c r="L131" s="27"/>
      <c r="M131" s="147" t="s">
        <v>1</v>
      </c>
      <c r="N131" s="148" t="s">
        <v>35</v>
      </c>
      <c r="O131" s="149">
        <v>1.7509999999999999</v>
      </c>
      <c r="P131" s="149">
        <f>O131*H131</f>
        <v>1.7509999999999999</v>
      </c>
      <c r="Q131" s="149">
        <v>0.42115999999999998</v>
      </c>
      <c r="R131" s="149">
        <f>Q131*H131</f>
        <v>0.42115999999999998</v>
      </c>
      <c r="S131" s="149">
        <v>0</v>
      </c>
      <c r="T131" s="150">
        <f>S131*H131</f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1" t="s">
        <v>161</v>
      </c>
      <c r="AT131" s="151" t="s">
        <v>157</v>
      </c>
      <c r="AU131" s="151" t="s">
        <v>80</v>
      </c>
      <c r="AY131" s="14" t="s">
        <v>153</v>
      </c>
      <c r="BE131" s="152">
        <f>IF(N131="základní",J131,0)</f>
        <v>14683.69</v>
      </c>
      <c r="BF131" s="152">
        <f>IF(N131="snížená",J131,0)</f>
        <v>0</v>
      </c>
      <c r="BG131" s="152">
        <f>IF(N131="zákl. přenesená",J131,0)</f>
        <v>0</v>
      </c>
      <c r="BH131" s="152">
        <f>IF(N131="sníž. přenesená",J131,0)</f>
        <v>0</v>
      </c>
      <c r="BI131" s="152">
        <f>IF(N131="nulová",J131,0)</f>
        <v>0</v>
      </c>
      <c r="BJ131" s="14" t="s">
        <v>78</v>
      </c>
      <c r="BK131" s="152">
        <f>ROUND(I131*H131,2)</f>
        <v>14683.69</v>
      </c>
      <c r="BL131" s="14" t="s">
        <v>161</v>
      </c>
      <c r="BM131" s="151" t="s">
        <v>619</v>
      </c>
    </row>
    <row r="132" spans="1:65" s="12" customFormat="1" ht="22.9" customHeight="1">
      <c r="B132" s="126"/>
      <c r="D132" s="127" t="s">
        <v>69</v>
      </c>
      <c r="E132" s="136" t="s">
        <v>211</v>
      </c>
      <c r="F132" s="136" t="s">
        <v>212</v>
      </c>
      <c r="J132" s="137">
        <f>BK132</f>
        <v>35746</v>
      </c>
      <c r="L132" s="126"/>
      <c r="M132" s="130"/>
      <c r="N132" s="131"/>
      <c r="O132" s="131"/>
      <c r="P132" s="132">
        <f>SUM(P133:P134)</f>
        <v>32.993000000000002</v>
      </c>
      <c r="Q132" s="131"/>
      <c r="R132" s="132">
        <f>SUM(R133:R134)</f>
        <v>12.7127</v>
      </c>
      <c r="S132" s="131"/>
      <c r="T132" s="133">
        <f>SUM(T133:T134)</f>
        <v>3.9600000000000004</v>
      </c>
      <c r="AR132" s="127" t="s">
        <v>78</v>
      </c>
      <c r="AT132" s="134" t="s">
        <v>69</v>
      </c>
      <c r="AU132" s="134" t="s">
        <v>78</v>
      </c>
      <c r="AY132" s="127" t="s">
        <v>153</v>
      </c>
      <c r="BK132" s="135">
        <f>SUM(BK133:BK134)</f>
        <v>35746</v>
      </c>
    </row>
    <row r="133" spans="1:65" s="2" customFormat="1" ht="24.2" customHeight="1">
      <c r="A133" s="26"/>
      <c r="B133" s="138"/>
      <c r="C133" s="139" t="s">
        <v>200</v>
      </c>
      <c r="D133" s="139" t="s">
        <v>157</v>
      </c>
      <c r="E133" s="141" t="s">
        <v>620</v>
      </c>
      <c r="F133" s="142" t="s">
        <v>621</v>
      </c>
      <c r="G133" s="143" t="s">
        <v>178</v>
      </c>
      <c r="H133" s="144">
        <v>5.5</v>
      </c>
      <c r="I133" s="145">
        <v>5200</v>
      </c>
      <c r="J133" s="145">
        <f>ROUND(I133*H133,2)</f>
        <v>28600</v>
      </c>
      <c r="K133" s="146"/>
      <c r="L133" s="27"/>
      <c r="M133" s="147" t="s">
        <v>1</v>
      </c>
      <c r="N133" s="148" t="s">
        <v>35</v>
      </c>
      <c r="O133" s="149">
        <v>3.6440000000000001</v>
      </c>
      <c r="P133" s="149">
        <f>O133*H133</f>
        <v>20.042000000000002</v>
      </c>
      <c r="Q133" s="149">
        <v>2.3113999999999999</v>
      </c>
      <c r="R133" s="149">
        <f>Q133*H133</f>
        <v>12.7127</v>
      </c>
      <c r="S133" s="149">
        <v>0</v>
      </c>
      <c r="T133" s="150">
        <f>S133*H133</f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1" t="s">
        <v>161</v>
      </c>
      <c r="AT133" s="151" t="s">
        <v>157</v>
      </c>
      <c r="AU133" s="151" t="s">
        <v>80</v>
      </c>
      <c r="AY133" s="14" t="s">
        <v>153</v>
      </c>
      <c r="BE133" s="152">
        <f>IF(N133="základní",J133,0)</f>
        <v>28600</v>
      </c>
      <c r="BF133" s="152">
        <f>IF(N133="snížená",J133,0)</f>
        <v>0</v>
      </c>
      <c r="BG133" s="152">
        <f>IF(N133="zákl. přenesená",J133,0)</f>
        <v>0</v>
      </c>
      <c r="BH133" s="152">
        <f>IF(N133="sníž. přenesená",J133,0)</f>
        <v>0</v>
      </c>
      <c r="BI133" s="152">
        <f>IF(N133="nulová",J133,0)</f>
        <v>0</v>
      </c>
      <c r="BJ133" s="14" t="s">
        <v>78</v>
      </c>
      <c r="BK133" s="152">
        <f>ROUND(I133*H133,2)</f>
        <v>28600</v>
      </c>
      <c r="BL133" s="14" t="s">
        <v>161</v>
      </c>
      <c r="BM133" s="151" t="s">
        <v>622</v>
      </c>
    </row>
    <row r="134" spans="1:65" s="2" customFormat="1" ht="37.9" customHeight="1">
      <c r="A134" s="26"/>
      <c r="B134" s="138"/>
      <c r="C134" s="139" t="s">
        <v>205</v>
      </c>
      <c r="D134" s="139" t="s">
        <v>157</v>
      </c>
      <c r="E134" s="141" t="s">
        <v>213</v>
      </c>
      <c r="F134" s="142" t="s">
        <v>623</v>
      </c>
      <c r="G134" s="143" t="s">
        <v>178</v>
      </c>
      <c r="H134" s="144">
        <v>1.8</v>
      </c>
      <c r="I134" s="145">
        <v>3970</v>
      </c>
      <c r="J134" s="145">
        <f>ROUND(I134*H134,2)</f>
        <v>7146</v>
      </c>
      <c r="K134" s="146"/>
      <c r="L134" s="27"/>
      <c r="M134" s="147" t="s">
        <v>1</v>
      </c>
      <c r="N134" s="148" t="s">
        <v>35</v>
      </c>
      <c r="O134" s="149">
        <v>7.1950000000000003</v>
      </c>
      <c r="P134" s="149">
        <f>O134*H134</f>
        <v>12.951000000000001</v>
      </c>
      <c r="Q134" s="149">
        <v>0</v>
      </c>
      <c r="R134" s="149">
        <f>Q134*H134</f>
        <v>0</v>
      </c>
      <c r="S134" s="149">
        <v>2.2000000000000002</v>
      </c>
      <c r="T134" s="150">
        <f>S134*H134</f>
        <v>3.9600000000000004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1" t="s">
        <v>161</v>
      </c>
      <c r="AT134" s="151" t="s">
        <v>157</v>
      </c>
      <c r="AU134" s="151" t="s">
        <v>80</v>
      </c>
      <c r="AY134" s="14" t="s">
        <v>153</v>
      </c>
      <c r="BE134" s="152">
        <f>IF(N134="základní",J134,0)</f>
        <v>7146</v>
      </c>
      <c r="BF134" s="152">
        <f>IF(N134="snížená",J134,0)</f>
        <v>0</v>
      </c>
      <c r="BG134" s="152">
        <f>IF(N134="zákl. přenesená",J134,0)</f>
        <v>0</v>
      </c>
      <c r="BH134" s="152">
        <f>IF(N134="sníž. přenesená",J134,0)</f>
        <v>0</v>
      </c>
      <c r="BI134" s="152">
        <f>IF(N134="nulová",J134,0)</f>
        <v>0</v>
      </c>
      <c r="BJ134" s="14" t="s">
        <v>78</v>
      </c>
      <c r="BK134" s="152">
        <f>ROUND(I134*H134,2)</f>
        <v>7146</v>
      </c>
      <c r="BL134" s="14" t="s">
        <v>161</v>
      </c>
      <c r="BM134" s="151" t="s">
        <v>624</v>
      </c>
    </row>
    <row r="135" spans="1:65" s="12" customFormat="1" ht="22.9" customHeight="1">
      <c r="B135" s="126"/>
      <c r="D135" s="127" t="s">
        <v>69</v>
      </c>
      <c r="E135" s="136" t="s">
        <v>223</v>
      </c>
      <c r="F135" s="136" t="s">
        <v>224</v>
      </c>
      <c r="J135" s="137">
        <f>BK135</f>
        <v>11286.79</v>
      </c>
      <c r="L135" s="126"/>
      <c r="M135" s="130"/>
      <c r="N135" s="131"/>
      <c r="O135" s="131"/>
      <c r="P135" s="132">
        <f>SUM(P136:P139)</f>
        <v>13.419900000000002</v>
      </c>
      <c r="Q135" s="131"/>
      <c r="R135" s="132">
        <f>SUM(R136:R139)</f>
        <v>0</v>
      </c>
      <c r="S135" s="131"/>
      <c r="T135" s="133">
        <f>SUM(T136:T139)</f>
        <v>0</v>
      </c>
      <c r="AR135" s="127" t="s">
        <v>78</v>
      </c>
      <c r="AT135" s="134" t="s">
        <v>69</v>
      </c>
      <c r="AU135" s="134" t="s">
        <v>78</v>
      </c>
      <c r="AY135" s="127" t="s">
        <v>153</v>
      </c>
      <c r="BK135" s="135">
        <f>SUM(BK136:BK139)</f>
        <v>11286.79</v>
      </c>
    </row>
    <row r="136" spans="1:65" s="2" customFormat="1" ht="44.25" customHeight="1">
      <c r="A136" s="26"/>
      <c r="B136" s="138"/>
      <c r="C136" s="139" t="s">
        <v>193</v>
      </c>
      <c r="D136" s="139" t="s">
        <v>157</v>
      </c>
      <c r="E136" s="141" t="s">
        <v>226</v>
      </c>
      <c r="F136" s="142" t="s">
        <v>227</v>
      </c>
      <c r="G136" s="143" t="s">
        <v>228</v>
      </c>
      <c r="H136" s="144">
        <v>3.9</v>
      </c>
      <c r="I136" s="145">
        <v>1896.5</v>
      </c>
      <c r="J136" s="145">
        <f>ROUND(I136*H136,2)</f>
        <v>7396.35</v>
      </c>
      <c r="K136" s="146"/>
      <c r="L136" s="27"/>
      <c r="M136" s="147" t="s">
        <v>1</v>
      </c>
      <c r="N136" s="148" t="s">
        <v>35</v>
      </c>
      <c r="O136" s="149">
        <v>3.31</v>
      </c>
      <c r="P136" s="149">
        <f>O136*H136</f>
        <v>12.909000000000001</v>
      </c>
      <c r="Q136" s="149">
        <v>0</v>
      </c>
      <c r="R136" s="149">
        <f>Q136*H136</f>
        <v>0</v>
      </c>
      <c r="S136" s="149">
        <v>0</v>
      </c>
      <c r="T136" s="150">
        <f>S136*H136</f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1" t="s">
        <v>161</v>
      </c>
      <c r="AT136" s="151" t="s">
        <v>157</v>
      </c>
      <c r="AU136" s="151" t="s">
        <v>80</v>
      </c>
      <c r="AY136" s="14" t="s">
        <v>153</v>
      </c>
      <c r="BE136" s="152">
        <f>IF(N136="základní",J136,0)</f>
        <v>7396.35</v>
      </c>
      <c r="BF136" s="152">
        <f>IF(N136="snížená",J136,0)</f>
        <v>0</v>
      </c>
      <c r="BG136" s="152">
        <f>IF(N136="zákl. přenesená",J136,0)</f>
        <v>0</v>
      </c>
      <c r="BH136" s="152">
        <f>IF(N136="sníž. přenesená",J136,0)</f>
        <v>0</v>
      </c>
      <c r="BI136" s="152">
        <f>IF(N136="nulová",J136,0)</f>
        <v>0</v>
      </c>
      <c r="BJ136" s="14" t="s">
        <v>78</v>
      </c>
      <c r="BK136" s="152">
        <f>ROUND(I136*H136,2)</f>
        <v>7396.35</v>
      </c>
      <c r="BL136" s="14" t="s">
        <v>161</v>
      </c>
      <c r="BM136" s="151" t="s">
        <v>625</v>
      </c>
    </row>
    <row r="137" spans="1:65" s="2" customFormat="1" ht="33" customHeight="1">
      <c r="A137" s="26"/>
      <c r="B137" s="138"/>
      <c r="C137" s="139" t="s">
        <v>184</v>
      </c>
      <c r="D137" s="139" t="s">
        <v>157</v>
      </c>
      <c r="E137" s="141" t="s">
        <v>230</v>
      </c>
      <c r="F137" s="142" t="s">
        <v>231</v>
      </c>
      <c r="G137" s="143" t="s">
        <v>228</v>
      </c>
      <c r="H137" s="144">
        <v>3.9</v>
      </c>
      <c r="I137" s="145">
        <v>366.46</v>
      </c>
      <c r="J137" s="145">
        <f>ROUND(I137*H137,2)</f>
        <v>1429.19</v>
      </c>
      <c r="K137" s="146"/>
      <c r="L137" s="27"/>
      <c r="M137" s="147" t="s">
        <v>1</v>
      </c>
      <c r="N137" s="148" t="s">
        <v>35</v>
      </c>
      <c r="O137" s="149">
        <v>0.125</v>
      </c>
      <c r="P137" s="149">
        <f>O137*H137</f>
        <v>0.48749999999999999</v>
      </c>
      <c r="Q137" s="149">
        <v>0</v>
      </c>
      <c r="R137" s="149">
        <f>Q137*H137</f>
        <v>0</v>
      </c>
      <c r="S137" s="149">
        <v>0</v>
      </c>
      <c r="T137" s="150">
        <f>S137*H137</f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1" t="s">
        <v>161</v>
      </c>
      <c r="AT137" s="151" t="s">
        <v>157</v>
      </c>
      <c r="AU137" s="151" t="s">
        <v>80</v>
      </c>
      <c r="AY137" s="14" t="s">
        <v>153</v>
      </c>
      <c r="BE137" s="152">
        <f>IF(N137="základní",J137,0)</f>
        <v>1429.19</v>
      </c>
      <c r="BF137" s="152">
        <f>IF(N137="snížená",J137,0)</f>
        <v>0</v>
      </c>
      <c r="BG137" s="152">
        <f>IF(N137="zákl. přenesená",J137,0)</f>
        <v>0</v>
      </c>
      <c r="BH137" s="152">
        <f>IF(N137="sníž. přenesená",J137,0)</f>
        <v>0</v>
      </c>
      <c r="BI137" s="152">
        <f>IF(N137="nulová",J137,0)</f>
        <v>0</v>
      </c>
      <c r="BJ137" s="14" t="s">
        <v>78</v>
      </c>
      <c r="BK137" s="152">
        <f>ROUND(I137*H137,2)</f>
        <v>1429.19</v>
      </c>
      <c r="BL137" s="14" t="s">
        <v>161</v>
      </c>
      <c r="BM137" s="151" t="s">
        <v>626</v>
      </c>
    </row>
    <row r="138" spans="1:65" s="2" customFormat="1" ht="44.25" customHeight="1">
      <c r="A138" s="26"/>
      <c r="B138" s="138"/>
      <c r="C138" s="139" t="s">
        <v>175</v>
      </c>
      <c r="D138" s="139" t="s">
        <v>157</v>
      </c>
      <c r="E138" s="141" t="s">
        <v>234</v>
      </c>
      <c r="F138" s="142" t="s">
        <v>235</v>
      </c>
      <c r="G138" s="143" t="s">
        <v>228</v>
      </c>
      <c r="H138" s="144">
        <v>3.9</v>
      </c>
      <c r="I138" s="145">
        <v>16.02</v>
      </c>
      <c r="J138" s="145">
        <f>ROUND(I138*H138,2)</f>
        <v>62.48</v>
      </c>
      <c r="K138" s="146"/>
      <c r="L138" s="27"/>
      <c r="M138" s="147" t="s">
        <v>1</v>
      </c>
      <c r="N138" s="148" t="s">
        <v>35</v>
      </c>
      <c r="O138" s="149">
        <v>6.0000000000000001E-3</v>
      </c>
      <c r="P138" s="149">
        <f>O138*H138</f>
        <v>2.3400000000000001E-2</v>
      </c>
      <c r="Q138" s="149">
        <v>0</v>
      </c>
      <c r="R138" s="149">
        <f>Q138*H138</f>
        <v>0</v>
      </c>
      <c r="S138" s="149">
        <v>0</v>
      </c>
      <c r="T138" s="150">
        <f>S138*H138</f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1" t="s">
        <v>161</v>
      </c>
      <c r="AT138" s="151" t="s">
        <v>157</v>
      </c>
      <c r="AU138" s="151" t="s">
        <v>80</v>
      </c>
      <c r="AY138" s="14" t="s">
        <v>153</v>
      </c>
      <c r="BE138" s="152">
        <f>IF(N138="základní",J138,0)</f>
        <v>62.48</v>
      </c>
      <c r="BF138" s="152">
        <f>IF(N138="snížená",J138,0)</f>
        <v>0</v>
      </c>
      <c r="BG138" s="152">
        <f>IF(N138="zákl. přenesená",J138,0)</f>
        <v>0</v>
      </c>
      <c r="BH138" s="152">
        <f>IF(N138="sníž. přenesená",J138,0)</f>
        <v>0</v>
      </c>
      <c r="BI138" s="152">
        <f>IF(N138="nulová",J138,0)</f>
        <v>0</v>
      </c>
      <c r="BJ138" s="14" t="s">
        <v>78</v>
      </c>
      <c r="BK138" s="152">
        <f>ROUND(I138*H138,2)</f>
        <v>62.48</v>
      </c>
      <c r="BL138" s="14" t="s">
        <v>161</v>
      </c>
      <c r="BM138" s="151" t="s">
        <v>627</v>
      </c>
    </row>
    <row r="139" spans="1:65" s="2" customFormat="1" ht="44.25" customHeight="1">
      <c r="A139" s="26"/>
      <c r="B139" s="138"/>
      <c r="C139" s="139" t="s">
        <v>443</v>
      </c>
      <c r="D139" s="139" t="s">
        <v>157</v>
      </c>
      <c r="E139" s="141" t="s">
        <v>628</v>
      </c>
      <c r="F139" s="142" t="s">
        <v>629</v>
      </c>
      <c r="G139" s="143" t="s">
        <v>228</v>
      </c>
      <c r="H139" s="144">
        <v>3.9</v>
      </c>
      <c r="I139" s="145">
        <v>615.07000000000005</v>
      </c>
      <c r="J139" s="145">
        <f>ROUND(I139*H139,2)</f>
        <v>2398.77</v>
      </c>
      <c r="K139" s="146"/>
      <c r="L139" s="27"/>
      <c r="M139" s="147" t="s">
        <v>1</v>
      </c>
      <c r="N139" s="148" t="s">
        <v>35</v>
      </c>
      <c r="O139" s="149">
        <v>0</v>
      </c>
      <c r="P139" s="149">
        <f>O139*H139</f>
        <v>0</v>
      </c>
      <c r="Q139" s="149">
        <v>0</v>
      </c>
      <c r="R139" s="149">
        <f>Q139*H139</f>
        <v>0</v>
      </c>
      <c r="S139" s="149">
        <v>0</v>
      </c>
      <c r="T139" s="150">
        <f>S139*H139</f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1" t="s">
        <v>161</v>
      </c>
      <c r="AT139" s="151" t="s">
        <v>157</v>
      </c>
      <c r="AU139" s="151" t="s">
        <v>80</v>
      </c>
      <c r="AY139" s="14" t="s">
        <v>153</v>
      </c>
      <c r="BE139" s="152">
        <f>IF(N139="základní",J139,0)</f>
        <v>2398.77</v>
      </c>
      <c r="BF139" s="152">
        <f>IF(N139="snížená",J139,0)</f>
        <v>0</v>
      </c>
      <c r="BG139" s="152">
        <f>IF(N139="zákl. přenesená",J139,0)</f>
        <v>0</v>
      </c>
      <c r="BH139" s="152">
        <f>IF(N139="sníž. přenesená",J139,0)</f>
        <v>0</v>
      </c>
      <c r="BI139" s="152">
        <f>IF(N139="nulová",J139,0)</f>
        <v>0</v>
      </c>
      <c r="BJ139" s="14" t="s">
        <v>78</v>
      </c>
      <c r="BK139" s="152">
        <f>ROUND(I139*H139,2)</f>
        <v>2398.77</v>
      </c>
      <c r="BL139" s="14" t="s">
        <v>161</v>
      </c>
      <c r="BM139" s="151" t="s">
        <v>630</v>
      </c>
    </row>
    <row r="140" spans="1:65" s="12" customFormat="1" ht="25.9" customHeight="1">
      <c r="B140" s="126"/>
      <c r="D140" s="127" t="s">
        <v>69</v>
      </c>
      <c r="E140" s="128" t="s">
        <v>631</v>
      </c>
      <c r="F140" s="128" t="s">
        <v>425</v>
      </c>
      <c r="J140" s="129">
        <f>BK140</f>
        <v>134800</v>
      </c>
      <c r="L140" s="126"/>
      <c r="M140" s="130"/>
      <c r="N140" s="131"/>
      <c r="O140" s="131"/>
      <c r="P140" s="132">
        <f>SUM(P141:P144)</f>
        <v>0</v>
      </c>
      <c r="Q140" s="131"/>
      <c r="R140" s="132">
        <f>SUM(R141:R144)</f>
        <v>0</v>
      </c>
      <c r="S140" s="131"/>
      <c r="T140" s="133">
        <f>SUM(T141:T144)</f>
        <v>0</v>
      </c>
      <c r="AR140" s="127" t="s">
        <v>161</v>
      </c>
      <c r="AT140" s="134" t="s">
        <v>69</v>
      </c>
      <c r="AU140" s="134" t="s">
        <v>70</v>
      </c>
      <c r="AY140" s="127" t="s">
        <v>153</v>
      </c>
      <c r="BK140" s="135">
        <f>SUM(BK141:BK144)</f>
        <v>134800</v>
      </c>
    </row>
    <row r="141" spans="1:65" s="2" customFormat="1" ht="24.2" customHeight="1">
      <c r="A141" s="26"/>
      <c r="B141" s="138"/>
      <c r="C141" s="139" t="s">
        <v>219</v>
      </c>
      <c r="D141" s="139" t="s">
        <v>157</v>
      </c>
      <c r="E141" s="141" t="s">
        <v>632</v>
      </c>
      <c r="F141" s="142" t="s">
        <v>633</v>
      </c>
      <c r="G141" s="143" t="s">
        <v>358</v>
      </c>
      <c r="H141" s="144">
        <v>1</v>
      </c>
      <c r="I141" s="145">
        <v>16750</v>
      </c>
      <c r="J141" s="145">
        <f>ROUND(I141*H141,2)</f>
        <v>16750</v>
      </c>
      <c r="K141" s="146"/>
      <c r="L141" s="27"/>
      <c r="M141" s="147" t="s">
        <v>1</v>
      </c>
      <c r="N141" s="148" t="s">
        <v>35</v>
      </c>
      <c r="O141" s="149">
        <v>0</v>
      </c>
      <c r="P141" s="149">
        <f>O141*H141</f>
        <v>0</v>
      </c>
      <c r="Q141" s="149">
        <v>0</v>
      </c>
      <c r="R141" s="149">
        <f>Q141*H141</f>
        <v>0</v>
      </c>
      <c r="S141" s="149">
        <v>0</v>
      </c>
      <c r="T141" s="150">
        <f>S141*H141</f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1" t="s">
        <v>634</v>
      </c>
      <c r="AT141" s="151" t="s">
        <v>157</v>
      </c>
      <c r="AU141" s="151" t="s">
        <v>78</v>
      </c>
      <c r="AY141" s="14" t="s">
        <v>153</v>
      </c>
      <c r="BE141" s="152">
        <f>IF(N141="základní",J141,0)</f>
        <v>16750</v>
      </c>
      <c r="BF141" s="152">
        <f>IF(N141="snížená",J141,0)</f>
        <v>0</v>
      </c>
      <c r="BG141" s="152">
        <f>IF(N141="zákl. přenesená",J141,0)</f>
        <v>0</v>
      </c>
      <c r="BH141" s="152">
        <f>IF(N141="sníž. přenesená",J141,0)</f>
        <v>0</v>
      </c>
      <c r="BI141" s="152">
        <f>IF(N141="nulová",J141,0)</f>
        <v>0</v>
      </c>
      <c r="BJ141" s="14" t="s">
        <v>78</v>
      </c>
      <c r="BK141" s="152">
        <f>ROUND(I141*H141,2)</f>
        <v>16750</v>
      </c>
      <c r="BL141" s="14" t="s">
        <v>634</v>
      </c>
      <c r="BM141" s="151" t="s">
        <v>635</v>
      </c>
    </row>
    <row r="142" spans="1:65" s="2" customFormat="1" ht="16.5" customHeight="1">
      <c r="A142" s="26"/>
      <c r="B142" s="138"/>
      <c r="C142" s="139" t="s">
        <v>113</v>
      </c>
      <c r="D142" s="139" t="s">
        <v>157</v>
      </c>
      <c r="E142" s="141" t="s">
        <v>636</v>
      </c>
      <c r="F142" s="142" t="s">
        <v>637</v>
      </c>
      <c r="G142" s="143" t="s">
        <v>638</v>
      </c>
      <c r="H142" s="144">
        <v>150</v>
      </c>
      <c r="I142" s="145">
        <v>50</v>
      </c>
      <c r="J142" s="145">
        <f>ROUND(I142*H142,2)</f>
        <v>7500</v>
      </c>
      <c r="K142" s="146"/>
      <c r="L142" s="27"/>
      <c r="M142" s="147" t="s">
        <v>1</v>
      </c>
      <c r="N142" s="148" t="s">
        <v>35</v>
      </c>
      <c r="O142" s="149">
        <v>0</v>
      </c>
      <c r="P142" s="149">
        <f>O142*H142</f>
        <v>0</v>
      </c>
      <c r="Q142" s="149">
        <v>0</v>
      </c>
      <c r="R142" s="149">
        <f>Q142*H142</f>
        <v>0</v>
      </c>
      <c r="S142" s="149">
        <v>0</v>
      </c>
      <c r="T142" s="150">
        <f>S142*H142</f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1" t="s">
        <v>634</v>
      </c>
      <c r="AT142" s="151" t="s">
        <v>157</v>
      </c>
      <c r="AU142" s="151" t="s">
        <v>78</v>
      </c>
      <c r="AY142" s="14" t="s">
        <v>153</v>
      </c>
      <c r="BE142" s="152">
        <f>IF(N142="základní",J142,0)</f>
        <v>7500</v>
      </c>
      <c r="BF142" s="152">
        <f>IF(N142="snížená",J142,0)</f>
        <v>0</v>
      </c>
      <c r="BG142" s="152">
        <f>IF(N142="zákl. přenesená",J142,0)</f>
        <v>0</v>
      </c>
      <c r="BH142" s="152">
        <f>IF(N142="sníž. přenesená",J142,0)</f>
        <v>0</v>
      </c>
      <c r="BI142" s="152">
        <f>IF(N142="nulová",J142,0)</f>
        <v>0</v>
      </c>
      <c r="BJ142" s="14" t="s">
        <v>78</v>
      </c>
      <c r="BK142" s="152">
        <f>ROUND(I142*H142,2)</f>
        <v>7500</v>
      </c>
      <c r="BL142" s="14" t="s">
        <v>634</v>
      </c>
      <c r="BM142" s="151" t="s">
        <v>639</v>
      </c>
    </row>
    <row r="143" spans="1:65" s="2" customFormat="1" ht="16.5" customHeight="1">
      <c r="A143" s="26"/>
      <c r="B143" s="138"/>
      <c r="C143" s="139" t="s">
        <v>116</v>
      </c>
      <c r="D143" s="139" t="s">
        <v>157</v>
      </c>
      <c r="E143" s="141" t="s">
        <v>640</v>
      </c>
      <c r="F143" s="142" t="s">
        <v>641</v>
      </c>
      <c r="G143" s="143" t="s">
        <v>191</v>
      </c>
      <c r="H143" s="144">
        <v>51</v>
      </c>
      <c r="I143" s="145">
        <v>150</v>
      </c>
      <c r="J143" s="145">
        <f>ROUND(I143*H143,2)</f>
        <v>7650</v>
      </c>
      <c r="K143" s="146"/>
      <c r="L143" s="27"/>
      <c r="M143" s="147" t="s">
        <v>1</v>
      </c>
      <c r="N143" s="148" t="s">
        <v>35</v>
      </c>
      <c r="O143" s="149">
        <v>0</v>
      </c>
      <c r="P143" s="149">
        <f>O143*H143</f>
        <v>0</v>
      </c>
      <c r="Q143" s="149">
        <v>0</v>
      </c>
      <c r="R143" s="149">
        <f>Q143*H143</f>
        <v>0</v>
      </c>
      <c r="S143" s="149">
        <v>0</v>
      </c>
      <c r="T143" s="150">
        <f>S143*H143</f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1" t="s">
        <v>634</v>
      </c>
      <c r="AT143" s="151" t="s">
        <v>157</v>
      </c>
      <c r="AU143" s="151" t="s">
        <v>78</v>
      </c>
      <c r="AY143" s="14" t="s">
        <v>153</v>
      </c>
      <c r="BE143" s="152">
        <f>IF(N143="základní",J143,0)</f>
        <v>7650</v>
      </c>
      <c r="BF143" s="152">
        <f>IF(N143="snížená",J143,0)</f>
        <v>0</v>
      </c>
      <c r="BG143" s="152">
        <f>IF(N143="zákl. přenesená",J143,0)</f>
        <v>0</v>
      </c>
      <c r="BH143" s="152">
        <f>IF(N143="sníž. přenesená",J143,0)</f>
        <v>0</v>
      </c>
      <c r="BI143" s="152">
        <f>IF(N143="nulová",J143,0)</f>
        <v>0</v>
      </c>
      <c r="BJ143" s="14" t="s">
        <v>78</v>
      </c>
      <c r="BK143" s="152">
        <f>ROUND(I143*H143,2)</f>
        <v>7650</v>
      </c>
      <c r="BL143" s="14" t="s">
        <v>634</v>
      </c>
      <c r="BM143" s="151" t="s">
        <v>642</v>
      </c>
    </row>
    <row r="144" spans="1:65" s="2" customFormat="1" ht="16.5" customHeight="1">
      <c r="A144" s="26"/>
      <c r="B144" s="138"/>
      <c r="C144" s="139" t="s">
        <v>167</v>
      </c>
      <c r="D144" s="139" t="s">
        <v>157</v>
      </c>
      <c r="E144" s="141" t="s">
        <v>643</v>
      </c>
      <c r="F144" s="142" t="s">
        <v>644</v>
      </c>
      <c r="G144" s="143" t="s">
        <v>429</v>
      </c>
      <c r="H144" s="144">
        <v>6</v>
      </c>
      <c r="I144" s="145">
        <v>17150</v>
      </c>
      <c r="J144" s="145">
        <f>ROUND(I144*H144,2)</f>
        <v>102900</v>
      </c>
      <c r="K144" s="146"/>
      <c r="L144" s="27"/>
      <c r="M144" s="166" t="s">
        <v>1</v>
      </c>
      <c r="N144" s="167" t="s">
        <v>35</v>
      </c>
      <c r="O144" s="168">
        <v>0</v>
      </c>
      <c r="P144" s="168">
        <f>O144*H144</f>
        <v>0</v>
      </c>
      <c r="Q144" s="168">
        <v>0</v>
      </c>
      <c r="R144" s="168">
        <f>Q144*H144</f>
        <v>0</v>
      </c>
      <c r="S144" s="168">
        <v>0</v>
      </c>
      <c r="T144" s="169">
        <f>S144*H144</f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1" t="s">
        <v>634</v>
      </c>
      <c r="AT144" s="151" t="s">
        <v>157</v>
      </c>
      <c r="AU144" s="151" t="s">
        <v>78</v>
      </c>
      <c r="AY144" s="14" t="s">
        <v>153</v>
      </c>
      <c r="BE144" s="152">
        <f>IF(N144="základní",J144,0)</f>
        <v>102900</v>
      </c>
      <c r="BF144" s="152">
        <f>IF(N144="snížená",J144,0)</f>
        <v>0</v>
      </c>
      <c r="BG144" s="152">
        <f>IF(N144="zákl. přenesená",J144,0)</f>
        <v>0</v>
      </c>
      <c r="BH144" s="152">
        <f>IF(N144="sníž. přenesená",J144,0)</f>
        <v>0</v>
      </c>
      <c r="BI144" s="152">
        <f>IF(N144="nulová",J144,0)</f>
        <v>0</v>
      </c>
      <c r="BJ144" s="14" t="s">
        <v>78</v>
      </c>
      <c r="BK144" s="152">
        <f>ROUND(I144*H144,2)</f>
        <v>102900</v>
      </c>
      <c r="BL144" s="14" t="s">
        <v>634</v>
      </c>
      <c r="BM144" s="151" t="s">
        <v>645</v>
      </c>
    </row>
    <row r="145" spans="1:31" s="2" customFormat="1" ht="6.95" customHeight="1">
      <c r="A145" s="26"/>
      <c r="B145" s="41"/>
      <c r="C145" s="42"/>
      <c r="D145" s="42"/>
      <c r="E145" s="42"/>
      <c r="F145" s="42"/>
      <c r="G145" s="42"/>
      <c r="H145" s="42"/>
      <c r="I145" s="42"/>
      <c r="J145" s="42"/>
      <c r="K145" s="42"/>
      <c r="L145" s="27"/>
      <c r="M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</row>
  </sheetData>
  <autoFilter ref="C121:K144" xr:uid="{00000000-0009-0000-0000-00000D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BM123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ht="11.25">
      <c r="A1" s="87"/>
    </row>
    <row r="2" spans="1:46" s="1" customFormat="1" ht="36.950000000000003" customHeight="1">
      <c r="L2" s="195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4" t="s">
        <v>118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80</v>
      </c>
    </row>
    <row r="4" spans="1:46" s="1" customFormat="1" ht="24.95" customHeight="1">
      <c r="B4" s="17"/>
      <c r="D4" s="18" t="s">
        <v>122</v>
      </c>
      <c r="L4" s="17"/>
      <c r="M4" s="88" t="s">
        <v>10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14</v>
      </c>
      <c r="L6" s="17"/>
    </row>
    <row r="7" spans="1:46" s="1" customFormat="1" ht="16.5" customHeight="1">
      <c r="B7" s="17"/>
      <c r="E7" s="209" t="str">
        <f>'Rekapitulace stavby'!K6</f>
        <v>Město Chomutov Palachova - změnové listy</v>
      </c>
      <c r="F7" s="210"/>
      <c r="G7" s="210"/>
      <c r="H7" s="210"/>
      <c r="L7" s="17"/>
    </row>
    <row r="8" spans="1:46" s="2" customFormat="1" ht="12" customHeight="1">
      <c r="A8" s="26"/>
      <c r="B8" s="27"/>
      <c r="C8" s="26"/>
      <c r="D8" s="23" t="s">
        <v>123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179" t="s">
        <v>646</v>
      </c>
      <c r="F9" s="211"/>
      <c r="G9" s="211"/>
      <c r="H9" s="211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1.25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16</v>
      </c>
      <c r="E11" s="26"/>
      <c r="F11" s="21" t="s">
        <v>1</v>
      </c>
      <c r="G11" s="26"/>
      <c r="H11" s="26"/>
      <c r="I11" s="23" t="s">
        <v>17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18</v>
      </c>
      <c r="E12" s="26"/>
      <c r="F12" s="21" t="s">
        <v>19</v>
      </c>
      <c r="G12" s="26"/>
      <c r="H12" s="26"/>
      <c r="I12" s="23" t="s">
        <v>20</v>
      </c>
      <c r="J12" s="49" t="str">
        <f>'Rekapitulace stavby'!AN8</f>
        <v>23. 6. 2025</v>
      </c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22</v>
      </c>
      <c r="E14" s="26"/>
      <c r="F14" s="26"/>
      <c r="G14" s="26"/>
      <c r="H14" s="26"/>
      <c r="I14" s="23" t="s">
        <v>23</v>
      </c>
      <c r="J14" s="21" t="str">
        <f>IF('Rekapitulace stavby'!AN10="","",'Rekapitulace stavby'!AN10)</f>
        <v/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tr">
        <f>IF('Rekapitulace stavby'!E11="","",'Rekapitulace stavby'!E11)</f>
        <v xml:space="preserve"> </v>
      </c>
      <c r="F15" s="26"/>
      <c r="G15" s="26"/>
      <c r="H15" s="26"/>
      <c r="I15" s="23" t="s">
        <v>24</v>
      </c>
      <c r="J15" s="21" t="str">
        <f>IF('Rekapitulace stavby'!AN11="","",'Rekapitulace stavby'!AN11)</f>
        <v/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25</v>
      </c>
      <c r="E17" s="26"/>
      <c r="F17" s="26"/>
      <c r="G17" s="26"/>
      <c r="H17" s="26"/>
      <c r="I17" s="23" t="s">
        <v>23</v>
      </c>
      <c r="J17" s="21" t="str">
        <f>'Rekapitulace stavby'!AN13</f>
        <v/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81" t="str">
        <f>'Rekapitulace stavby'!E14</f>
        <v xml:space="preserve"> </v>
      </c>
      <c r="F18" s="181"/>
      <c r="G18" s="181"/>
      <c r="H18" s="181"/>
      <c r="I18" s="23" t="s">
        <v>24</v>
      </c>
      <c r="J18" s="21" t="str">
        <f>'Rekapitulace stavby'!AN14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26</v>
      </c>
      <c r="E20" s="26"/>
      <c r="F20" s="26"/>
      <c r="G20" s="26"/>
      <c r="H20" s="26"/>
      <c r="I20" s="23" t="s">
        <v>23</v>
      </c>
      <c r="J20" s="21" t="str">
        <f>IF('Rekapitulace stavby'!AN16="","",'Rekapitulace stavby'!AN16)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tr">
        <f>IF('Rekapitulace stavby'!E17="","",'Rekapitulace stavby'!E17)</f>
        <v xml:space="preserve"> </v>
      </c>
      <c r="F21" s="26"/>
      <c r="G21" s="26"/>
      <c r="H21" s="26"/>
      <c r="I21" s="23" t="s">
        <v>24</v>
      </c>
      <c r="J21" s="21" t="str">
        <f>IF('Rekapitulace stavby'!AN17="","",'Rekapitulace stavby'!AN17)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28</v>
      </c>
      <c r="E23" s="26"/>
      <c r="F23" s="26"/>
      <c r="G23" s="26"/>
      <c r="H23" s="26"/>
      <c r="I23" s="23" t="s">
        <v>23</v>
      </c>
      <c r="J23" s="21" t="str">
        <f>IF('Rekapitulace stavby'!AN19="","",'Rekapitulace stavby'!AN19)</f>
        <v/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IF('Rekapitulace stavby'!E20="","",'Rekapitulace stavby'!E20)</f>
        <v xml:space="preserve"> </v>
      </c>
      <c r="F24" s="26"/>
      <c r="G24" s="26"/>
      <c r="H24" s="26"/>
      <c r="I24" s="23" t="s">
        <v>24</v>
      </c>
      <c r="J24" s="21" t="str">
        <f>IF('Rekapitulace stavby'!AN20="","",'Rekapitulace stavby'!AN20)</f>
        <v/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29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89"/>
      <c r="B27" s="90"/>
      <c r="C27" s="89"/>
      <c r="D27" s="89"/>
      <c r="E27" s="184" t="s">
        <v>1</v>
      </c>
      <c r="F27" s="184"/>
      <c r="G27" s="184"/>
      <c r="H27" s="184"/>
      <c r="I27" s="89"/>
      <c r="J27" s="89"/>
      <c r="K27" s="89"/>
      <c r="L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2" t="s">
        <v>30</v>
      </c>
      <c r="E30" s="26"/>
      <c r="F30" s="26"/>
      <c r="G30" s="26"/>
      <c r="H30" s="26"/>
      <c r="I30" s="26"/>
      <c r="J30" s="65">
        <f>ROUND(J118, 2)</f>
        <v>6746.18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6"/>
      <c r="F32" s="30" t="s">
        <v>32</v>
      </c>
      <c r="G32" s="26"/>
      <c r="H32" s="26"/>
      <c r="I32" s="30" t="s">
        <v>31</v>
      </c>
      <c r="J32" s="30" t="s">
        <v>33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>
      <c r="A33" s="26"/>
      <c r="B33" s="27"/>
      <c r="C33" s="26"/>
      <c r="D33" s="93" t="s">
        <v>34</v>
      </c>
      <c r="E33" s="23" t="s">
        <v>35</v>
      </c>
      <c r="F33" s="94">
        <f>ROUND((SUM(BE118:BE122)),  2)</f>
        <v>6746.18</v>
      </c>
      <c r="G33" s="26"/>
      <c r="H33" s="26"/>
      <c r="I33" s="95">
        <v>0.21</v>
      </c>
      <c r="J33" s="94">
        <f>ROUND(((SUM(BE118:BE122))*I33),  2)</f>
        <v>1416.7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23" t="s">
        <v>36</v>
      </c>
      <c r="F34" s="94">
        <f>ROUND((SUM(BF118:BF122)),  2)</f>
        <v>0</v>
      </c>
      <c r="G34" s="26"/>
      <c r="H34" s="26"/>
      <c r="I34" s="95">
        <v>0.12</v>
      </c>
      <c r="J34" s="94">
        <f>ROUND(((SUM(BF118:BF122))*I34), 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37</v>
      </c>
      <c r="F35" s="94">
        <f>ROUND((SUM(BG118:BG122)),  2)</f>
        <v>0</v>
      </c>
      <c r="G35" s="26"/>
      <c r="H35" s="26"/>
      <c r="I35" s="95">
        <v>0.21</v>
      </c>
      <c r="J35" s="94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38</v>
      </c>
      <c r="F36" s="94">
        <f>ROUND((SUM(BH118:BH122)),  2)</f>
        <v>0</v>
      </c>
      <c r="G36" s="26"/>
      <c r="H36" s="26"/>
      <c r="I36" s="95">
        <v>0.12</v>
      </c>
      <c r="J36" s="94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39</v>
      </c>
      <c r="F37" s="94">
        <f>ROUND((SUM(BI118:BI122)),  2)</f>
        <v>0</v>
      </c>
      <c r="G37" s="26"/>
      <c r="H37" s="26"/>
      <c r="I37" s="95">
        <v>0</v>
      </c>
      <c r="J37" s="94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96"/>
      <c r="D39" s="97" t="s">
        <v>40</v>
      </c>
      <c r="E39" s="54"/>
      <c r="F39" s="54"/>
      <c r="G39" s="98" t="s">
        <v>41</v>
      </c>
      <c r="H39" s="99" t="s">
        <v>42</v>
      </c>
      <c r="I39" s="54"/>
      <c r="J39" s="100">
        <f>SUM(J30:J37)</f>
        <v>8162.88</v>
      </c>
      <c r="K39" s="101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43</v>
      </c>
      <c r="E50" s="38"/>
      <c r="F50" s="38"/>
      <c r="G50" s="37" t="s">
        <v>44</v>
      </c>
      <c r="H50" s="38"/>
      <c r="I50" s="38"/>
      <c r="J50" s="38"/>
      <c r="K50" s="38"/>
      <c r="L50" s="36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6"/>
      <c r="B61" s="27"/>
      <c r="C61" s="26"/>
      <c r="D61" s="39" t="s">
        <v>45</v>
      </c>
      <c r="E61" s="29"/>
      <c r="F61" s="102" t="s">
        <v>46</v>
      </c>
      <c r="G61" s="39" t="s">
        <v>45</v>
      </c>
      <c r="H61" s="29"/>
      <c r="I61" s="29"/>
      <c r="J61" s="103" t="s">
        <v>46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6"/>
      <c r="B65" s="27"/>
      <c r="C65" s="26"/>
      <c r="D65" s="37" t="s">
        <v>47</v>
      </c>
      <c r="E65" s="40"/>
      <c r="F65" s="40"/>
      <c r="G65" s="37" t="s">
        <v>48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6"/>
      <c r="B76" s="27"/>
      <c r="C76" s="26"/>
      <c r="D76" s="39" t="s">
        <v>45</v>
      </c>
      <c r="E76" s="29"/>
      <c r="F76" s="102" t="s">
        <v>46</v>
      </c>
      <c r="G76" s="39" t="s">
        <v>45</v>
      </c>
      <c r="H76" s="29"/>
      <c r="I76" s="29"/>
      <c r="J76" s="103" t="s">
        <v>46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125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14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09" t="str">
        <f>E7</f>
        <v>Město Chomutov Palachova - změnové listy</v>
      </c>
      <c r="F85" s="210"/>
      <c r="G85" s="210"/>
      <c r="H85" s="210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123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179" t="str">
        <f>E9</f>
        <v>14 - ZL 14 - Předstěna SDK + OSB</v>
      </c>
      <c r="F87" s="211"/>
      <c r="G87" s="211"/>
      <c r="H87" s="211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18</v>
      </c>
      <c r="D89" s="26"/>
      <c r="E89" s="26"/>
      <c r="F89" s="21" t="str">
        <f>F12</f>
        <v xml:space="preserve"> </v>
      </c>
      <c r="G89" s="26"/>
      <c r="H89" s="26"/>
      <c r="I89" s="23" t="s">
        <v>20</v>
      </c>
      <c r="J89" s="49" t="str">
        <f>IF(J12="","",J12)</f>
        <v>23. 6. 2025</v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" customHeight="1">
      <c r="A91" s="26"/>
      <c r="B91" s="27"/>
      <c r="C91" s="23" t="s">
        <v>22</v>
      </c>
      <c r="D91" s="26"/>
      <c r="E91" s="26"/>
      <c r="F91" s="21" t="str">
        <f>E15</f>
        <v xml:space="preserve"> </v>
      </c>
      <c r="G91" s="26"/>
      <c r="H91" s="26"/>
      <c r="I91" s="23" t="s">
        <v>26</v>
      </c>
      <c r="J91" s="24" t="str">
        <f>E21</f>
        <v xml:space="preserve"> 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customHeight="1">
      <c r="A92" s="26"/>
      <c r="B92" s="27"/>
      <c r="C92" s="23" t="s">
        <v>25</v>
      </c>
      <c r="D92" s="26"/>
      <c r="E92" s="26"/>
      <c r="F92" s="21" t="str">
        <f>IF(E18="","",E18)</f>
        <v xml:space="preserve"> </v>
      </c>
      <c r="G92" s="26"/>
      <c r="H92" s="26"/>
      <c r="I92" s="23" t="s">
        <v>28</v>
      </c>
      <c r="J92" s="24" t="str">
        <f>E24</f>
        <v xml:space="preserve"> 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4" t="s">
        <v>126</v>
      </c>
      <c r="D94" s="96"/>
      <c r="E94" s="96"/>
      <c r="F94" s="96"/>
      <c r="G94" s="96"/>
      <c r="H94" s="96"/>
      <c r="I94" s="96"/>
      <c r="J94" s="105" t="s">
        <v>127</v>
      </c>
      <c r="K94" s="9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customHeight="1">
      <c r="A96" s="26"/>
      <c r="B96" s="27"/>
      <c r="C96" s="106" t="s">
        <v>128</v>
      </c>
      <c r="D96" s="26"/>
      <c r="E96" s="26"/>
      <c r="F96" s="26"/>
      <c r="G96" s="26"/>
      <c r="H96" s="26"/>
      <c r="I96" s="26"/>
      <c r="J96" s="65">
        <f>J118</f>
        <v>6746.18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129</v>
      </c>
    </row>
    <row r="97" spans="1:31" s="9" customFormat="1" ht="24.95" customHeight="1">
      <c r="B97" s="107"/>
      <c r="D97" s="108" t="s">
        <v>136</v>
      </c>
      <c r="E97" s="109"/>
      <c r="F97" s="109"/>
      <c r="G97" s="109"/>
      <c r="H97" s="109"/>
      <c r="I97" s="109"/>
      <c r="J97" s="110">
        <f>J119</f>
        <v>6746.18</v>
      </c>
      <c r="L97" s="107"/>
    </row>
    <row r="98" spans="1:31" s="10" customFormat="1" ht="19.899999999999999" customHeight="1">
      <c r="B98" s="111"/>
      <c r="D98" s="112" t="s">
        <v>312</v>
      </c>
      <c r="E98" s="113"/>
      <c r="F98" s="113"/>
      <c r="G98" s="113"/>
      <c r="H98" s="113"/>
      <c r="I98" s="113"/>
      <c r="J98" s="114">
        <f>J120</f>
        <v>6746.18</v>
      </c>
      <c r="L98" s="111"/>
    </row>
    <row r="99" spans="1:31" s="2" customFormat="1" ht="21.75" customHeight="1">
      <c r="A99" s="26"/>
      <c r="B99" s="27"/>
      <c r="C99" s="26"/>
      <c r="D99" s="26"/>
      <c r="E99" s="26"/>
      <c r="F99" s="26"/>
      <c r="G99" s="26"/>
      <c r="H99" s="26"/>
      <c r="I99" s="26"/>
      <c r="J99" s="26"/>
      <c r="K99" s="26"/>
      <c r="L99" s="3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</row>
    <row r="100" spans="1:31" s="2" customFormat="1" ht="6.95" customHeight="1">
      <c r="A100" s="26"/>
      <c r="B100" s="41"/>
      <c r="C100" s="42"/>
      <c r="D100" s="42"/>
      <c r="E100" s="42"/>
      <c r="F100" s="42"/>
      <c r="G100" s="42"/>
      <c r="H100" s="42"/>
      <c r="I100" s="42"/>
      <c r="J100" s="42"/>
      <c r="K100" s="42"/>
      <c r="L100" s="3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</row>
    <row r="104" spans="1:31" s="2" customFormat="1" ht="6.95" customHeight="1">
      <c r="A104" s="26"/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3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5" spans="1:31" s="2" customFormat="1" ht="24.95" customHeight="1">
      <c r="A105" s="26"/>
      <c r="B105" s="27"/>
      <c r="C105" s="18" t="s">
        <v>138</v>
      </c>
      <c r="D105" s="26"/>
      <c r="E105" s="26"/>
      <c r="F105" s="26"/>
      <c r="G105" s="26"/>
      <c r="H105" s="26"/>
      <c r="I105" s="26"/>
      <c r="J105" s="26"/>
      <c r="K105" s="26"/>
      <c r="L105" s="3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31" s="2" customFormat="1" ht="6.95" customHeight="1">
      <c r="A106" s="26"/>
      <c r="B106" s="27"/>
      <c r="C106" s="26"/>
      <c r="D106" s="26"/>
      <c r="E106" s="26"/>
      <c r="F106" s="26"/>
      <c r="G106" s="26"/>
      <c r="H106" s="26"/>
      <c r="I106" s="26"/>
      <c r="J106" s="26"/>
      <c r="K106" s="26"/>
      <c r="L106" s="3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s="2" customFormat="1" ht="12" customHeight="1">
      <c r="A107" s="26"/>
      <c r="B107" s="27"/>
      <c r="C107" s="23" t="s">
        <v>14</v>
      </c>
      <c r="D107" s="26"/>
      <c r="E107" s="26"/>
      <c r="F107" s="26"/>
      <c r="G107" s="26"/>
      <c r="H107" s="26"/>
      <c r="I107" s="26"/>
      <c r="J107" s="26"/>
      <c r="K107" s="26"/>
      <c r="L107" s="3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16.5" customHeight="1">
      <c r="A108" s="26"/>
      <c r="B108" s="27"/>
      <c r="C108" s="26"/>
      <c r="D108" s="26"/>
      <c r="E108" s="209" t="str">
        <f>E7</f>
        <v>Město Chomutov Palachova - změnové listy</v>
      </c>
      <c r="F108" s="210"/>
      <c r="G108" s="210"/>
      <c r="H108" s="210"/>
      <c r="I108" s="26"/>
      <c r="J108" s="26"/>
      <c r="K108" s="26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12" customHeight="1">
      <c r="A109" s="26"/>
      <c r="B109" s="27"/>
      <c r="C109" s="23" t="s">
        <v>123</v>
      </c>
      <c r="D109" s="26"/>
      <c r="E109" s="26"/>
      <c r="F109" s="26"/>
      <c r="G109" s="26"/>
      <c r="H109" s="26"/>
      <c r="I109" s="26"/>
      <c r="J109" s="26"/>
      <c r="K109" s="26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16.5" customHeight="1">
      <c r="A110" s="26"/>
      <c r="B110" s="27"/>
      <c r="C110" s="26"/>
      <c r="D110" s="26"/>
      <c r="E110" s="179" t="str">
        <f>E9</f>
        <v>14 - ZL 14 - Předstěna SDK + OSB</v>
      </c>
      <c r="F110" s="211"/>
      <c r="G110" s="211"/>
      <c r="H110" s="211"/>
      <c r="I110" s="26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6.95" customHeight="1">
      <c r="A111" s="26"/>
      <c r="B111" s="27"/>
      <c r="C111" s="26"/>
      <c r="D111" s="26"/>
      <c r="E111" s="26"/>
      <c r="F111" s="26"/>
      <c r="G111" s="26"/>
      <c r="H111" s="26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2" customHeight="1">
      <c r="A112" s="26"/>
      <c r="B112" s="27"/>
      <c r="C112" s="23" t="s">
        <v>18</v>
      </c>
      <c r="D112" s="26"/>
      <c r="E112" s="26"/>
      <c r="F112" s="21" t="str">
        <f>F12</f>
        <v xml:space="preserve"> </v>
      </c>
      <c r="G112" s="26"/>
      <c r="H112" s="26"/>
      <c r="I112" s="23" t="s">
        <v>20</v>
      </c>
      <c r="J112" s="49" t="str">
        <f>IF(J12="","",J12)</f>
        <v>23. 6. 2025</v>
      </c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6.95" customHeight="1">
      <c r="A113" s="26"/>
      <c r="B113" s="27"/>
      <c r="C113" s="26"/>
      <c r="D113" s="26"/>
      <c r="E113" s="26"/>
      <c r="F113" s="26"/>
      <c r="G113" s="26"/>
      <c r="H113" s="26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5.2" customHeight="1">
      <c r="A114" s="26"/>
      <c r="B114" s="27"/>
      <c r="C114" s="23" t="s">
        <v>22</v>
      </c>
      <c r="D114" s="26"/>
      <c r="E114" s="26"/>
      <c r="F114" s="21" t="str">
        <f>E15</f>
        <v xml:space="preserve"> </v>
      </c>
      <c r="G114" s="26"/>
      <c r="H114" s="26"/>
      <c r="I114" s="23" t="s">
        <v>26</v>
      </c>
      <c r="J114" s="24" t="str">
        <f>E21</f>
        <v xml:space="preserve"> </v>
      </c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5.2" customHeight="1">
      <c r="A115" s="26"/>
      <c r="B115" s="27"/>
      <c r="C115" s="23" t="s">
        <v>25</v>
      </c>
      <c r="D115" s="26"/>
      <c r="E115" s="26"/>
      <c r="F115" s="21" t="str">
        <f>IF(E18="","",E18)</f>
        <v xml:space="preserve"> </v>
      </c>
      <c r="G115" s="26"/>
      <c r="H115" s="26"/>
      <c r="I115" s="23" t="s">
        <v>28</v>
      </c>
      <c r="J115" s="24" t="str">
        <f>E24</f>
        <v xml:space="preserve"> </v>
      </c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0.35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11" customFormat="1" ht="29.25" customHeight="1">
      <c r="A117" s="115"/>
      <c r="B117" s="116"/>
      <c r="C117" s="117" t="s">
        <v>139</v>
      </c>
      <c r="D117" s="118" t="s">
        <v>55</v>
      </c>
      <c r="E117" s="118" t="s">
        <v>51</v>
      </c>
      <c r="F117" s="118" t="s">
        <v>52</v>
      </c>
      <c r="G117" s="118" t="s">
        <v>140</v>
      </c>
      <c r="H117" s="118" t="s">
        <v>141</v>
      </c>
      <c r="I117" s="118" t="s">
        <v>142</v>
      </c>
      <c r="J117" s="119" t="s">
        <v>127</v>
      </c>
      <c r="K117" s="120" t="s">
        <v>143</v>
      </c>
      <c r="L117" s="121"/>
      <c r="M117" s="56" t="s">
        <v>1</v>
      </c>
      <c r="N117" s="57" t="s">
        <v>34</v>
      </c>
      <c r="O117" s="57" t="s">
        <v>144</v>
      </c>
      <c r="P117" s="57" t="s">
        <v>145</v>
      </c>
      <c r="Q117" s="57" t="s">
        <v>146</v>
      </c>
      <c r="R117" s="57" t="s">
        <v>147</v>
      </c>
      <c r="S117" s="57" t="s">
        <v>148</v>
      </c>
      <c r="T117" s="58" t="s">
        <v>149</v>
      </c>
      <c r="U117" s="115"/>
      <c r="V117" s="115"/>
      <c r="W117" s="115"/>
      <c r="X117" s="115"/>
      <c r="Y117" s="115"/>
      <c r="Z117" s="115"/>
      <c r="AA117" s="115"/>
      <c r="AB117" s="115"/>
      <c r="AC117" s="115"/>
      <c r="AD117" s="115"/>
      <c r="AE117" s="115"/>
    </row>
    <row r="118" spans="1:65" s="2" customFormat="1" ht="22.9" customHeight="1">
      <c r="A118" s="26"/>
      <c r="B118" s="27"/>
      <c r="C118" s="63" t="s">
        <v>150</v>
      </c>
      <c r="D118" s="26"/>
      <c r="E118" s="26"/>
      <c r="F118" s="26"/>
      <c r="G118" s="26"/>
      <c r="H118" s="26"/>
      <c r="I118" s="26"/>
      <c r="J118" s="122">
        <f>BK118</f>
        <v>6746.18</v>
      </c>
      <c r="K118" s="26"/>
      <c r="L118" s="27"/>
      <c r="M118" s="59"/>
      <c r="N118" s="50"/>
      <c r="O118" s="60"/>
      <c r="P118" s="123">
        <f>P119</f>
        <v>5.7782720000000003</v>
      </c>
      <c r="Q118" s="60"/>
      <c r="R118" s="123">
        <f>R119</f>
        <v>0.13351199999999999</v>
      </c>
      <c r="S118" s="60"/>
      <c r="T118" s="124">
        <f>T119</f>
        <v>0</v>
      </c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T118" s="14" t="s">
        <v>69</v>
      </c>
      <c r="AU118" s="14" t="s">
        <v>129</v>
      </c>
      <c r="BK118" s="125">
        <f>BK119</f>
        <v>6746.18</v>
      </c>
    </row>
    <row r="119" spans="1:65" s="12" customFormat="1" ht="25.9" customHeight="1">
      <c r="B119" s="126"/>
      <c r="D119" s="127" t="s">
        <v>69</v>
      </c>
      <c r="E119" s="128" t="s">
        <v>245</v>
      </c>
      <c r="F119" s="128" t="s">
        <v>246</v>
      </c>
      <c r="J119" s="129">
        <f>BK119</f>
        <v>6746.18</v>
      </c>
      <c r="L119" s="126"/>
      <c r="M119" s="130"/>
      <c r="N119" s="131"/>
      <c r="O119" s="131"/>
      <c r="P119" s="132">
        <f>P120</f>
        <v>5.7782720000000003</v>
      </c>
      <c r="Q119" s="131"/>
      <c r="R119" s="132">
        <f>R120</f>
        <v>0.13351199999999999</v>
      </c>
      <c r="S119" s="131"/>
      <c r="T119" s="133">
        <f>T120</f>
        <v>0</v>
      </c>
      <c r="AR119" s="127" t="s">
        <v>80</v>
      </c>
      <c r="AT119" s="134" t="s">
        <v>69</v>
      </c>
      <c r="AU119" s="134" t="s">
        <v>70</v>
      </c>
      <c r="AY119" s="127" t="s">
        <v>153</v>
      </c>
      <c r="BK119" s="135">
        <f>BK120</f>
        <v>6746.18</v>
      </c>
    </row>
    <row r="120" spans="1:65" s="12" customFormat="1" ht="22.9" customHeight="1">
      <c r="B120" s="126"/>
      <c r="D120" s="127" t="s">
        <v>69</v>
      </c>
      <c r="E120" s="136" t="s">
        <v>313</v>
      </c>
      <c r="F120" s="136" t="s">
        <v>314</v>
      </c>
      <c r="J120" s="137">
        <f>BK120</f>
        <v>6746.18</v>
      </c>
      <c r="L120" s="126"/>
      <c r="M120" s="130"/>
      <c r="N120" s="131"/>
      <c r="O120" s="131"/>
      <c r="P120" s="132">
        <f>SUM(P121:P122)</f>
        <v>5.7782720000000003</v>
      </c>
      <c r="Q120" s="131"/>
      <c r="R120" s="132">
        <f>SUM(R121:R122)</f>
        <v>0.13351199999999999</v>
      </c>
      <c r="S120" s="131"/>
      <c r="T120" s="133">
        <f>SUM(T121:T122)</f>
        <v>0</v>
      </c>
      <c r="AR120" s="127" t="s">
        <v>80</v>
      </c>
      <c r="AT120" s="134" t="s">
        <v>69</v>
      </c>
      <c r="AU120" s="134" t="s">
        <v>78</v>
      </c>
      <c r="AY120" s="127" t="s">
        <v>153</v>
      </c>
      <c r="BK120" s="135">
        <f>SUM(BK121:BK122)</f>
        <v>6746.18</v>
      </c>
    </row>
    <row r="121" spans="1:65" s="2" customFormat="1" ht="37.9" customHeight="1">
      <c r="A121" s="26"/>
      <c r="B121" s="138"/>
      <c r="C121" s="139" t="s">
        <v>78</v>
      </c>
      <c r="D121" s="139" t="s">
        <v>157</v>
      </c>
      <c r="E121" s="141" t="s">
        <v>647</v>
      </c>
      <c r="F121" s="142" t="s">
        <v>648</v>
      </c>
      <c r="G121" s="143" t="s">
        <v>160</v>
      </c>
      <c r="H121" s="144">
        <v>2.4</v>
      </c>
      <c r="I121" s="145">
        <v>2740</v>
      </c>
      <c r="J121" s="145">
        <f>ROUND(I121*H121,2)</f>
        <v>6576</v>
      </c>
      <c r="K121" s="146"/>
      <c r="L121" s="27"/>
      <c r="M121" s="147" t="s">
        <v>1</v>
      </c>
      <c r="N121" s="148" t="s">
        <v>35</v>
      </c>
      <c r="O121" s="149">
        <v>2.3290000000000002</v>
      </c>
      <c r="P121" s="149">
        <f>O121*H121</f>
        <v>5.5895999999999999</v>
      </c>
      <c r="Q121" s="149">
        <v>5.5629999999999999E-2</v>
      </c>
      <c r="R121" s="149">
        <f>Q121*H121</f>
        <v>0.13351199999999999</v>
      </c>
      <c r="S121" s="149">
        <v>0</v>
      </c>
      <c r="T121" s="150">
        <f>S121*H121</f>
        <v>0</v>
      </c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R121" s="151" t="s">
        <v>193</v>
      </c>
      <c r="AT121" s="151" t="s">
        <v>157</v>
      </c>
      <c r="AU121" s="151" t="s">
        <v>80</v>
      </c>
      <c r="AY121" s="14" t="s">
        <v>153</v>
      </c>
      <c r="BE121" s="152">
        <f>IF(N121="základní",J121,0)</f>
        <v>6576</v>
      </c>
      <c r="BF121" s="152">
        <f>IF(N121="snížená",J121,0)</f>
        <v>0</v>
      </c>
      <c r="BG121" s="152">
        <f>IF(N121="zákl. přenesená",J121,0)</f>
        <v>0</v>
      </c>
      <c r="BH121" s="152">
        <f>IF(N121="sníž. přenesená",J121,0)</f>
        <v>0</v>
      </c>
      <c r="BI121" s="152">
        <f>IF(N121="nulová",J121,0)</f>
        <v>0</v>
      </c>
      <c r="BJ121" s="14" t="s">
        <v>78</v>
      </c>
      <c r="BK121" s="152">
        <f>ROUND(I121*H121,2)</f>
        <v>6576</v>
      </c>
      <c r="BL121" s="14" t="s">
        <v>193</v>
      </c>
      <c r="BM121" s="151" t="s">
        <v>649</v>
      </c>
    </row>
    <row r="122" spans="1:65" s="2" customFormat="1" ht="24.2" customHeight="1">
      <c r="A122" s="26"/>
      <c r="B122" s="138"/>
      <c r="C122" s="139" t="s">
        <v>80</v>
      </c>
      <c r="D122" s="139" t="s">
        <v>157</v>
      </c>
      <c r="E122" s="141" t="s">
        <v>324</v>
      </c>
      <c r="F122" s="142" t="s">
        <v>650</v>
      </c>
      <c r="G122" s="143" t="s">
        <v>228</v>
      </c>
      <c r="H122" s="144">
        <v>0.13400000000000001</v>
      </c>
      <c r="I122" s="145">
        <v>1270</v>
      </c>
      <c r="J122" s="145">
        <f>ROUND(I122*H122,2)</f>
        <v>170.18</v>
      </c>
      <c r="K122" s="146"/>
      <c r="L122" s="27"/>
      <c r="M122" s="166" t="s">
        <v>1</v>
      </c>
      <c r="N122" s="167" t="s">
        <v>35</v>
      </c>
      <c r="O122" s="168">
        <v>1.4079999999999999</v>
      </c>
      <c r="P122" s="168">
        <f>O122*H122</f>
        <v>0.18867200000000001</v>
      </c>
      <c r="Q122" s="168">
        <v>0</v>
      </c>
      <c r="R122" s="168">
        <f>Q122*H122</f>
        <v>0</v>
      </c>
      <c r="S122" s="168">
        <v>0</v>
      </c>
      <c r="T122" s="169">
        <f>S122*H122</f>
        <v>0</v>
      </c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R122" s="151" t="s">
        <v>193</v>
      </c>
      <c r="AT122" s="151" t="s">
        <v>157</v>
      </c>
      <c r="AU122" s="151" t="s">
        <v>80</v>
      </c>
      <c r="AY122" s="14" t="s">
        <v>153</v>
      </c>
      <c r="BE122" s="152">
        <f>IF(N122="základní",J122,0)</f>
        <v>170.18</v>
      </c>
      <c r="BF122" s="152">
        <f>IF(N122="snížená",J122,0)</f>
        <v>0</v>
      </c>
      <c r="BG122" s="152">
        <f>IF(N122="zákl. přenesená",J122,0)</f>
        <v>0</v>
      </c>
      <c r="BH122" s="152">
        <f>IF(N122="sníž. přenesená",J122,0)</f>
        <v>0</v>
      </c>
      <c r="BI122" s="152">
        <f>IF(N122="nulová",J122,0)</f>
        <v>0</v>
      </c>
      <c r="BJ122" s="14" t="s">
        <v>78</v>
      </c>
      <c r="BK122" s="152">
        <f>ROUND(I122*H122,2)</f>
        <v>170.18</v>
      </c>
      <c r="BL122" s="14" t="s">
        <v>193</v>
      </c>
      <c r="BM122" s="151" t="s">
        <v>651</v>
      </c>
    </row>
    <row r="123" spans="1:65" s="2" customFormat="1" ht="6.95" customHeight="1">
      <c r="A123" s="26"/>
      <c r="B123" s="41"/>
      <c r="C123" s="42"/>
      <c r="D123" s="42"/>
      <c r="E123" s="42"/>
      <c r="F123" s="42"/>
      <c r="G123" s="42"/>
      <c r="H123" s="42"/>
      <c r="I123" s="42"/>
      <c r="J123" s="42"/>
      <c r="K123" s="42"/>
      <c r="L123" s="27"/>
      <c r="M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</sheetData>
  <autoFilter ref="C117:K122" xr:uid="{00000000-0009-0000-0000-00000E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BM144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ht="11.25">
      <c r="A1" s="87"/>
    </row>
    <row r="2" spans="1:46" s="1" customFormat="1" ht="36.950000000000003" customHeight="1">
      <c r="L2" s="195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4" t="s">
        <v>121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80</v>
      </c>
    </row>
    <row r="4" spans="1:46" s="1" customFormat="1" ht="24.95" customHeight="1">
      <c r="B4" s="17"/>
      <c r="D4" s="18" t="s">
        <v>122</v>
      </c>
      <c r="L4" s="17"/>
      <c r="M4" s="88" t="s">
        <v>10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14</v>
      </c>
      <c r="L6" s="17"/>
    </row>
    <row r="7" spans="1:46" s="1" customFormat="1" ht="16.5" customHeight="1">
      <c r="B7" s="17"/>
      <c r="E7" s="209" t="str">
        <f>'Rekapitulace stavby'!K6</f>
        <v>Město Chomutov Palachova - změnové listy</v>
      </c>
      <c r="F7" s="210"/>
      <c r="G7" s="210"/>
      <c r="H7" s="210"/>
      <c r="L7" s="17"/>
    </row>
    <row r="8" spans="1:46" s="2" customFormat="1" ht="12" customHeight="1">
      <c r="A8" s="26"/>
      <c r="B8" s="27"/>
      <c r="C8" s="26"/>
      <c r="D8" s="23" t="s">
        <v>123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30" customHeight="1">
      <c r="A9" s="26"/>
      <c r="B9" s="27"/>
      <c r="C9" s="26"/>
      <c r="D9" s="26"/>
      <c r="E9" s="179" t="s">
        <v>652</v>
      </c>
      <c r="F9" s="211"/>
      <c r="G9" s="211"/>
      <c r="H9" s="211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1.25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16</v>
      </c>
      <c r="E11" s="26"/>
      <c r="F11" s="21" t="s">
        <v>1</v>
      </c>
      <c r="G11" s="26"/>
      <c r="H11" s="26"/>
      <c r="I11" s="23" t="s">
        <v>17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18</v>
      </c>
      <c r="E12" s="26"/>
      <c r="F12" s="21" t="s">
        <v>19</v>
      </c>
      <c r="G12" s="26"/>
      <c r="H12" s="26"/>
      <c r="I12" s="23" t="s">
        <v>20</v>
      </c>
      <c r="J12" s="49" t="str">
        <f>'Rekapitulace stavby'!AN8</f>
        <v>23. 6. 2025</v>
      </c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22</v>
      </c>
      <c r="E14" s="26"/>
      <c r="F14" s="26"/>
      <c r="G14" s="26"/>
      <c r="H14" s="26"/>
      <c r="I14" s="23" t="s">
        <v>23</v>
      </c>
      <c r="J14" s="21" t="str">
        <f>IF('Rekapitulace stavby'!AN10="","",'Rekapitulace stavby'!AN10)</f>
        <v/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tr">
        <f>IF('Rekapitulace stavby'!E11="","",'Rekapitulace stavby'!E11)</f>
        <v xml:space="preserve"> </v>
      </c>
      <c r="F15" s="26"/>
      <c r="G15" s="26"/>
      <c r="H15" s="26"/>
      <c r="I15" s="23" t="s">
        <v>24</v>
      </c>
      <c r="J15" s="21" t="str">
        <f>IF('Rekapitulace stavby'!AN11="","",'Rekapitulace stavby'!AN11)</f>
        <v/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25</v>
      </c>
      <c r="E17" s="26"/>
      <c r="F17" s="26"/>
      <c r="G17" s="26"/>
      <c r="H17" s="26"/>
      <c r="I17" s="23" t="s">
        <v>23</v>
      </c>
      <c r="J17" s="21" t="str">
        <f>'Rekapitulace stavby'!AN13</f>
        <v/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81" t="str">
        <f>'Rekapitulace stavby'!E14</f>
        <v xml:space="preserve"> </v>
      </c>
      <c r="F18" s="181"/>
      <c r="G18" s="181"/>
      <c r="H18" s="181"/>
      <c r="I18" s="23" t="s">
        <v>24</v>
      </c>
      <c r="J18" s="21" t="str">
        <f>'Rekapitulace stavby'!AN14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26</v>
      </c>
      <c r="E20" s="26"/>
      <c r="F20" s="26"/>
      <c r="G20" s="26"/>
      <c r="H20" s="26"/>
      <c r="I20" s="23" t="s">
        <v>23</v>
      </c>
      <c r="J20" s="21" t="str">
        <f>IF('Rekapitulace stavby'!AN16="","",'Rekapitulace stavby'!AN16)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tr">
        <f>IF('Rekapitulace stavby'!E17="","",'Rekapitulace stavby'!E17)</f>
        <v xml:space="preserve"> </v>
      </c>
      <c r="F21" s="26"/>
      <c r="G21" s="26"/>
      <c r="H21" s="26"/>
      <c r="I21" s="23" t="s">
        <v>24</v>
      </c>
      <c r="J21" s="21" t="str">
        <f>IF('Rekapitulace stavby'!AN17="","",'Rekapitulace stavby'!AN17)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28</v>
      </c>
      <c r="E23" s="26"/>
      <c r="F23" s="26"/>
      <c r="G23" s="26"/>
      <c r="H23" s="26"/>
      <c r="I23" s="23" t="s">
        <v>23</v>
      </c>
      <c r="J23" s="21" t="str">
        <f>IF('Rekapitulace stavby'!AN19="","",'Rekapitulace stavby'!AN19)</f>
        <v/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IF('Rekapitulace stavby'!E20="","",'Rekapitulace stavby'!E20)</f>
        <v xml:space="preserve"> </v>
      </c>
      <c r="F24" s="26"/>
      <c r="G24" s="26"/>
      <c r="H24" s="26"/>
      <c r="I24" s="23" t="s">
        <v>24</v>
      </c>
      <c r="J24" s="21" t="str">
        <f>IF('Rekapitulace stavby'!AN20="","",'Rekapitulace stavby'!AN20)</f>
        <v/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29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89"/>
      <c r="B27" s="90"/>
      <c r="C27" s="89"/>
      <c r="D27" s="89"/>
      <c r="E27" s="184" t="s">
        <v>1</v>
      </c>
      <c r="F27" s="184"/>
      <c r="G27" s="184"/>
      <c r="H27" s="184"/>
      <c r="I27" s="89"/>
      <c r="J27" s="89"/>
      <c r="K27" s="89"/>
      <c r="L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2" t="s">
        <v>30</v>
      </c>
      <c r="E30" s="26"/>
      <c r="F30" s="26"/>
      <c r="G30" s="26"/>
      <c r="H30" s="26"/>
      <c r="I30" s="26"/>
      <c r="J30" s="65">
        <f>ROUND(J123, 2)</f>
        <v>319210.76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6"/>
      <c r="F32" s="30" t="s">
        <v>32</v>
      </c>
      <c r="G32" s="26"/>
      <c r="H32" s="26"/>
      <c r="I32" s="30" t="s">
        <v>31</v>
      </c>
      <c r="J32" s="30" t="s">
        <v>33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>
      <c r="A33" s="26"/>
      <c r="B33" s="27"/>
      <c r="C33" s="26"/>
      <c r="D33" s="93" t="s">
        <v>34</v>
      </c>
      <c r="E33" s="23" t="s">
        <v>35</v>
      </c>
      <c r="F33" s="94">
        <f>ROUND((SUM(BE123:BE143)),  2)</f>
        <v>319210.76</v>
      </c>
      <c r="G33" s="26"/>
      <c r="H33" s="26"/>
      <c r="I33" s="95">
        <v>0.21</v>
      </c>
      <c r="J33" s="94">
        <f>ROUND(((SUM(BE123:BE143))*I33),  2)</f>
        <v>67034.259999999995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23" t="s">
        <v>36</v>
      </c>
      <c r="F34" s="94">
        <f>ROUND((SUM(BF123:BF143)),  2)</f>
        <v>0</v>
      </c>
      <c r="G34" s="26"/>
      <c r="H34" s="26"/>
      <c r="I34" s="95">
        <v>0.12</v>
      </c>
      <c r="J34" s="94">
        <f>ROUND(((SUM(BF123:BF143))*I34), 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37</v>
      </c>
      <c r="F35" s="94">
        <f>ROUND((SUM(BG123:BG143)),  2)</f>
        <v>0</v>
      </c>
      <c r="G35" s="26"/>
      <c r="H35" s="26"/>
      <c r="I35" s="95">
        <v>0.21</v>
      </c>
      <c r="J35" s="94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38</v>
      </c>
      <c r="F36" s="94">
        <f>ROUND((SUM(BH123:BH143)),  2)</f>
        <v>0</v>
      </c>
      <c r="G36" s="26"/>
      <c r="H36" s="26"/>
      <c r="I36" s="95">
        <v>0.12</v>
      </c>
      <c r="J36" s="94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39</v>
      </c>
      <c r="F37" s="94">
        <f>ROUND((SUM(BI123:BI143)),  2)</f>
        <v>0</v>
      </c>
      <c r="G37" s="26"/>
      <c r="H37" s="26"/>
      <c r="I37" s="95">
        <v>0</v>
      </c>
      <c r="J37" s="94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96"/>
      <c r="D39" s="97" t="s">
        <v>40</v>
      </c>
      <c r="E39" s="54"/>
      <c r="F39" s="54"/>
      <c r="G39" s="98" t="s">
        <v>41</v>
      </c>
      <c r="H39" s="99" t="s">
        <v>42</v>
      </c>
      <c r="I39" s="54"/>
      <c r="J39" s="100">
        <f>SUM(J30:J37)</f>
        <v>386245.02</v>
      </c>
      <c r="K39" s="101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43</v>
      </c>
      <c r="E50" s="38"/>
      <c r="F50" s="38"/>
      <c r="G50" s="37" t="s">
        <v>44</v>
      </c>
      <c r="H50" s="38"/>
      <c r="I50" s="38"/>
      <c r="J50" s="38"/>
      <c r="K50" s="38"/>
      <c r="L50" s="36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6"/>
      <c r="B61" s="27"/>
      <c r="C61" s="26"/>
      <c r="D61" s="39" t="s">
        <v>45</v>
      </c>
      <c r="E61" s="29"/>
      <c r="F61" s="102" t="s">
        <v>46</v>
      </c>
      <c r="G61" s="39" t="s">
        <v>45</v>
      </c>
      <c r="H61" s="29"/>
      <c r="I61" s="29"/>
      <c r="J61" s="103" t="s">
        <v>46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6"/>
      <c r="B65" s="27"/>
      <c r="C65" s="26"/>
      <c r="D65" s="37" t="s">
        <v>47</v>
      </c>
      <c r="E65" s="40"/>
      <c r="F65" s="40"/>
      <c r="G65" s="37" t="s">
        <v>48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6"/>
      <c r="B76" s="27"/>
      <c r="C76" s="26"/>
      <c r="D76" s="39" t="s">
        <v>45</v>
      </c>
      <c r="E76" s="29"/>
      <c r="F76" s="102" t="s">
        <v>46</v>
      </c>
      <c r="G76" s="39" t="s">
        <v>45</v>
      </c>
      <c r="H76" s="29"/>
      <c r="I76" s="29"/>
      <c r="J76" s="103" t="s">
        <v>46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125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14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09" t="str">
        <f>E7</f>
        <v>Město Chomutov Palachova - změnové listy</v>
      </c>
      <c r="F85" s="210"/>
      <c r="G85" s="210"/>
      <c r="H85" s="210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123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30" customHeight="1">
      <c r="A87" s="26"/>
      <c r="B87" s="27"/>
      <c r="C87" s="26"/>
      <c r="D87" s="26"/>
      <c r="E87" s="179" t="str">
        <f>E9</f>
        <v>15 - ZL 15 - D + M ocelové konstrukce, včetně povrch. úpravy zinkováním</v>
      </c>
      <c r="F87" s="211"/>
      <c r="G87" s="211"/>
      <c r="H87" s="211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18</v>
      </c>
      <c r="D89" s="26"/>
      <c r="E89" s="26"/>
      <c r="F89" s="21" t="str">
        <f>F12</f>
        <v xml:space="preserve"> </v>
      </c>
      <c r="G89" s="26"/>
      <c r="H89" s="26"/>
      <c r="I89" s="23" t="s">
        <v>20</v>
      </c>
      <c r="J89" s="49" t="str">
        <f>IF(J12="","",J12)</f>
        <v>23. 6. 2025</v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" customHeight="1">
      <c r="A91" s="26"/>
      <c r="B91" s="27"/>
      <c r="C91" s="23" t="s">
        <v>22</v>
      </c>
      <c r="D91" s="26"/>
      <c r="E91" s="26"/>
      <c r="F91" s="21" t="str">
        <f>E15</f>
        <v xml:space="preserve"> </v>
      </c>
      <c r="G91" s="26"/>
      <c r="H91" s="26"/>
      <c r="I91" s="23" t="s">
        <v>26</v>
      </c>
      <c r="J91" s="24" t="str">
        <f>E21</f>
        <v xml:space="preserve"> 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customHeight="1">
      <c r="A92" s="26"/>
      <c r="B92" s="27"/>
      <c r="C92" s="23" t="s">
        <v>25</v>
      </c>
      <c r="D92" s="26"/>
      <c r="E92" s="26"/>
      <c r="F92" s="21" t="str">
        <f>IF(E18="","",E18)</f>
        <v xml:space="preserve"> </v>
      </c>
      <c r="G92" s="26"/>
      <c r="H92" s="26"/>
      <c r="I92" s="23" t="s">
        <v>28</v>
      </c>
      <c r="J92" s="24" t="str">
        <f>E24</f>
        <v xml:space="preserve"> 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4" t="s">
        <v>126</v>
      </c>
      <c r="D94" s="96"/>
      <c r="E94" s="96"/>
      <c r="F94" s="96"/>
      <c r="G94" s="96"/>
      <c r="H94" s="96"/>
      <c r="I94" s="96"/>
      <c r="J94" s="105" t="s">
        <v>127</v>
      </c>
      <c r="K94" s="9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customHeight="1">
      <c r="A96" s="26"/>
      <c r="B96" s="27"/>
      <c r="C96" s="106" t="s">
        <v>128</v>
      </c>
      <c r="D96" s="26"/>
      <c r="E96" s="26"/>
      <c r="F96" s="26"/>
      <c r="G96" s="26"/>
      <c r="H96" s="26"/>
      <c r="I96" s="26"/>
      <c r="J96" s="65">
        <f>J123</f>
        <v>319210.76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129</v>
      </c>
    </row>
    <row r="97" spans="1:31" s="9" customFormat="1" ht="24.95" customHeight="1">
      <c r="B97" s="107"/>
      <c r="D97" s="108" t="s">
        <v>130</v>
      </c>
      <c r="E97" s="109"/>
      <c r="F97" s="109"/>
      <c r="G97" s="109"/>
      <c r="H97" s="109"/>
      <c r="I97" s="109"/>
      <c r="J97" s="110">
        <f>J124</f>
        <v>87088.48</v>
      </c>
      <c r="L97" s="107"/>
    </row>
    <row r="98" spans="1:31" s="10" customFormat="1" ht="19.899999999999999" customHeight="1">
      <c r="B98" s="111"/>
      <c r="D98" s="112" t="s">
        <v>131</v>
      </c>
      <c r="E98" s="113"/>
      <c r="F98" s="113"/>
      <c r="G98" s="113"/>
      <c r="H98" s="113"/>
      <c r="I98" s="113"/>
      <c r="J98" s="114">
        <f>J125</f>
        <v>84744.4</v>
      </c>
      <c r="L98" s="111"/>
    </row>
    <row r="99" spans="1:31" s="10" customFormat="1" ht="19.899999999999999" customHeight="1">
      <c r="B99" s="111"/>
      <c r="D99" s="112" t="s">
        <v>135</v>
      </c>
      <c r="E99" s="113"/>
      <c r="F99" s="113"/>
      <c r="G99" s="113"/>
      <c r="H99" s="113"/>
      <c r="I99" s="113"/>
      <c r="J99" s="114">
        <f>J127</f>
        <v>2344.08</v>
      </c>
      <c r="L99" s="111"/>
    </row>
    <row r="100" spans="1:31" s="9" customFormat="1" ht="24.95" customHeight="1">
      <c r="B100" s="107"/>
      <c r="D100" s="108" t="s">
        <v>136</v>
      </c>
      <c r="E100" s="109"/>
      <c r="F100" s="109"/>
      <c r="G100" s="109"/>
      <c r="H100" s="109"/>
      <c r="I100" s="109"/>
      <c r="J100" s="110">
        <f>J129</f>
        <v>221542.28</v>
      </c>
      <c r="L100" s="107"/>
    </row>
    <row r="101" spans="1:31" s="10" customFormat="1" ht="19.899999999999999" customHeight="1">
      <c r="B101" s="111"/>
      <c r="D101" s="112" t="s">
        <v>653</v>
      </c>
      <c r="E101" s="113"/>
      <c r="F101" s="113"/>
      <c r="G101" s="113"/>
      <c r="H101" s="113"/>
      <c r="I101" s="113"/>
      <c r="J101" s="114">
        <f>J130</f>
        <v>32353.279999999999</v>
      </c>
      <c r="L101" s="111"/>
    </row>
    <row r="102" spans="1:31" s="10" customFormat="1" ht="19.899999999999999" customHeight="1">
      <c r="B102" s="111"/>
      <c r="D102" s="112" t="s">
        <v>286</v>
      </c>
      <c r="E102" s="113"/>
      <c r="F102" s="113"/>
      <c r="G102" s="113"/>
      <c r="H102" s="113"/>
      <c r="I102" s="113"/>
      <c r="J102" s="114">
        <f>J139</f>
        <v>189189</v>
      </c>
      <c r="L102" s="111"/>
    </row>
    <row r="103" spans="1:31" s="9" customFormat="1" ht="24.95" customHeight="1">
      <c r="B103" s="107"/>
      <c r="D103" s="108" t="s">
        <v>599</v>
      </c>
      <c r="E103" s="109"/>
      <c r="F103" s="109"/>
      <c r="G103" s="109"/>
      <c r="H103" s="109"/>
      <c r="I103" s="109"/>
      <c r="J103" s="110">
        <f>J142</f>
        <v>10580</v>
      </c>
      <c r="L103" s="107"/>
    </row>
    <row r="104" spans="1:31" s="2" customFormat="1" ht="21.75" customHeight="1">
      <c r="A104" s="26"/>
      <c r="B104" s="27"/>
      <c r="C104" s="26"/>
      <c r="D104" s="26"/>
      <c r="E104" s="26"/>
      <c r="F104" s="26"/>
      <c r="G104" s="26"/>
      <c r="H104" s="26"/>
      <c r="I104" s="26"/>
      <c r="J104" s="26"/>
      <c r="K104" s="26"/>
      <c r="L104" s="3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5" spans="1:31" s="2" customFormat="1" ht="6.95" customHeight="1">
      <c r="A105" s="26"/>
      <c r="B105" s="41"/>
      <c r="C105" s="42"/>
      <c r="D105" s="42"/>
      <c r="E105" s="42"/>
      <c r="F105" s="42"/>
      <c r="G105" s="42"/>
      <c r="H105" s="42"/>
      <c r="I105" s="42"/>
      <c r="J105" s="42"/>
      <c r="K105" s="42"/>
      <c r="L105" s="3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9" spans="1:31" s="2" customFormat="1" ht="6.95" customHeight="1">
      <c r="A109" s="26"/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24.95" customHeight="1">
      <c r="A110" s="26"/>
      <c r="B110" s="27"/>
      <c r="C110" s="18" t="s">
        <v>138</v>
      </c>
      <c r="D110" s="26"/>
      <c r="E110" s="26"/>
      <c r="F110" s="26"/>
      <c r="G110" s="26"/>
      <c r="H110" s="26"/>
      <c r="I110" s="26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6.95" customHeight="1">
      <c r="A111" s="26"/>
      <c r="B111" s="27"/>
      <c r="C111" s="26"/>
      <c r="D111" s="26"/>
      <c r="E111" s="26"/>
      <c r="F111" s="26"/>
      <c r="G111" s="26"/>
      <c r="H111" s="26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2" customHeight="1">
      <c r="A112" s="26"/>
      <c r="B112" s="27"/>
      <c r="C112" s="23" t="s">
        <v>14</v>
      </c>
      <c r="D112" s="26"/>
      <c r="E112" s="26"/>
      <c r="F112" s="26"/>
      <c r="G112" s="26"/>
      <c r="H112" s="26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6.5" customHeight="1">
      <c r="A113" s="26"/>
      <c r="B113" s="27"/>
      <c r="C113" s="26"/>
      <c r="D113" s="26"/>
      <c r="E113" s="209" t="str">
        <f>E7</f>
        <v>Město Chomutov Palachova - změnové listy</v>
      </c>
      <c r="F113" s="210"/>
      <c r="G113" s="210"/>
      <c r="H113" s="210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2" customHeight="1">
      <c r="A114" s="26"/>
      <c r="B114" s="27"/>
      <c r="C114" s="23" t="s">
        <v>123</v>
      </c>
      <c r="D114" s="26"/>
      <c r="E114" s="26"/>
      <c r="F114" s="26"/>
      <c r="G114" s="26"/>
      <c r="H114" s="26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30" customHeight="1">
      <c r="A115" s="26"/>
      <c r="B115" s="27"/>
      <c r="C115" s="26"/>
      <c r="D115" s="26"/>
      <c r="E115" s="179" t="str">
        <f>E9</f>
        <v>15 - ZL 15 - D + M ocelové konstrukce, včetně povrch. úpravy zinkováním</v>
      </c>
      <c r="F115" s="211"/>
      <c r="G115" s="211"/>
      <c r="H115" s="211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6.95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2" customHeight="1">
      <c r="A117" s="26"/>
      <c r="B117" s="27"/>
      <c r="C117" s="23" t="s">
        <v>18</v>
      </c>
      <c r="D117" s="26"/>
      <c r="E117" s="26"/>
      <c r="F117" s="21" t="str">
        <f>F12</f>
        <v xml:space="preserve"> </v>
      </c>
      <c r="G117" s="26"/>
      <c r="H117" s="26"/>
      <c r="I117" s="23" t="s">
        <v>20</v>
      </c>
      <c r="J117" s="49" t="str">
        <f>IF(J12="","",J12)</f>
        <v>23. 6. 2025</v>
      </c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6.95" customHeight="1">
      <c r="A118" s="26"/>
      <c r="B118" s="27"/>
      <c r="C118" s="26"/>
      <c r="D118" s="26"/>
      <c r="E118" s="26"/>
      <c r="F118" s="26"/>
      <c r="G118" s="26"/>
      <c r="H118" s="26"/>
      <c r="I118" s="26"/>
      <c r="J118" s="26"/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5.2" customHeight="1">
      <c r="A119" s="26"/>
      <c r="B119" s="27"/>
      <c r="C119" s="23" t="s">
        <v>22</v>
      </c>
      <c r="D119" s="26"/>
      <c r="E119" s="26"/>
      <c r="F119" s="21" t="str">
        <f>E15</f>
        <v xml:space="preserve"> </v>
      </c>
      <c r="G119" s="26"/>
      <c r="H119" s="26"/>
      <c r="I119" s="23" t="s">
        <v>26</v>
      </c>
      <c r="J119" s="24" t="str">
        <f>E21</f>
        <v xml:space="preserve"> </v>
      </c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2" customFormat="1" ht="15.2" customHeight="1">
      <c r="A120" s="26"/>
      <c r="B120" s="27"/>
      <c r="C120" s="23" t="s">
        <v>25</v>
      </c>
      <c r="D120" s="26"/>
      <c r="E120" s="26"/>
      <c r="F120" s="21" t="str">
        <f>IF(E18="","",E18)</f>
        <v xml:space="preserve"> </v>
      </c>
      <c r="G120" s="26"/>
      <c r="H120" s="26"/>
      <c r="I120" s="23" t="s">
        <v>28</v>
      </c>
      <c r="J120" s="24" t="str">
        <f>E24</f>
        <v xml:space="preserve"> </v>
      </c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5" s="2" customFormat="1" ht="10.35" customHeight="1">
      <c r="A121" s="26"/>
      <c r="B121" s="27"/>
      <c r="C121" s="26"/>
      <c r="D121" s="26"/>
      <c r="E121" s="26"/>
      <c r="F121" s="26"/>
      <c r="G121" s="26"/>
      <c r="H121" s="26"/>
      <c r="I121" s="26"/>
      <c r="J121" s="26"/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5" s="11" customFormat="1" ht="29.25" customHeight="1">
      <c r="A122" s="115"/>
      <c r="B122" s="116"/>
      <c r="C122" s="117" t="s">
        <v>139</v>
      </c>
      <c r="D122" s="118" t="s">
        <v>55</v>
      </c>
      <c r="E122" s="118" t="s">
        <v>51</v>
      </c>
      <c r="F122" s="118" t="s">
        <v>52</v>
      </c>
      <c r="G122" s="118" t="s">
        <v>140</v>
      </c>
      <c r="H122" s="118" t="s">
        <v>141</v>
      </c>
      <c r="I122" s="118" t="s">
        <v>142</v>
      </c>
      <c r="J122" s="119" t="s">
        <v>127</v>
      </c>
      <c r="K122" s="120" t="s">
        <v>143</v>
      </c>
      <c r="L122" s="121"/>
      <c r="M122" s="56" t="s">
        <v>1</v>
      </c>
      <c r="N122" s="57" t="s">
        <v>34</v>
      </c>
      <c r="O122" s="57" t="s">
        <v>144</v>
      </c>
      <c r="P122" s="57" t="s">
        <v>145</v>
      </c>
      <c r="Q122" s="57" t="s">
        <v>146</v>
      </c>
      <c r="R122" s="57" t="s">
        <v>147</v>
      </c>
      <c r="S122" s="57" t="s">
        <v>148</v>
      </c>
      <c r="T122" s="58" t="s">
        <v>149</v>
      </c>
      <c r="U122" s="115"/>
      <c r="V122" s="115"/>
      <c r="W122" s="115"/>
      <c r="X122" s="115"/>
      <c r="Y122" s="115"/>
      <c r="Z122" s="115"/>
      <c r="AA122" s="115"/>
      <c r="AB122" s="115"/>
      <c r="AC122" s="115"/>
      <c r="AD122" s="115"/>
      <c r="AE122" s="115"/>
    </row>
    <row r="123" spans="1:65" s="2" customFormat="1" ht="22.9" customHeight="1">
      <c r="A123" s="26"/>
      <c r="B123" s="27"/>
      <c r="C123" s="63" t="s">
        <v>150</v>
      </c>
      <c r="D123" s="26"/>
      <c r="E123" s="26"/>
      <c r="F123" s="26"/>
      <c r="G123" s="26"/>
      <c r="H123" s="26"/>
      <c r="I123" s="26"/>
      <c r="J123" s="122">
        <f>BK123</f>
        <v>319210.76</v>
      </c>
      <c r="K123" s="26"/>
      <c r="L123" s="27"/>
      <c r="M123" s="59"/>
      <c r="N123" s="50"/>
      <c r="O123" s="60"/>
      <c r="P123" s="123">
        <f>P124+P129+P142</f>
        <v>301.98825899999997</v>
      </c>
      <c r="Q123" s="60"/>
      <c r="R123" s="123">
        <f>R124+R129+R142</f>
        <v>2.2665799999999998</v>
      </c>
      <c r="S123" s="60"/>
      <c r="T123" s="124">
        <f>T124+T129+T142</f>
        <v>0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T123" s="14" t="s">
        <v>69</v>
      </c>
      <c r="AU123" s="14" t="s">
        <v>129</v>
      </c>
      <c r="BK123" s="125">
        <f>BK124+BK129+BK142</f>
        <v>319210.76</v>
      </c>
    </row>
    <row r="124" spans="1:65" s="12" customFormat="1" ht="25.9" customHeight="1">
      <c r="B124" s="126"/>
      <c r="D124" s="127" t="s">
        <v>69</v>
      </c>
      <c r="E124" s="128" t="s">
        <v>151</v>
      </c>
      <c r="F124" s="128" t="s">
        <v>152</v>
      </c>
      <c r="J124" s="129">
        <f>BK124</f>
        <v>87088.48</v>
      </c>
      <c r="L124" s="126"/>
      <c r="M124" s="130"/>
      <c r="N124" s="131"/>
      <c r="O124" s="131"/>
      <c r="P124" s="132">
        <f>P125+P127</f>
        <v>79.888651999999993</v>
      </c>
      <c r="Q124" s="131"/>
      <c r="R124" s="132">
        <f>R125+R127</f>
        <v>0.21223999999999998</v>
      </c>
      <c r="S124" s="131"/>
      <c r="T124" s="133">
        <f>T125+T127</f>
        <v>0</v>
      </c>
      <c r="AR124" s="127" t="s">
        <v>78</v>
      </c>
      <c r="AT124" s="134" t="s">
        <v>69</v>
      </c>
      <c r="AU124" s="134" t="s">
        <v>70</v>
      </c>
      <c r="AY124" s="127" t="s">
        <v>153</v>
      </c>
      <c r="BK124" s="135">
        <f>BK125+BK127</f>
        <v>87088.48</v>
      </c>
    </row>
    <row r="125" spans="1:65" s="12" customFormat="1" ht="22.9" customHeight="1">
      <c r="B125" s="126"/>
      <c r="D125" s="127" t="s">
        <v>69</v>
      </c>
      <c r="E125" s="136" t="s">
        <v>154</v>
      </c>
      <c r="F125" s="136" t="s">
        <v>155</v>
      </c>
      <c r="J125" s="137">
        <f>BK125</f>
        <v>84744.4</v>
      </c>
      <c r="L125" s="126"/>
      <c r="M125" s="130"/>
      <c r="N125" s="131"/>
      <c r="O125" s="131"/>
      <c r="P125" s="132">
        <f>P126</f>
        <v>75.8</v>
      </c>
      <c r="Q125" s="131"/>
      <c r="R125" s="132">
        <f>R126</f>
        <v>0.21223999999999998</v>
      </c>
      <c r="S125" s="131"/>
      <c r="T125" s="133">
        <f>T126</f>
        <v>0</v>
      </c>
      <c r="AR125" s="127" t="s">
        <v>78</v>
      </c>
      <c r="AT125" s="134" t="s">
        <v>69</v>
      </c>
      <c r="AU125" s="134" t="s">
        <v>78</v>
      </c>
      <c r="AY125" s="127" t="s">
        <v>153</v>
      </c>
      <c r="BK125" s="135">
        <f>BK126</f>
        <v>84744.4</v>
      </c>
    </row>
    <row r="126" spans="1:65" s="2" customFormat="1" ht="33" customHeight="1">
      <c r="A126" s="26"/>
      <c r="B126" s="138"/>
      <c r="C126" s="139" t="s">
        <v>161</v>
      </c>
      <c r="D126" s="139" t="s">
        <v>157</v>
      </c>
      <c r="E126" s="141" t="s">
        <v>654</v>
      </c>
      <c r="F126" s="142" t="s">
        <v>655</v>
      </c>
      <c r="G126" s="143" t="s">
        <v>309</v>
      </c>
      <c r="H126" s="144">
        <v>1516</v>
      </c>
      <c r="I126" s="145">
        <v>55.9</v>
      </c>
      <c r="J126" s="145">
        <f>ROUND(I126*H126,2)</f>
        <v>84744.4</v>
      </c>
      <c r="K126" s="146"/>
      <c r="L126" s="27"/>
      <c r="M126" s="147" t="s">
        <v>1</v>
      </c>
      <c r="N126" s="148" t="s">
        <v>35</v>
      </c>
      <c r="O126" s="149">
        <v>0.05</v>
      </c>
      <c r="P126" s="149">
        <f>O126*H126</f>
        <v>75.8</v>
      </c>
      <c r="Q126" s="149">
        <v>1.3999999999999999E-4</v>
      </c>
      <c r="R126" s="149">
        <f>Q126*H126</f>
        <v>0.21223999999999998</v>
      </c>
      <c r="S126" s="149">
        <v>0</v>
      </c>
      <c r="T126" s="150">
        <f>S126*H126</f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51" t="s">
        <v>161</v>
      </c>
      <c r="AT126" s="151" t="s">
        <v>157</v>
      </c>
      <c r="AU126" s="151" t="s">
        <v>80</v>
      </c>
      <c r="AY126" s="14" t="s">
        <v>153</v>
      </c>
      <c r="BE126" s="152">
        <f>IF(N126="základní",J126,0)</f>
        <v>84744.4</v>
      </c>
      <c r="BF126" s="152">
        <f>IF(N126="snížená",J126,0)</f>
        <v>0</v>
      </c>
      <c r="BG126" s="152">
        <f>IF(N126="zákl. přenesená",J126,0)</f>
        <v>0</v>
      </c>
      <c r="BH126" s="152">
        <f>IF(N126="sníž. přenesená",J126,0)</f>
        <v>0</v>
      </c>
      <c r="BI126" s="152">
        <f>IF(N126="nulová",J126,0)</f>
        <v>0</v>
      </c>
      <c r="BJ126" s="14" t="s">
        <v>78</v>
      </c>
      <c r="BK126" s="152">
        <f>ROUND(I126*H126,2)</f>
        <v>84744.4</v>
      </c>
      <c r="BL126" s="14" t="s">
        <v>161</v>
      </c>
      <c r="BM126" s="151" t="s">
        <v>656</v>
      </c>
    </row>
    <row r="127" spans="1:65" s="12" customFormat="1" ht="22.9" customHeight="1">
      <c r="B127" s="126"/>
      <c r="D127" s="127" t="s">
        <v>69</v>
      </c>
      <c r="E127" s="136" t="s">
        <v>240</v>
      </c>
      <c r="F127" s="136" t="s">
        <v>241</v>
      </c>
      <c r="J127" s="137">
        <f>BK127</f>
        <v>2344.08</v>
      </c>
      <c r="L127" s="126"/>
      <c r="M127" s="130"/>
      <c r="N127" s="131"/>
      <c r="O127" s="131"/>
      <c r="P127" s="132">
        <f>P128</f>
        <v>4.0886519999999997</v>
      </c>
      <c r="Q127" s="131"/>
      <c r="R127" s="132">
        <f>R128</f>
        <v>0</v>
      </c>
      <c r="S127" s="131"/>
      <c r="T127" s="133">
        <f>T128</f>
        <v>0</v>
      </c>
      <c r="AR127" s="127" t="s">
        <v>78</v>
      </c>
      <c r="AT127" s="134" t="s">
        <v>69</v>
      </c>
      <c r="AU127" s="134" t="s">
        <v>78</v>
      </c>
      <c r="AY127" s="127" t="s">
        <v>153</v>
      </c>
      <c r="BK127" s="135">
        <f>BK128</f>
        <v>2344.08</v>
      </c>
    </row>
    <row r="128" spans="1:65" s="2" customFormat="1" ht="66.75" customHeight="1">
      <c r="A128" s="26"/>
      <c r="B128" s="138"/>
      <c r="C128" s="139" t="s">
        <v>233</v>
      </c>
      <c r="D128" s="139" t="s">
        <v>157</v>
      </c>
      <c r="E128" s="141" t="s">
        <v>242</v>
      </c>
      <c r="F128" s="142" t="s">
        <v>243</v>
      </c>
      <c r="G128" s="143" t="s">
        <v>228</v>
      </c>
      <c r="H128" s="144">
        <v>1.516</v>
      </c>
      <c r="I128" s="145">
        <v>1546.23</v>
      </c>
      <c r="J128" s="145">
        <f>ROUND(I128*H128,2)</f>
        <v>2344.08</v>
      </c>
      <c r="K128" s="146"/>
      <c r="L128" s="27"/>
      <c r="M128" s="147" t="s">
        <v>1</v>
      </c>
      <c r="N128" s="148" t="s">
        <v>35</v>
      </c>
      <c r="O128" s="149">
        <v>2.6970000000000001</v>
      </c>
      <c r="P128" s="149">
        <f>O128*H128</f>
        <v>4.0886519999999997</v>
      </c>
      <c r="Q128" s="149">
        <v>0</v>
      </c>
      <c r="R128" s="149">
        <f>Q128*H128</f>
        <v>0</v>
      </c>
      <c r="S128" s="149">
        <v>0</v>
      </c>
      <c r="T128" s="150">
        <f>S128*H128</f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51" t="s">
        <v>161</v>
      </c>
      <c r="AT128" s="151" t="s">
        <v>157</v>
      </c>
      <c r="AU128" s="151" t="s">
        <v>80</v>
      </c>
      <c r="AY128" s="14" t="s">
        <v>153</v>
      </c>
      <c r="BE128" s="152">
        <f>IF(N128="základní",J128,0)</f>
        <v>2344.08</v>
      </c>
      <c r="BF128" s="152">
        <f>IF(N128="snížená",J128,0)</f>
        <v>0</v>
      </c>
      <c r="BG128" s="152">
        <f>IF(N128="zákl. přenesená",J128,0)</f>
        <v>0</v>
      </c>
      <c r="BH128" s="152">
        <f>IF(N128="sníž. přenesená",J128,0)</f>
        <v>0</v>
      </c>
      <c r="BI128" s="152">
        <f>IF(N128="nulová",J128,0)</f>
        <v>0</v>
      </c>
      <c r="BJ128" s="14" t="s">
        <v>78</v>
      </c>
      <c r="BK128" s="152">
        <f>ROUND(I128*H128,2)</f>
        <v>2344.08</v>
      </c>
      <c r="BL128" s="14" t="s">
        <v>161</v>
      </c>
      <c r="BM128" s="151" t="s">
        <v>657</v>
      </c>
    </row>
    <row r="129" spans="1:65" s="12" customFormat="1" ht="25.9" customHeight="1">
      <c r="B129" s="126"/>
      <c r="D129" s="127" t="s">
        <v>69</v>
      </c>
      <c r="E129" s="128" t="s">
        <v>245</v>
      </c>
      <c r="F129" s="128" t="s">
        <v>246</v>
      </c>
      <c r="J129" s="129">
        <f>BK129</f>
        <v>221542.28</v>
      </c>
      <c r="L129" s="126"/>
      <c r="M129" s="130"/>
      <c r="N129" s="131"/>
      <c r="O129" s="131"/>
      <c r="P129" s="132">
        <f>P130+P139</f>
        <v>222.09960699999999</v>
      </c>
      <c r="Q129" s="131"/>
      <c r="R129" s="132">
        <f>R130+R139</f>
        <v>2.0543399999999998</v>
      </c>
      <c r="S129" s="131"/>
      <c r="T129" s="133">
        <f>T130+T139</f>
        <v>0</v>
      </c>
      <c r="AR129" s="127" t="s">
        <v>80</v>
      </c>
      <c r="AT129" s="134" t="s">
        <v>69</v>
      </c>
      <c r="AU129" s="134" t="s">
        <v>70</v>
      </c>
      <c r="AY129" s="127" t="s">
        <v>153</v>
      </c>
      <c r="BK129" s="135">
        <f>BK130+BK139</f>
        <v>221542.28</v>
      </c>
    </row>
    <row r="130" spans="1:65" s="12" customFormat="1" ht="22.9" customHeight="1">
      <c r="B130" s="126"/>
      <c r="D130" s="127" t="s">
        <v>69</v>
      </c>
      <c r="E130" s="136" t="s">
        <v>658</v>
      </c>
      <c r="F130" s="136" t="s">
        <v>659</v>
      </c>
      <c r="J130" s="137">
        <f>BK130</f>
        <v>32353.279999999999</v>
      </c>
      <c r="L130" s="126"/>
      <c r="M130" s="130"/>
      <c r="N130" s="131"/>
      <c r="O130" s="131"/>
      <c r="P130" s="132">
        <f>SUM(P131:P138)</f>
        <v>13.319607</v>
      </c>
      <c r="Q130" s="131"/>
      <c r="R130" s="132">
        <f>SUM(R131:R138)</f>
        <v>0.53854000000000002</v>
      </c>
      <c r="S130" s="131"/>
      <c r="T130" s="133">
        <f>SUM(T131:T138)</f>
        <v>0</v>
      </c>
      <c r="AR130" s="127" t="s">
        <v>80</v>
      </c>
      <c r="AT130" s="134" t="s">
        <v>69</v>
      </c>
      <c r="AU130" s="134" t="s">
        <v>78</v>
      </c>
      <c r="AY130" s="127" t="s">
        <v>153</v>
      </c>
      <c r="BK130" s="135">
        <f>SUM(BK131:BK138)</f>
        <v>32353.279999999999</v>
      </c>
    </row>
    <row r="131" spans="1:65" s="2" customFormat="1" ht="37.9" customHeight="1">
      <c r="A131" s="26"/>
      <c r="B131" s="138"/>
      <c r="C131" s="139" t="s">
        <v>205</v>
      </c>
      <c r="D131" s="139" t="s">
        <v>157</v>
      </c>
      <c r="E131" s="141" t="s">
        <v>660</v>
      </c>
      <c r="F131" s="142" t="s">
        <v>661</v>
      </c>
      <c r="G131" s="143" t="s">
        <v>292</v>
      </c>
      <c r="H131" s="144">
        <v>14</v>
      </c>
      <c r="I131" s="145">
        <v>230.87</v>
      </c>
      <c r="J131" s="145">
        <f t="shared" ref="J131:J138" si="0">ROUND(I131*H131,2)</f>
        <v>3232.18</v>
      </c>
      <c r="K131" s="146"/>
      <c r="L131" s="27"/>
      <c r="M131" s="147" t="s">
        <v>1</v>
      </c>
      <c r="N131" s="148" t="s">
        <v>35</v>
      </c>
      <c r="O131" s="149">
        <v>0.377</v>
      </c>
      <c r="P131" s="149">
        <f t="shared" ref="P131:P138" si="1">O131*H131</f>
        <v>5.2780000000000005</v>
      </c>
      <c r="Q131" s="149">
        <v>0</v>
      </c>
      <c r="R131" s="149">
        <f t="shared" ref="R131:R138" si="2">Q131*H131</f>
        <v>0</v>
      </c>
      <c r="S131" s="149">
        <v>0</v>
      </c>
      <c r="T131" s="150">
        <f t="shared" ref="T131:T138" si="3">S131*H131</f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1" t="s">
        <v>193</v>
      </c>
      <c r="AT131" s="151" t="s">
        <v>157</v>
      </c>
      <c r="AU131" s="151" t="s">
        <v>80</v>
      </c>
      <c r="AY131" s="14" t="s">
        <v>153</v>
      </c>
      <c r="BE131" s="152">
        <f t="shared" ref="BE131:BE138" si="4">IF(N131="základní",J131,0)</f>
        <v>3232.18</v>
      </c>
      <c r="BF131" s="152">
        <f t="shared" ref="BF131:BF138" si="5">IF(N131="snížená",J131,0)</f>
        <v>0</v>
      </c>
      <c r="BG131" s="152">
        <f t="shared" ref="BG131:BG138" si="6">IF(N131="zákl. přenesená",J131,0)</f>
        <v>0</v>
      </c>
      <c r="BH131" s="152">
        <f t="shared" ref="BH131:BH138" si="7">IF(N131="sníž. přenesená",J131,0)</f>
        <v>0</v>
      </c>
      <c r="BI131" s="152">
        <f t="shared" ref="BI131:BI138" si="8">IF(N131="nulová",J131,0)</f>
        <v>0</v>
      </c>
      <c r="BJ131" s="14" t="s">
        <v>78</v>
      </c>
      <c r="BK131" s="152">
        <f t="shared" ref="BK131:BK138" si="9">ROUND(I131*H131,2)</f>
        <v>3232.18</v>
      </c>
      <c r="BL131" s="14" t="s">
        <v>193</v>
      </c>
      <c r="BM131" s="151" t="s">
        <v>662</v>
      </c>
    </row>
    <row r="132" spans="1:65" s="2" customFormat="1" ht="16.5" customHeight="1">
      <c r="A132" s="26"/>
      <c r="B132" s="138"/>
      <c r="C132" s="155" t="s">
        <v>207</v>
      </c>
      <c r="D132" s="155" t="s">
        <v>252</v>
      </c>
      <c r="E132" s="157" t="s">
        <v>663</v>
      </c>
      <c r="F132" s="158" t="s">
        <v>664</v>
      </c>
      <c r="G132" s="159" t="s">
        <v>228</v>
      </c>
      <c r="H132" s="160">
        <v>0.05</v>
      </c>
      <c r="I132" s="161">
        <v>65527.74</v>
      </c>
      <c r="J132" s="161">
        <f t="shared" si="0"/>
        <v>3276.39</v>
      </c>
      <c r="K132" s="162"/>
      <c r="L132" s="163"/>
      <c r="M132" s="164" t="s">
        <v>1</v>
      </c>
      <c r="N132" s="165" t="s">
        <v>35</v>
      </c>
      <c r="O132" s="149">
        <v>0</v>
      </c>
      <c r="P132" s="149">
        <f t="shared" si="1"/>
        <v>0</v>
      </c>
      <c r="Q132" s="149">
        <v>1</v>
      </c>
      <c r="R132" s="149">
        <f t="shared" si="2"/>
        <v>0.05</v>
      </c>
      <c r="S132" s="149">
        <v>0</v>
      </c>
      <c r="T132" s="150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1" t="s">
        <v>255</v>
      </c>
      <c r="AT132" s="151" t="s">
        <v>252</v>
      </c>
      <c r="AU132" s="151" t="s">
        <v>80</v>
      </c>
      <c r="AY132" s="14" t="s">
        <v>153</v>
      </c>
      <c r="BE132" s="152">
        <f t="shared" si="4"/>
        <v>3276.39</v>
      </c>
      <c r="BF132" s="152">
        <f t="shared" si="5"/>
        <v>0</v>
      </c>
      <c r="BG132" s="152">
        <f t="shared" si="6"/>
        <v>0</v>
      </c>
      <c r="BH132" s="152">
        <f t="shared" si="7"/>
        <v>0</v>
      </c>
      <c r="BI132" s="152">
        <f t="shared" si="8"/>
        <v>0</v>
      </c>
      <c r="BJ132" s="14" t="s">
        <v>78</v>
      </c>
      <c r="BK132" s="152">
        <f t="shared" si="9"/>
        <v>3276.39</v>
      </c>
      <c r="BL132" s="14" t="s">
        <v>193</v>
      </c>
      <c r="BM132" s="151" t="s">
        <v>665</v>
      </c>
    </row>
    <row r="133" spans="1:65" s="2" customFormat="1" ht="33" customHeight="1">
      <c r="A133" s="26"/>
      <c r="B133" s="138"/>
      <c r="C133" s="139" t="s">
        <v>211</v>
      </c>
      <c r="D133" s="139" t="s">
        <v>157</v>
      </c>
      <c r="E133" s="141" t="s">
        <v>666</v>
      </c>
      <c r="F133" s="142" t="s">
        <v>667</v>
      </c>
      <c r="G133" s="143" t="s">
        <v>292</v>
      </c>
      <c r="H133" s="144">
        <v>14</v>
      </c>
      <c r="I133" s="145">
        <v>147.76</v>
      </c>
      <c r="J133" s="145">
        <f t="shared" si="0"/>
        <v>2068.64</v>
      </c>
      <c r="K133" s="146"/>
      <c r="L133" s="27"/>
      <c r="M133" s="147" t="s">
        <v>1</v>
      </c>
      <c r="N133" s="148" t="s">
        <v>35</v>
      </c>
      <c r="O133" s="149">
        <v>0.20599999999999999</v>
      </c>
      <c r="P133" s="149">
        <f t="shared" si="1"/>
        <v>2.8839999999999999</v>
      </c>
      <c r="Q133" s="149">
        <v>2.0000000000000002E-5</v>
      </c>
      <c r="R133" s="149">
        <f t="shared" si="2"/>
        <v>2.8000000000000003E-4</v>
      </c>
      <c r="S133" s="149">
        <v>0</v>
      </c>
      <c r="T133" s="150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1" t="s">
        <v>193</v>
      </c>
      <c r="AT133" s="151" t="s">
        <v>157</v>
      </c>
      <c r="AU133" s="151" t="s">
        <v>80</v>
      </c>
      <c r="AY133" s="14" t="s">
        <v>153</v>
      </c>
      <c r="BE133" s="152">
        <f t="shared" si="4"/>
        <v>2068.64</v>
      </c>
      <c r="BF133" s="152">
        <f t="shared" si="5"/>
        <v>0</v>
      </c>
      <c r="BG133" s="152">
        <f t="shared" si="6"/>
        <v>0</v>
      </c>
      <c r="BH133" s="152">
        <f t="shared" si="7"/>
        <v>0</v>
      </c>
      <c r="BI133" s="152">
        <f t="shared" si="8"/>
        <v>0</v>
      </c>
      <c r="BJ133" s="14" t="s">
        <v>78</v>
      </c>
      <c r="BK133" s="152">
        <f t="shared" si="9"/>
        <v>2068.64</v>
      </c>
      <c r="BL133" s="14" t="s">
        <v>193</v>
      </c>
      <c r="BM133" s="151" t="s">
        <v>668</v>
      </c>
    </row>
    <row r="134" spans="1:65" s="2" customFormat="1" ht="16.5" customHeight="1">
      <c r="A134" s="26"/>
      <c r="B134" s="138"/>
      <c r="C134" s="155" t="s">
        <v>105</v>
      </c>
      <c r="D134" s="155" t="s">
        <v>252</v>
      </c>
      <c r="E134" s="157" t="s">
        <v>669</v>
      </c>
      <c r="F134" s="158" t="s">
        <v>670</v>
      </c>
      <c r="G134" s="159" t="s">
        <v>228</v>
      </c>
      <c r="H134" s="160">
        <v>0.2</v>
      </c>
      <c r="I134" s="161">
        <v>19322.28</v>
      </c>
      <c r="J134" s="161">
        <f t="shared" si="0"/>
        <v>3864.46</v>
      </c>
      <c r="K134" s="162"/>
      <c r="L134" s="163"/>
      <c r="M134" s="164" t="s">
        <v>1</v>
      </c>
      <c r="N134" s="165" t="s">
        <v>35</v>
      </c>
      <c r="O134" s="149">
        <v>0</v>
      </c>
      <c r="P134" s="149">
        <f t="shared" si="1"/>
        <v>0</v>
      </c>
      <c r="Q134" s="149">
        <v>1</v>
      </c>
      <c r="R134" s="149">
        <f t="shared" si="2"/>
        <v>0.2</v>
      </c>
      <c r="S134" s="149">
        <v>0</v>
      </c>
      <c r="T134" s="150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1" t="s">
        <v>255</v>
      </c>
      <c r="AT134" s="151" t="s">
        <v>252</v>
      </c>
      <c r="AU134" s="151" t="s">
        <v>80</v>
      </c>
      <c r="AY134" s="14" t="s">
        <v>153</v>
      </c>
      <c r="BE134" s="152">
        <f t="shared" si="4"/>
        <v>3864.46</v>
      </c>
      <c r="BF134" s="152">
        <f t="shared" si="5"/>
        <v>0</v>
      </c>
      <c r="BG134" s="152">
        <f t="shared" si="6"/>
        <v>0</v>
      </c>
      <c r="BH134" s="152">
        <f t="shared" si="7"/>
        <v>0</v>
      </c>
      <c r="BI134" s="152">
        <f t="shared" si="8"/>
        <v>0</v>
      </c>
      <c r="BJ134" s="14" t="s">
        <v>78</v>
      </c>
      <c r="BK134" s="152">
        <f t="shared" si="9"/>
        <v>3864.46</v>
      </c>
      <c r="BL134" s="14" t="s">
        <v>193</v>
      </c>
      <c r="BM134" s="151" t="s">
        <v>671</v>
      </c>
    </row>
    <row r="135" spans="1:65" s="2" customFormat="1" ht="24.2" customHeight="1">
      <c r="A135" s="26"/>
      <c r="B135" s="138"/>
      <c r="C135" s="139" t="s">
        <v>108</v>
      </c>
      <c r="D135" s="139" t="s">
        <v>157</v>
      </c>
      <c r="E135" s="141" t="s">
        <v>672</v>
      </c>
      <c r="F135" s="142" t="s">
        <v>673</v>
      </c>
      <c r="G135" s="143" t="s">
        <v>292</v>
      </c>
      <c r="H135" s="144">
        <v>14</v>
      </c>
      <c r="I135" s="145">
        <v>226.02</v>
      </c>
      <c r="J135" s="145">
        <f t="shared" si="0"/>
        <v>3164.28</v>
      </c>
      <c r="K135" s="146"/>
      <c r="L135" s="27"/>
      <c r="M135" s="147" t="s">
        <v>1</v>
      </c>
      <c r="N135" s="148" t="s">
        <v>35</v>
      </c>
      <c r="O135" s="149">
        <v>0.314</v>
      </c>
      <c r="P135" s="149">
        <f t="shared" si="1"/>
        <v>4.3959999999999999</v>
      </c>
      <c r="Q135" s="149">
        <v>1.9000000000000001E-4</v>
      </c>
      <c r="R135" s="149">
        <f t="shared" si="2"/>
        <v>2.66E-3</v>
      </c>
      <c r="S135" s="149">
        <v>0</v>
      </c>
      <c r="T135" s="150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1" t="s">
        <v>193</v>
      </c>
      <c r="AT135" s="151" t="s">
        <v>157</v>
      </c>
      <c r="AU135" s="151" t="s">
        <v>80</v>
      </c>
      <c r="AY135" s="14" t="s">
        <v>153</v>
      </c>
      <c r="BE135" s="152">
        <f t="shared" si="4"/>
        <v>3164.28</v>
      </c>
      <c r="BF135" s="152">
        <f t="shared" si="5"/>
        <v>0</v>
      </c>
      <c r="BG135" s="152">
        <f t="shared" si="6"/>
        <v>0</v>
      </c>
      <c r="BH135" s="152">
        <f t="shared" si="7"/>
        <v>0</v>
      </c>
      <c r="BI135" s="152">
        <f t="shared" si="8"/>
        <v>0</v>
      </c>
      <c r="BJ135" s="14" t="s">
        <v>78</v>
      </c>
      <c r="BK135" s="152">
        <f t="shared" si="9"/>
        <v>3164.28</v>
      </c>
      <c r="BL135" s="14" t="s">
        <v>193</v>
      </c>
      <c r="BM135" s="151" t="s">
        <v>674</v>
      </c>
    </row>
    <row r="136" spans="1:65" s="2" customFormat="1" ht="37.9" customHeight="1">
      <c r="A136" s="26"/>
      <c r="B136" s="138"/>
      <c r="C136" s="155" t="s">
        <v>8</v>
      </c>
      <c r="D136" s="155" t="s">
        <v>252</v>
      </c>
      <c r="E136" s="157" t="s">
        <v>675</v>
      </c>
      <c r="F136" s="158" t="s">
        <v>676</v>
      </c>
      <c r="G136" s="159" t="s">
        <v>160</v>
      </c>
      <c r="H136" s="160">
        <v>28</v>
      </c>
      <c r="I136" s="161">
        <v>325.24</v>
      </c>
      <c r="J136" s="161">
        <f t="shared" si="0"/>
        <v>9106.7199999999993</v>
      </c>
      <c r="K136" s="162"/>
      <c r="L136" s="163"/>
      <c r="M136" s="164" t="s">
        <v>1</v>
      </c>
      <c r="N136" s="165" t="s">
        <v>35</v>
      </c>
      <c r="O136" s="149">
        <v>0</v>
      </c>
      <c r="P136" s="149">
        <f t="shared" si="1"/>
        <v>0</v>
      </c>
      <c r="Q136" s="149">
        <v>4.7999999999999996E-3</v>
      </c>
      <c r="R136" s="149">
        <f t="shared" si="2"/>
        <v>0.13439999999999999</v>
      </c>
      <c r="S136" s="149">
        <v>0</v>
      </c>
      <c r="T136" s="150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1" t="s">
        <v>255</v>
      </c>
      <c r="AT136" s="151" t="s">
        <v>252</v>
      </c>
      <c r="AU136" s="151" t="s">
        <v>80</v>
      </c>
      <c r="AY136" s="14" t="s">
        <v>153</v>
      </c>
      <c r="BE136" s="152">
        <f t="shared" si="4"/>
        <v>9106.7199999999993</v>
      </c>
      <c r="BF136" s="152">
        <f t="shared" si="5"/>
        <v>0</v>
      </c>
      <c r="BG136" s="152">
        <f t="shared" si="6"/>
        <v>0</v>
      </c>
      <c r="BH136" s="152">
        <f t="shared" si="7"/>
        <v>0</v>
      </c>
      <c r="BI136" s="152">
        <f t="shared" si="8"/>
        <v>0</v>
      </c>
      <c r="BJ136" s="14" t="s">
        <v>78</v>
      </c>
      <c r="BK136" s="152">
        <f t="shared" si="9"/>
        <v>9106.7199999999993</v>
      </c>
      <c r="BL136" s="14" t="s">
        <v>193</v>
      </c>
      <c r="BM136" s="151" t="s">
        <v>677</v>
      </c>
    </row>
    <row r="137" spans="1:65" s="2" customFormat="1" ht="37.9" customHeight="1">
      <c r="A137" s="26"/>
      <c r="B137" s="138"/>
      <c r="C137" s="155" t="s">
        <v>113</v>
      </c>
      <c r="D137" s="155" t="s">
        <v>252</v>
      </c>
      <c r="E137" s="157" t="s">
        <v>678</v>
      </c>
      <c r="F137" s="158" t="s">
        <v>679</v>
      </c>
      <c r="G137" s="159" t="s">
        <v>160</v>
      </c>
      <c r="H137" s="160">
        <v>28</v>
      </c>
      <c r="I137" s="161">
        <v>243.63</v>
      </c>
      <c r="J137" s="161">
        <f t="shared" si="0"/>
        <v>6821.64</v>
      </c>
      <c r="K137" s="162"/>
      <c r="L137" s="163"/>
      <c r="M137" s="164" t="s">
        <v>1</v>
      </c>
      <c r="N137" s="165" t="s">
        <v>35</v>
      </c>
      <c r="O137" s="149">
        <v>0</v>
      </c>
      <c r="P137" s="149">
        <f t="shared" si="1"/>
        <v>0</v>
      </c>
      <c r="Q137" s="149">
        <v>5.4000000000000003E-3</v>
      </c>
      <c r="R137" s="149">
        <f t="shared" si="2"/>
        <v>0.1512</v>
      </c>
      <c r="S137" s="149">
        <v>0</v>
      </c>
      <c r="T137" s="150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1" t="s">
        <v>255</v>
      </c>
      <c r="AT137" s="151" t="s">
        <v>252</v>
      </c>
      <c r="AU137" s="151" t="s">
        <v>80</v>
      </c>
      <c r="AY137" s="14" t="s">
        <v>153</v>
      </c>
      <c r="BE137" s="152">
        <f t="shared" si="4"/>
        <v>6821.64</v>
      </c>
      <c r="BF137" s="152">
        <f t="shared" si="5"/>
        <v>0</v>
      </c>
      <c r="BG137" s="152">
        <f t="shared" si="6"/>
        <v>0</v>
      </c>
      <c r="BH137" s="152">
        <f t="shared" si="7"/>
        <v>0</v>
      </c>
      <c r="BI137" s="152">
        <f t="shared" si="8"/>
        <v>0</v>
      </c>
      <c r="BJ137" s="14" t="s">
        <v>78</v>
      </c>
      <c r="BK137" s="152">
        <f t="shared" si="9"/>
        <v>6821.64</v>
      </c>
      <c r="BL137" s="14" t="s">
        <v>193</v>
      </c>
      <c r="BM137" s="151" t="s">
        <v>680</v>
      </c>
    </row>
    <row r="138" spans="1:65" s="2" customFormat="1" ht="24.2" customHeight="1">
      <c r="A138" s="26"/>
      <c r="B138" s="138"/>
      <c r="C138" s="139" t="s">
        <v>116</v>
      </c>
      <c r="D138" s="139" t="s">
        <v>157</v>
      </c>
      <c r="E138" s="141" t="s">
        <v>681</v>
      </c>
      <c r="F138" s="142" t="s">
        <v>682</v>
      </c>
      <c r="G138" s="143" t="s">
        <v>228</v>
      </c>
      <c r="H138" s="144">
        <v>0.53900000000000003</v>
      </c>
      <c r="I138" s="145">
        <v>1519.43</v>
      </c>
      <c r="J138" s="145">
        <f t="shared" si="0"/>
        <v>818.97</v>
      </c>
      <c r="K138" s="146"/>
      <c r="L138" s="27"/>
      <c r="M138" s="147" t="s">
        <v>1</v>
      </c>
      <c r="N138" s="148" t="s">
        <v>35</v>
      </c>
      <c r="O138" s="149">
        <v>1.413</v>
      </c>
      <c r="P138" s="149">
        <f t="shared" si="1"/>
        <v>0.76160700000000003</v>
      </c>
      <c r="Q138" s="149">
        <v>0</v>
      </c>
      <c r="R138" s="149">
        <f t="shared" si="2"/>
        <v>0</v>
      </c>
      <c r="S138" s="149">
        <v>0</v>
      </c>
      <c r="T138" s="150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1" t="s">
        <v>193</v>
      </c>
      <c r="AT138" s="151" t="s">
        <v>157</v>
      </c>
      <c r="AU138" s="151" t="s">
        <v>80</v>
      </c>
      <c r="AY138" s="14" t="s">
        <v>153</v>
      </c>
      <c r="BE138" s="152">
        <f t="shared" si="4"/>
        <v>818.97</v>
      </c>
      <c r="BF138" s="152">
        <f t="shared" si="5"/>
        <v>0</v>
      </c>
      <c r="BG138" s="152">
        <f t="shared" si="6"/>
        <v>0</v>
      </c>
      <c r="BH138" s="152">
        <f t="shared" si="7"/>
        <v>0</v>
      </c>
      <c r="BI138" s="152">
        <f t="shared" si="8"/>
        <v>0</v>
      </c>
      <c r="BJ138" s="14" t="s">
        <v>78</v>
      </c>
      <c r="BK138" s="152">
        <f t="shared" si="9"/>
        <v>818.97</v>
      </c>
      <c r="BL138" s="14" t="s">
        <v>193</v>
      </c>
      <c r="BM138" s="151" t="s">
        <v>683</v>
      </c>
    </row>
    <row r="139" spans="1:65" s="12" customFormat="1" ht="22.9" customHeight="1">
      <c r="B139" s="126"/>
      <c r="D139" s="127" t="s">
        <v>69</v>
      </c>
      <c r="E139" s="136" t="s">
        <v>305</v>
      </c>
      <c r="F139" s="136" t="s">
        <v>306</v>
      </c>
      <c r="J139" s="137">
        <f>BK139</f>
        <v>189189</v>
      </c>
      <c r="L139" s="126"/>
      <c r="M139" s="130"/>
      <c r="N139" s="131"/>
      <c r="O139" s="131"/>
      <c r="P139" s="132">
        <f>SUM(P140:P141)</f>
        <v>208.78</v>
      </c>
      <c r="Q139" s="131"/>
      <c r="R139" s="132">
        <f>SUM(R140:R141)</f>
        <v>1.5158</v>
      </c>
      <c r="S139" s="131"/>
      <c r="T139" s="133">
        <f>SUM(T140:T141)</f>
        <v>0</v>
      </c>
      <c r="AR139" s="127" t="s">
        <v>80</v>
      </c>
      <c r="AT139" s="134" t="s">
        <v>69</v>
      </c>
      <c r="AU139" s="134" t="s">
        <v>78</v>
      </c>
      <c r="AY139" s="127" t="s">
        <v>153</v>
      </c>
      <c r="BK139" s="135">
        <f>SUM(BK140:BK141)</f>
        <v>189189</v>
      </c>
    </row>
    <row r="140" spans="1:65" s="2" customFormat="1" ht="24.2" customHeight="1">
      <c r="A140" s="26"/>
      <c r="B140" s="138"/>
      <c r="C140" s="139" t="s">
        <v>225</v>
      </c>
      <c r="D140" s="139" t="s">
        <v>157</v>
      </c>
      <c r="E140" s="141" t="s">
        <v>684</v>
      </c>
      <c r="F140" s="142" t="s">
        <v>685</v>
      </c>
      <c r="G140" s="143" t="s">
        <v>309</v>
      </c>
      <c r="H140" s="144">
        <v>1430</v>
      </c>
      <c r="I140" s="145">
        <v>99.1</v>
      </c>
      <c r="J140" s="145">
        <f>ROUND(I140*H140,2)</f>
        <v>141713</v>
      </c>
      <c r="K140" s="146"/>
      <c r="L140" s="27"/>
      <c r="M140" s="147" t="s">
        <v>1</v>
      </c>
      <c r="N140" s="148" t="s">
        <v>35</v>
      </c>
      <c r="O140" s="149">
        <v>0.14599999999999999</v>
      </c>
      <c r="P140" s="149">
        <f>O140*H140</f>
        <v>208.78</v>
      </c>
      <c r="Q140" s="149">
        <v>6.0000000000000002E-5</v>
      </c>
      <c r="R140" s="149">
        <f>Q140*H140</f>
        <v>8.5800000000000001E-2</v>
      </c>
      <c r="S140" s="149">
        <v>0</v>
      </c>
      <c r="T140" s="150">
        <f>S140*H140</f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1" t="s">
        <v>193</v>
      </c>
      <c r="AT140" s="151" t="s">
        <v>157</v>
      </c>
      <c r="AU140" s="151" t="s">
        <v>80</v>
      </c>
      <c r="AY140" s="14" t="s">
        <v>153</v>
      </c>
      <c r="BE140" s="152">
        <f>IF(N140="základní",J140,0)</f>
        <v>141713</v>
      </c>
      <c r="BF140" s="152">
        <f>IF(N140="snížená",J140,0)</f>
        <v>0</v>
      </c>
      <c r="BG140" s="152">
        <f>IF(N140="zákl. přenesená",J140,0)</f>
        <v>0</v>
      </c>
      <c r="BH140" s="152">
        <f>IF(N140="sníž. přenesená",J140,0)</f>
        <v>0</v>
      </c>
      <c r="BI140" s="152">
        <f>IF(N140="nulová",J140,0)</f>
        <v>0</v>
      </c>
      <c r="BJ140" s="14" t="s">
        <v>78</v>
      </c>
      <c r="BK140" s="152">
        <f>ROUND(I140*H140,2)</f>
        <v>141713</v>
      </c>
      <c r="BL140" s="14" t="s">
        <v>193</v>
      </c>
      <c r="BM140" s="151" t="s">
        <v>686</v>
      </c>
    </row>
    <row r="141" spans="1:65" s="2" customFormat="1" ht="16.5" customHeight="1">
      <c r="A141" s="26"/>
      <c r="B141" s="138"/>
      <c r="C141" s="155" t="s">
        <v>80</v>
      </c>
      <c r="D141" s="155" t="s">
        <v>252</v>
      </c>
      <c r="E141" s="157" t="s">
        <v>687</v>
      </c>
      <c r="F141" s="158" t="s">
        <v>688</v>
      </c>
      <c r="G141" s="159" t="s">
        <v>228</v>
      </c>
      <c r="H141" s="160">
        <v>1.43</v>
      </c>
      <c r="I141" s="161">
        <v>33200</v>
      </c>
      <c r="J141" s="161">
        <f>ROUND(I141*H141,2)</f>
        <v>47476</v>
      </c>
      <c r="K141" s="162"/>
      <c r="L141" s="163"/>
      <c r="M141" s="164" t="s">
        <v>1</v>
      </c>
      <c r="N141" s="165" t="s">
        <v>35</v>
      </c>
      <c r="O141" s="149">
        <v>0</v>
      </c>
      <c r="P141" s="149">
        <f>O141*H141</f>
        <v>0</v>
      </c>
      <c r="Q141" s="149">
        <v>1</v>
      </c>
      <c r="R141" s="149">
        <f>Q141*H141</f>
        <v>1.43</v>
      </c>
      <c r="S141" s="149">
        <v>0</v>
      </c>
      <c r="T141" s="150">
        <f>S141*H141</f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1" t="s">
        <v>255</v>
      </c>
      <c r="AT141" s="151" t="s">
        <v>252</v>
      </c>
      <c r="AU141" s="151" t="s">
        <v>80</v>
      </c>
      <c r="AY141" s="14" t="s">
        <v>153</v>
      </c>
      <c r="BE141" s="152">
        <f>IF(N141="základní",J141,0)</f>
        <v>47476</v>
      </c>
      <c r="BF141" s="152">
        <f>IF(N141="snížená",J141,0)</f>
        <v>0</v>
      </c>
      <c r="BG141" s="152">
        <f>IF(N141="zákl. přenesená",J141,0)</f>
        <v>0</v>
      </c>
      <c r="BH141" s="152">
        <f>IF(N141="sníž. přenesená",J141,0)</f>
        <v>0</v>
      </c>
      <c r="BI141" s="152">
        <f>IF(N141="nulová",J141,0)</f>
        <v>0</v>
      </c>
      <c r="BJ141" s="14" t="s">
        <v>78</v>
      </c>
      <c r="BK141" s="152">
        <f>ROUND(I141*H141,2)</f>
        <v>47476</v>
      </c>
      <c r="BL141" s="14" t="s">
        <v>193</v>
      </c>
      <c r="BM141" s="151" t="s">
        <v>689</v>
      </c>
    </row>
    <row r="142" spans="1:65" s="12" customFormat="1" ht="25.9" customHeight="1">
      <c r="B142" s="126"/>
      <c r="D142" s="127" t="s">
        <v>69</v>
      </c>
      <c r="E142" s="128" t="s">
        <v>631</v>
      </c>
      <c r="F142" s="128" t="s">
        <v>425</v>
      </c>
      <c r="J142" s="129">
        <f>BK142</f>
        <v>10580</v>
      </c>
      <c r="L142" s="126"/>
      <c r="M142" s="130"/>
      <c r="N142" s="131"/>
      <c r="O142" s="131"/>
      <c r="P142" s="132">
        <f>P143</f>
        <v>0</v>
      </c>
      <c r="Q142" s="131"/>
      <c r="R142" s="132">
        <f>R143</f>
        <v>0</v>
      </c>
      <c r="S142" s="131"/>
      <c r="T142" s="133">
        <f>T143</f>
        <v>0</v>
      </c>
      <c r="AR142" s="127" t="s">
        <v>161</v>
      </c>
      <c r="AT142" s="134" t="s">
        <v>69</v>
      </c>
      <c r="AU142" s="134" t="s">
        <v>70</v>
      </c>
      <c r="AY142" s="127" t="s">
        <v>153</v>
      </c>
      <c r="BK142" s="135">
        <f>BK143</f>
        <v>10580</v>
      </c>
    </row>
    <row r="143" spans="1:65" s="2" customFormat="1" ht="16.5" customHeight="1">
      <c r="A143" s="26"/>
      <c r="B143" s="138"/>
      <c r="C143" s="139" t="s">
        <v>154</v>
      </c>
      <c r="D143" s="139" t="s">
        <v>157</v>
      </c>
      <c r="E143" s="141" t="s">
        <v>690</v>
      </c>
      <c r="F143" s="142" t="s">
        <v>691</v>
      </c>
      <c r="G143" s="143" t="s">
        <v>692</v>
      </c>
      <c r="H143" s="144">
        <v>8</v>
      </c>
      <c r="I143" s="145">
        <v>1322.5</v>
      </c>
      <c r="J143" s="145">
        <f>ROUND(I143*H143,2)</f>
        <v>10580</v>
      </c>
      <c r="K143" s="146"/>
      <c r="L143" s="27"/>
      <c r="M143" s="166" t="s">
        <v>1</v>
      </c>
      <c r="N143" s="167" t="s">
        <v>35</v>
      </c>
      <c r="O143" s="168">
        <v>0</v>
      </c>
      <c r="P143" s="168">
        <f>O143*H143</f>
        <v>0</v>
      </c>
      <c r="Q143" s="168">
        <v>0</v>
      </c>
      <c r="R143" s="168">
        <f>Q143*H143</f>
        <v>0</v>
      </c>
      <c r="S143" s="168">
        <v>0</v>
      </c>
      <c r="T143" s="169">
        <f>S143*H143</f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1" t="s">
        <v>634</v>
      </c>
      <c r="AT143" s="151" t="s">
        <v>157</v>
      </c>
      <c r="AU143" s="151" t="s">
        <v>78</v>
      </c>
      <c r="AY143" s="14" t="s">
        <v>153</v>
      </c>
      <c r="BE143" s="152">
        <f>IF(N143="základní",J143,0)</f>
        <v>10580</v>
      </c>
      <c r="BF143" s="152">
        <f>IF(N143="snížená",J143,0)</f>
        <v>0</v>
      </c>
      <c r="BG143" s="152">
        <f>IF(N143="zákl. přenesená",J143,0)</f>
        <v>0</v>
      </c>
      <c r="BH143" s="152">
        <f>IF(N143="sníž. přenesená",J143,0)</f>
        <v>0</v>
      </c>
      <c r="BI143" s="152">
        <f>IF(N143="nulová",J143,0)</f>
        <v>0</v>
      </c>
      <c r="BJ143" s="14" t="s">
        <v>78</v>
      </c>
      <c r="BK143" s="152">
        <f>ROUND(I143*H143,2)</f>
        <v>10580</v>
      </c>
      <c r="BL143" s="14" t="s">
        <v>634</v>
      </c>
      <c r="BM143" s="151" t="s">
        <v>693</v>
      </c>
    </row>
    <row r="144" spans="1:65" s="2" customFormat="1" ht="6.95" customHeight="1">
      <c r="A144" s="26"/>
      <c r="B144" s="41"/>
      <c r="C144" s="42"/>
      <c r="D144" s="42"/>
      <c r="E144" s="42"/>
      <c r="F144" s="42"/>
      <c r="G144" s="42"/>
      <c r="H144" s="42"/>
      <c r="I144" s="42"/>
      <c r="J144" s="42"/>
      <c r="K144" s="42"/>
      <c r="L144" s="27"/>
      <c r="M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</row>
  </sheetData>
  <autoFilter ref="C122:K143" xr:uid="{00000000-0009-0000-0000-00000F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M160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ht="11.25">
      <c r="A1" s="87"/>
    </row>
    <row r="2" spans="1:46" s="1" customFormat="1" ht="36.950000000000003" customHeight="1">
      <c r="L2" s="195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4" t="s">
        <v>79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80</v>
      </c>
    </row>
    <row r="4" spans="1:46" s="1" customFormat="1" ht="24.95" customHeight="1">
      <c r="B4" s="17"/>
      <c r="D4" s="18" t="s">
        <v>122</v>
      </c>
      <c r="L4" s="17"/>
      <c r="M4" s="88" t="s">
        <v>10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14</v>
      </c>
      <c r="L6" s="17"/>
    </row>
    <row r="7" spans="1:46" s="1" customFormat="1" ht="16.5" customHeight="1">
      <c r="B7" s="17"/>
      <c r="E7" s="209" t="str">
        <f>'Rekapitulace stavby'!K6</f>
        <v>Město Chomutov Palachova - změnové listy</v>
      </c>
      <c r="F7" s="210"/>
      <c r="G7" s="210"/>
      <c r="H7" s="210"/>
      <c r="L7" s="17"/>
    </row>
    <row r="8" spans="1:46" s="2" customFormat="1" ht="12" customHeight="1">
      <c r="A8" s="26"/>
      <c r="B8" s="27"/>
      <c r="C8" s="26"/>
      <c r="D8" s="23" t="s">
        <v>123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30" customHeight="1">
      <c r="A9" s="26"/>
      <c r="B9" s="27"/>
      <c r="C9" s="26"/>
      <c r="D9" s="26"/>
      <c r="E9" s="179" t="s">
        <v>124</v>
      </c>
      <c r="F9" s="211"/>
      <c r="G9" s="211"/>
      <c r="H9" s="211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1.25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16</v>
      </c>
      <c r="E11" s="26"/>
      <c r="F11" s="21" t="s">
        <v>1</v>
      </c>
      <c r="G11" s="26"/>
      <c r="H11" s="26"/>
      <c r="I11" s="23" t="s">
        <v>17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18</v>
      </c>
      <c r="E12" s="26"/>
      <c r="F12" s="21" t="s">
        <v>19</v>
      </c>
      <c r="G12" s="26"/>
      <c r="H12" s="26"/>
      <c r="I12" s="23" t="s">
        <v>20</v>
      </c>
      <c r="J12" s="49" t="str">
        <f>'Rekapitulace stavby'!AN8</f>
        <v>23. 6. 2025</v>
      </c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22</v>
      </c>
      <c r="E14" s="26"/>
      <c r="F14" s="26"/>
      <c r="G14" s="26"/>
      <c r="H14" s="26"/>
      <c r="I14" s="23" t="s">
        <v>23</v>
      </c>
      <c r="J14" s="21" t="str">
        <f>IF('Rekapitulace stavby'!AN10="","",'Rekapitulace stavby'!AN10)</f>
        <v/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tr">
        <f>IF('Rekapitulace stavby'!E11="","",'Rekapitulace stavby'!E11)</f>
        <v xml:space="preserve"> </v>
      </c>
      <c r="F15" s="26"/>
      <c r="G15" s="26"/>
      <c r="H15" s="26"/>
      <c r="I15" s="23" t="s">
        <v>24</v>
      </c>
      <c r="J15" s="21" t="str">
        <f>IF('Rekapitulace stavby'!AN11="","",'Rekapitulace stavby'!AN11)</f>
        <v/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25</v>
      </c>
      <c r="E17" s="26"/>
      <c r="F17" s="26"/>
      <c r="G17" s="26"/>
      <c r="H17" s="26"/>
      <c r="I17" s="23" t="s">
        <v>23</v>
      </c>
      <c r="J17" s="21" t="str">
        <f>'Rekapitulace stavby'!AN13</f>
        <v/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81" t="str">
        <f>'Rekapitulace stavby'!E14</f>
        <v xml:space="preserve"> </v>
      </c>
      <c r="F18" s="181"/>
      <c r="G18" s="181"/>
      <c r="H18" s="181"/>
      <c r="I18" s="23" t="s">
        <v>24</v>
      </c>
      <c r="J18" s="21" t="str">
        <f>'Rekapitulace stavby'!AN14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26</v>
      </c>
      <c r="E20" s="26"/>
      <c r="F20" s="26"/>
      <c r="G20" s="26"/>
      <c r="H20" s="26"/>
      <c r="I20" s="23" t="s">
        <v>23</v>
      </c>
      <c r="J20" s="21" t="str">
        <f>IF('Rekapitulace stavby'!AN16="","",'Rekapitulace stavby'!AN16)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tr">
        <f>IF('Rekapitulace stavby'!E17="","",'Rekapitulace stavby'!E17)</f>
        <v xml:space="preserve"> </v>
      </c>
      <c r="F21" s="26"/>
      <c r="G21" s="26"/>
      <c r="H21" s="26"/>
      <c r="I21" s="23" t="s">
        <v>24</v>
      </c>
      <c r="J21" s="21" t="str">
        <f>IF('Rekapitulace stavby'!AN17="","",'Rekapitulace stavby'!AN17)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28</v>
      </c>
      <c r="E23" s="26"/>
      <c r="F23" s="26"/>
      <c r="G23" s="26"/>
      <c r="H23" s="26"/>
      <c r="I23" s="23" t="s">
        <v>23</v>
      </c>
      <c r="J23" s="21" t="str">
        <f>IF('Rekapitulace stavby'!AN19="","",'Rekapitulace stavby'!AN19)</f>
        <v/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IF('Rekapitulace stavby'!E20="","",'Rekapitulace stavby'!E20)</f>
        <v xml:space="preserve"> </v>
      </c>
      <c r="F24" s="26"/>
      <c r="G24" s="26"/>
      <c r="H24" s="26"/>
      <c r="I24" s="23" t="s">
        <v>24</v>
      </c>
      <c r="J24" s="21" t="str">
        <f>IF('Rekapitulace stavby'!AN20="","",'Rekapitulace stavby'!AN20)</f>
        <v/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29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89"/>
      <c r="B27" s="90"/>
      <c r="C27" s="89"/>
      <c r="D27" s="89"/>
      <c r="E27" s="184" t="s">
        <v>1</v>
      </c>
      <c r="F27" s="184"/>
      <c r="G27" s="184"/>
      <c r="H27" s="184"/>
      <c r="I27" s="89"/>
      <c r="J27" s="89"/>
      <c r="K27" s="89"/>
      <c r="L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2" t="s">
        <v>30</v>
      </c>
      <c r="E30" s="26"/>
      <c r="F30" s="26"/>
      <c r="G30" s="26"/>
      <c r="H30" s="26"/>
      <c r="I30" s="26"/>
      <c r="J30" s="65">
        <f>ROUND(J124, 2)</f>
        <v>-73863.899999999994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6"/>
      <c r="F32" s="30" t="s">
        <v>32</v>
      </c>
      <c r="G32" s="26"/>
      <c r="H32" s="26"/>
      <c r="I32" s="30" t="s">
        <v>31</v>
      </c>
      <c r="J32" s="30" t="s">
        <v>33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>
      <c r="A33" s="26"/>
      <c r="B33" s="27"/>
      <c r="C33" s="26"/>
      <c r="D33" s="93" t="s">
        <v>34</v>
      </c>
      <c r="E33" s="23" t="s">
        <v>35</v>
      </c>
      <c r="F33" s="94">
        <f>ROUND((SUM(BE124:BE159)),  2)</f>
        <v>-73863.899999999994</v>
      </c>
      <c r="G33" s="26"/>
      <c r="H33" s="26"/>
      <c r="I33" s="95">
        <v>0.21</v>
      </c>
      <c r="J33" s="94">
        <f>ROUND(((SUM(BE124:BE159))*I33),  2)</f>
        <v>-15511.42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23" t="s">
        <v>36</v>
      </c>
      <c r="F34" s="94">
        <f>ROUND((SUM(BF124:BF159)),  2)</f>
        <v>0</v>
      </c>
      <c r="G34" s="26"/>
      <c r="H34" s="26"/>
      <c r="I34" s="95">
        <v>0.12</v>
      </c>
      <c r="J34" s="94">
        <f>ROUND(((SUM(BF124:BF159))*I34), 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37</v>
      </c>
      <c r="F35" s="94">
        <f>ROUND((SUM(BG124:BG159)),  2)</f>
        <v>0</v>
      </c>
      <c r="G35" s="26"/>
      <c r="H35" s="26"/>
      <c r="I35" s="95">
        <v>0.21</v>
      </c>
      <c r="J35" s="94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38</v>
      </c>
      <c r="F36" s="94">
        <f>ROUND((SUM(BH124:BH159)),  2)</f>
        <v>0</v>
      </c>
      <c r="G36" s="26"/>
      <c r="H36" s="26"/>
      <c r="I36" s="95">
        <v>0.12</v>
      </c>
      <c r="J36" s="94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39</v>
      </c>
      <c r="F37" s="94">
        <f>ROUND((SUM(BI124:BI159)),  2)</f>
        <v>0</v>
      </c>
      <c r="G37" s="26"/>
      <c r="H37" s="26"/>
      <c r="I37" s="95">
        <v>0</v>
      </c>
      <c r="J37" s="94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96"/>
      <c r="D39" s="97" t="s">
        <v>40</v>
      </c>
      <c r="E39" s="54"/>
      <c r="F39" s="54"/>
      <c r="G39" s="98" t="s">
        <v>41</v>
      </c>
      <c r="H39" s="99" t="s">
        <v>42</v>
      </c>
      <c r="I39" s="54"/>
      <c r="J39" s="100">
        <f>SUM(J30:J37)</f>
        <v>-89375.319999999992</v>
      </c>
      <c r="K39" s="101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43</v>
      </c>
      <c r="E50" s="38"/>
      <c r="F50" s="38"/>
      <c r="G50" s="37" t="s">
        <v>44</v>
      </c>
      <c r="H50" s="38"/>
      <c r="I50" s="38"/>
      <c r="J50" s="38"/>
      <c r="K50" s="38"/>
      <c r="L50" s="36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6"/>
      <c r="B61" s="27"/>
      <c r="C61" s="26"/>
      <c r="D61" s="39" t="s">
        <v>45</v>
      </c>
      <c r="E61" s="29"/>
      <c r="F61" s="102" t="s">
        <v>46</v>
      </c>
      <c r="G61" s="39" t="s">
        <v>45</v>
      </c>
      <c r="H61" s="29"/>
      <c r="I61" s="29"/>
      <c r="J61" s="103" t="s">
        <v>46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6"/>
      <c r="B65" s="27"/>
      <c r="C65" s="26"/>
      <c r="D65" s="37" t="s">
        <v>47</v>
      </c>
      <c r="E65" s="40"/>
      <c r="F65" s="40"/>
      <c r="G65" s="37" t="s">
        <v>48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6"/>
      <c r="B76" s="27"/>
      <c r="C76" s="26"/>
      <c r="D76" s="39" t="s">
        <v>45</v>
      </c>
      <c r="E76" s="29"/>
      <c r="F76" s="102" t="s">
        <v>46</v>
      </c>
      <c r="G76" s="39" t="s">
        <v>45</v>
      </c>
      <c r="H76" s="29"/>
      <c r="I76" s="29"/>
      <c r="J76" s="103" t="s">
        <v>46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125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14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09" t="str">
        <f>E7</f>
        <v>Město Chomutov Palachova - změnové listy</v>
      </c>
      <c r="F85" s="210"/>
      <c r="G85" s="210"/>
      <c r="H85" s="210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123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30" customHeight="1">
      <c r="A87" s="26"/>
      <c r="B87" s="27"/>
      <c r="C87" s="26"/>
      <c r="D87" s="26"/>
      <c r="E87" s="179" t="str">
        <f>E9</f>
        <v>01 - ZL 1 - Nová kce podlahy + bourání betonu - změna tloušťky</v>
      </c>
      <c r="F87" s="211"/>
      <c r="G87" s="211"/>
      <c r="H87" s="211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18</v>
      </c>
      <c r="D89" s="26"/>
      <c r="E89" s="26"/>
      <c r="F89" s="21" t="str">
        <f>F12</f>
        <v xml:space="preserve"> </v>
      </c>
      <c r="G89" s="26"/>
      <c r="H89" s="26"/>
      <c r="I89" s="23" t="s">
        <v>20</v>
      </c>
      <c r="J89" s="49" t="str">
        <f>IF(J12="","",J12)</f>
        <v>23. 6. 2025</v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" customHeight="1">
      <c r="A91" s="26"/>
      <c r="B91" s="27"/>
      <c r="C91" s="23" t="s">
        <v>22</v>
      </c>
      <c r="D91" s="26"/>
      <c r="E91" s="26"/>
      <c r="F91" s="21" t="str">
        <f>E15</f>
        <v xml:space="preserve"> </v>
      </c>
      <c r="G91" s="26"/>
      <c r="H91" s="26"/>
      <c r="I91" s="23" t="s">
        <v>26</v>
      </c>
      <c r="J91" s="24" t="str">
        <f>E21</f>
        <v xml:space="preserve"> 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customHeight="1">
      <c r="A92" s="26"/>
      <c r="B92" s="27"/>
      <c r="C92" s="23" t="s">
        <v>25</v>
      </c>
      <c r="D92" s="26"/>
      <c r="E92" s="26"/>
      <c r="F92" s="21" t="str">
        <f>IF(E18="","",E18)</f>
        <v xml:space="preserve"> </v>
      </c>
      <c r="G92" s="26"/>
      <c r="H92" s="26"/>
      <c r="I92" s="23" t="s">
        <v>28</v>
      </c>
      <c r="J92" s="24" t="str">
        <f>E24</f>
        <v xml:space="preserve"> 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4" t="s">
        <v>126</v>
      </c>
      <c r="D94" s="96"/>
      <c r="E94" s="96"/>
      <c r="F94" s="96"/>
      <c r="G94" s="96"/>
      <c r="H94" s="96"/>
      <c r="I94" s="96"/>
      <c r="J94" s="105" t="s">
        <v>127</v>
      </c>
      <c r="K94" s="9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customHeight="1">
      <c r="A96" s="26"/>
      <c r="B96" s="27"/>
      <c r="C96" s="106" t="s">
        <v>128</v>
      </c>
      <c r="D96" s="26"/>
      <c r="E96" s="26"/>
      <c r="F96" s="26"/>
      <c r="G96" s="26"/>
      <c r="H96" s="26"/>
      <c r="I96" s="26"/>
      <c r="J96" s="65">
        <f>J124</f>
        <v>-73863.899999999994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129</v>
      </c>
    </row>
    <row r="97" spans="1:31" s="9" customFormat="1" ht="24.95" customHeight="1">
      <c r="B97" s="107"/>
      <c r="D97" s="108" t="s">
        <v>130</v>
      </c>
      <c r="E97" s="109"/>
      <c r="F97" s="109"/>
      <c r="G97" s="109"/>
      <c r="H97" s="109"/>
      <c r="I97" s="109"/>
      <c r="J97" s="110">
        <f>J125</f>
        <v>82.670000000001892</v>
      </c>
      <c r="L97" s="107"/>
    </row>
    <row r="98" spans="1:31" s="10" customFormat="1" ht="19.899999999999999" customHeight="1">
      <c r="B98" s="111"/>
      <c r="D98" s="112" t="s">
        <v>131</v>
      </c>
      <c r="E98" s="113"/>
      <c r="F98" s="113"/>
      <c r="G98" s="113"/>
      <c r="H98" s="113"/>
      <c r="I98" s="113"/>
      <c r="J98" s="114">
        <f>J126</f>
        <v>-34697.550000000003</v>
      </c>
      <c r="L98" s="111"/>
    </row>
    <row r="99" spans="1:31" s="10" customFormat="1" ht="19.899999999999999" customHeight="1">
      <c r="B99" s="111"/>
      <c r="D99" s="112" t="s">
        <v>132</v>
      </c>
      <c r="E99" s="113"/>
      <c r="F99" s="113"/>
      <c r="G99" s="113"/>
      <c r="H99" s="113"/>
      <c r="I99" s="113"/>
      <c r="J99" s="114">
        <f>J138</f>
        <v>4246.5199999999995</v>
      </c>
      <c r="L99" s="111"/>
    </row>
    <row r="100" spans="1:31" s="10" customFormat="1" ht="19.899999999999999" customHeight="1">
      <c r="B100" s="111"/>
      <c r="D100" s="112" t="s">
        <v>133</v>
      </c>
      <c r="E100" s="113"/>
      <c r="F100" s="113"/>
      <c r="G100" s="113"/>
      <c r="H100" s="113"/>
      <c r="I100" s="113"/>
      <c r="J100" s="114">
        <f>J141</f>
        <v>10012.27</v>
      </c>
      <c r="L100" s="111"/>
    </row>
    <row r="101" spans="1:31" s="10" customFormat="1" ht="19.899999999999999" customHeight="1">
      <c r="B101" s="111"/>
      <c r="D101" s="112" t="s">
        <v>134</v>
      </c>
      <c r="E101" s="113"/>
      <c r="F101" s="113"/>
      <c r="G101" s="113"/>
      <c r="H101" s="113"/>
      <c r="I101" s="113"/>
      <c r="J101" s="114">
        <f>J145</f>
        <v>37899.19</v>
      </c>
      <c r="L101" s="111"/>
    </row>
    <row r="102" spans="1:31" s="10" customFormat="1" ht="19.899999999999999" customHeight="1">
      <c r="B102" s="111"/>
      <c r="D102" s="112" t="s">
        <v>135</v>
      </c>
      <c r="E102" s="113"/>
      <c r="F102" s="113"/>
      <c r="G102" s="113"/>
      <c r="H102" s="113"/>
      <c r="I102" s="113"/>
      <c r="J102" s="114">
        <f>J150</f>
        <v>-17377.759999999998</v>
      </c>
      <c r="L102" s="111"/>
    </row>
    <row r="103" spans="1:31" s="9" customFormat="1" ht="24.95" customHeight="1">
      <c r="B103" s="107"/>
      <c r="D103" s="108" t="s">
        <v>136</v>
      </c>
      <c r="E103" s="109"/>
      <c r="F103" s="109"/>
      <c r="G103" s="109"/>
      <c r="H103" s="109"/>
      <c r="I103" s="109"/>
      <c r="J103" s="110">
        <f>J152</f>
        <v>-73946.569999999992</v>
      </c>
      <c r="L103" s="107"/>
    </row>
    <row r="104" spans="1:31" s="10" customFormat="1" ht="19.899999999999999" customHeight="1">
      <c r="B104" s="111"/>
      <c r="D104" s="112" t="s">
        <v>137</v>
      </c>
      <c r="E104" s="113"/>
      <c r="F104" s="113"/>
      <c r="G104" s="113"/>
      <c r="H104" s="113"/>
      <c r="I104" s="113"/>
      <c r="J104" s="114">
        <f>J153</f>
        <v>-73946.569999999992</v>
      </c>
      <c r="L104" s="111"/>
    </row>
    <row r="105" spans="1:31" s="2" customFormat="1" ht="21.75" customHeight="1">
      <c r="A105" s="26"/>
      <c r="B105" s="27"/>
      <c r="C105" s="26"/>
      <c r="D105" s="26"/>
      <c r="E105" s="26"/>
      <c r="F105" s="26"/>
      <c r="G105" s="26"/>
      <c r="H105" s="26"/>
      <c r="I105" s="26"/>
      <c r="J105" s="26"/>
      <c r="K105" s="26"/>
      <c r="L105" s="3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31" s="2" customFormat="1" ht="6.95" customHeight="1">
      <c r="A106" s="26"/>
      <c r="B106" s="41"/>
      <c r="C106" s="42"/>
      <c r="D106" s="42"/>
      <c r="E106" s="42"/>
      <c r="F106" s="42"/>
      <c r="G106" s="42"/>
      <c r="H106" s="42"/>
      <c r="I106" s="42"/>
      <c r="J106" s="42"/>
      <c r="K106" s="42"/>
      <c r="L106" s="3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10" spans="1:31" s="2" customFormat="1" ht="6.95" customHeight="1">
      <c r="A110" s="26"/>
      <c r="B110" s="43"/>
      <c r="C110" s="44"/>
      <c r="D110" s="44"/>
      <c r="E110" s="44"/>
      <c r="F110" s="44"/>
      <c r="G110" s="44"/>
      <c r="H110" s="44"/>
      <c r="I110" s="44"/>
      <c r="J110" s="44"/>
      <c r="K110" s="44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24.95" customHeight="1">
      <c r="A111" s="26"/>
      <c r="B111" s="27"/>
      <c r="C111" s="18" t="s">
        <v>138</v>
      </c>
      <c r="D111" s="26"/>
      <c r="E111" s="26"/>
      <c r="F111" s="26"/>
      <c r="G111" s="26"/>
      <c r="H111" s="26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6.95" customHeight="1">
      <c r="A112" s="26"/>
      <c r="B112" s="27"/>
      <c r="C112" s="26"/>
      <c r="D112" s="26"/>
      <c r="E112" s="26"/>
      <c r="F112" s="26"/>
      <c r="G112" s="26"/>
      <c r="H112" s="26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2" customHeight="1">
      <c r="A113" s="26"/>
      <c r="B113" s="27"/>
      <c r="C113" s="23" t="s">
        <v>14</v>
      </c>
      <c r="D113" s="26"/>
      <c r="E113" s="26"/>
      <c r="F113" s="26"/>
      <c r="G113" s="26"/>
      <c r="H113" s="26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6.5" customHeight="1">
      <c r="A114" s="26"/>
      <c r="B114" s="27"/>
      <c r="C114" s="26"/>
      <c r="D114" s="26"/>
      <c r="E114" s="209" t="str">
        <f>E7</f>
        <v>Město Chomutov Palachova - změnové listy</v>
      </c>
      <c r="F114" s="210"/>
      <c r="G114" s="210"/>
      <c r="H114" s="210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2" customHeight="1">
      <c r="A115" s="26"/>
      <c r="B115" s="27"/>
      <c r="C115" s="23" t="s">
        <v>123</v>
      </c>
      <c r="D115" s="26"/>
      <c r="E115" s="26"/>
      <c r="F115" s="26"/>
      <c r="G115" s="26"/>
      <c r="H115" s="26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30" customHeight="1">
      <c r="A116" s="26"/>
      <c r="B116" s="27"/>
      <c r="C116" s="26"/>
      <c r="D116" s="26"/>
      <c r="E116" s="179" t="str">
        <f>E9</f>
        <v>01 - ZL 1 - Nová kce podlahy + bourání betonu - změna tloušťky</v>
      </c>
      <c r="F116" s="211"/>
      <c r="G116" s="211"/>
      <c r="H116" s="211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6.95" customHeight="1">
      <c r="A117" s="26"/>
      <c r="B117" s="27"/>
      <c r="C117" s="26"/>
      <c r="D117" s="26"/>
      <c r="E117" s="26"/>
      <c r="F117" s="26"/>
      <c r="G117" s="26"/>
      <c r="H117" s="26"/>
      <c r="I117" s="26"/>
      <c r="J117" s="26"/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12" customHeight="1">
      <c r="A118" s="26"/>
      <c r="B118" s="27"/>
      <c r="C118" s="23" t="s">
        <v>18</v>
      </c>
      <c r="D118" s="26"/>
      <c r="E118" s="26"/>
      <c r="F118" s="21" t="str">
        <f>F12</f>
        <v xml:space="preserve"> </v>
      </c>
      <c r="G118" s="26"/>
      <c r="H118" s="26"/>
      <c r="I118" s="23" t="s">
        <v>20</v>
      </c>
      <c r="J118" s="49" t="str">
        <f>IF(J12="","",J12)</f>
        <v>23. 6. 2025</v>
      </c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6.95" customHeight="1">
      <c r="A119" s="26"/>
      <c r="B119" s="27"/>
      <c r="C119" s="26"/>
      <c r="D119" s="26"/>
      <c r="E119" s="26"/>
      <c r="F119" s="26"/>
      <c r="G119" s="26"/>
      <c r="H119" s="26"/>
      <c r="I119" s="26"/>
      <c r="J119" s="26"/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2" customFormat="1" ht="15.2" customHeight="1">
      <c r="A120" s="26"/>
      <c r="B120" s="27"/>
      <c r="C120" s="23" t="s">
        <v>22</v>
      </c>
      <c r="D120" s="26"/>
      <c r="E120" s="26"/>
      <c r="F120" s="21" t="str">
        <f>E15</f>
        <v xml:space="preserve"> </v>
      </c>
      <c r="G120" s="26"/>
      <c r="H120" s="26"/>
      <c r="I120" s="23" t="s">
        <v>26</v>
      </c>
      <c r="J120" s="24" t="str">
        <f>E21</f>
        <v xml:space="preserve"> </v>
      </c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5" s="2" customFormat="1" ht="15.2" customHeight="1">
      <c r="A121" s="26"/>
      <c r="B121" s="27"/>
      <c r="C121" s="23" t="s">
        <v>25</v>
      </c>
      <c r="D121" s="26"/>
      <c r="E121" s="26"/>
      <c r="F121" s="21" t="str">
        <f>IF(E18="","",E18)</f>
        <v xml:space="preserve"> </v>
      </c>
      <c r="G121" s="26"/>
      <c r="H121" s="26"/>
      <c r="I121" s="23" t="s">
        <v>28</v>
      </c>
      <c r="J121" s="24" t="str">
        <f>E24</f>
        <v xml:space="preserve"> </v>
      </c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5" s="2" customFormat="1" ht="10.35" customHeight="1">
      <c r="A122" s="26"/>
      <c r="B122" s="27"/>
      <c r="C122" s="26"/>
      <c r="D122" s="26"/>
      <c r="E122" s="26"/>
      <c r="F122" s="26"/>
      <c r="G122" s="26"/>
      <c r="H122" s="26"/>
      <c r="I122" s="26"/>
      <c r="J122" s="26"/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65" s="11" customFormat="1" ht="29.25" customHeight="1">
      <c r="A123" s="115"/>
      <c r="B123" s="116"/>
      <c r="C123" s="117" t="s">
        <v>139</v>
      </c>
      <c r="D123" s="118" t="s">
        <v>55</v>
      </c>
      <c r="E123" s="118" t="s">
        <v>51</v>
      </c>
      <c r="F123" s="118" t="s">
        <v>52</v>
      </c>
      <c r="G123" s="118" t="s">
        <v>140</v>
      </c>
      <c r="H123" s="118" t="s">
        <v>141</v>
      </c>
      <c r="I123" s="118" t="s">
        <v>142</v>
      </c>
      <c r="J123" s="119" t="s">
        <v>127</v>
      </c>
      <c r="K123" s="120" t="s">
        <v>143</v>
      </c>
      <c r="L123" s="121"/>
      <c r="M123" s="56" t="s">
        <v>1</v>
      </c>
      <c r="N123" s="57" t="s">
        <v>34</v>
      </c>
      <c r="O123" s="57" t="s">
        <v>144</v>
      </c>
      <c r="P123" s="57" t="s">
        <v>145</v>
      </c>
      <c r="Q123" s="57" t="s">
        <v>146</v>
      </c>
      <c r="R123" s="57" t="s">
        <v>147</v>
      </c>
      <c r="S123" s="57" t="s">
        <v>148</v>
      </c>
      <c r="T123" s="58" t="s">
        <v>149</v>
      </c>
      <c r="U123" s="115"/>
      <c r="V123" s="115"/>
      <c r="W123" s="115"/>
      <c r="X123" s="115"/>
      <c r="Y123" s="115"/>
      <c r="Z123" s="115"/>
      <c r="AA123" s="115"/>
      <c r="AB123" s="115"/>
      <c r="AC123" s="115"/>
      <c r="AD123" s="115"/>
      <c r="AE123" s="115"/>
    </row>
    <row r="124" spans="1:65" s="2" customFormat="1" ht="22.9" customHeight="1">
      <c r="A124" s="26"/>
      <c r="B124" s="27"/>
      <c r="C124" s="63" t="s">
        <v>150</v>
      </c>
      <c r="D124" s="26"/>
      <c r="E124" s="26"/>
      <c r="F124" s="26"/>
      <c r="G124" s="26"/>
      <c r="H124" s="26"/>
      <c r="I124" s="26"/>
      <c r="J124" s="122">
        <f>BK124</f>
        <v>-73863.899999999994</v>
      </c>
      <c r="K124" s="26"/>
      <c r="L124" s="27"/>
      <c r="M124" s="59"/>
      <c r="N124" s="50"/>
      <c r="O124" s="60"/>
      <c r="P124" s="123">
        <f>P125+P152</f>
        <v>26.457924000000013</v>
      </c>
      <c r="Q124" s="60"/>
      <c r="R124" s="123">
        <f>R125+R152</f>
        <v>-12.593034107500001</v>
      </c>
      <c r="S124" s="60"/>
      <c r="T124" s="124">
        <f>T125+T152</f>
        <v>12.389124000000001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T124" s="14" t="s">
        <v>69</v>
      </c>
      <c r="AU124" s="14" t="s">
        <v>129</v>
      </c>
      <c r="BK124" s="125">
        <f>BK125+BK152</f>
        <v>-73863.899999999994</v>
      </c>
    </row>
    <row r="125" spans="1:65" s="12" customFormat="1" ht="25.9" customHeight="1">
      <c r="B125" s="126"/>
      <c r="D125" s="127" t="s">
        <v>69</v>
      </c>
      <c r="E125" s="128" t="s">
        <v>151</v>
      </c>
      <c r="F125" s="128" t="s">
        <v>152</v>
      </c>
      <c r="J125" s="129">
        <f>BK125</f>
        <v>82.670000000001892</v>
      </c>
      <c r="L125" s="126"/>
      <c r="M125" s="130"/>
      <c r="N125" s="131"/>
      <c r="O125" s="131"/>
      <c r="P125" s="132">
        <f>P126+P138+P141+P145+P150</f>
        <v>70.168934000000007</v>
      </c>
      <c r="Q125" s="131"/>
      <c r="R125" s="132">
        <f>R126+R138+R141+R145+R150</f>
        <v>-12.537808780000001</v>
      </c>
      <c r="S125" s="131"/>
      <c r="T125" s="133">
        <f>T126+T138+T141+T145+T150</f>
        <v>12.389124000000001</v>
      </c>
      <c r="AR125" s="127" t="s">
        <v>78</v>
      </c>
      <c r="AT125" s="134" t="s">
        <v>69</v>
      </c>
      <c r="AU125" s="134" t="s">
        <v>70</v>
      </c>
      <c r="AY125" s="127" t="s">
        <v>153</v>
      </c>
      <c r="BK125" s="135">
        <f>BK126+BK138+BK141+BK145+BK150</f>
        <v>82.670000000001892</v>
      </c>
    </row>
    <row r="126" spans="1:65" s="12" customFormat="1" ht="22.9" customHeight="1">
      <c r="B126" s="126"/>
      <c r="D126" s="127" t="s">
        <v>69</v>
      </c>
      <c r="E126" s="136" t="s">
        <v>154</v>
      </c>
      <c r="F126" s="136" t="s">
        <v>155</v>
      </c>
      <c r="J126" s="137">
        <f>BK126</f>
        <v>-34697.550000000003</v>
      </c>
      <c r="L126" s="126"/>
      <c r="M126" s="130"/>
      <c r="N126" s="131"/>
      <c r="O126" s="131"/>
      <c r="P126" s="132">
        <f>SUM(P127:P137)</f>
        <v>46.573080000000026</v>
      </c>
      <c r="Q126" s="131"/>
      <c r="R126" s="132">
        <f>SUM(R127:R137)</f>
        <v>-14.033471780000001</v>
      </c>
      <c r="S126" s="131"/>
      <c r="T126" s="133">
        <f>SUM(T127:T137)</f>
        <v>0</v>
      </c>
      <c r="AR126" s="127" t="s">
        <v>78</v>
      </c>
      <c r="AT126" s="134" t="s">
        <v>69</v>
      </c>
      <c r="AU126" s="134" t="s">
        <v>78</v>
      </c>
      <c r="AY126" s="127" t="s">
        <v>153</v>
      </c>
      <c r="BK126" s="135">
        <f>SUM(BK127:BK137)</f>
        <v>-34697.550000000003</v>
      </c>
    </row>
    <row r="127" spans="1:65" s="2" customFormat="1" ht="21.75" customHeight="1">
      <c r="A127" s="26"/>
      <c r="B127" s="138"/>
      <c r="C127" s="139" t="s">
        <v>156</v>
      </c>
      <c r="D127" s="140" t="s">
        <v>157</v>
      </c>
      <c r="E127" s="141" t="s">
        <v>158</v>
      </c>
      <c r="F127" s="142" t="s">
        <v>159</v>
      </c>
      <c r="G127" s="143" t="s">
        <v>160</v>
      </c>
      <c r="H127" s="144">
        <v>239.95699999999999</v>
      </c>
      <c r="I127" s="145">
        <v>266.39999999999998</v>
      </c>
      <c r="J127" s="145">
        <f t="shared" ref="J127:J137" si="0">ROUND(I127*H127,2)</f>
        <v>63924.54</v>
      </c>
      <c r="K127" s="146"/>
      <c r="L127" s="27"/>
      <c r="M127" s="147" t="s">
        <v>1</v>
      </c>
      <c r="N127" s="148" t="s">
        <v>35</v>
      </c>
      <c r="O127" s="149">
        <v>0.36</v>
      </c>
      <c r="P127" s="149">
        <f t="shared" ref="P127:P137" si="1">O127*H127</f>
        <v>86.384519999999995</v>
      </c>
      <c r="Q127" s="149">
        <v>4.3800000000000002E-3</v>
      </c>
      <c r="R127" s="149">
        <f t="shared" ref="R127:R137" si="2">Q127*H127</f>
        <v>1.0510116600000001</v>
      </c>
      <c r="S127" s="149">
        <v>0</v>
      </c>
      <c r="T127" s="150">
        <f t="shared" ref="T127:T137" si="3">S127*H127</f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51" t="s">
        <v>161</v>
      </c>
      <c r="AT127" s="151" t="s">
        <v>157</v>
      </c>
      <c r="AU127" s="151" t="s">
        <v>80</v>
      </c>
      <c r="AY127" s="14" t="s">
        <v>153</v>
      </c>
      <c r="BE127" s="152">
        <f t="shared" ref="BE127:BE137" si="4">IF(N127="základní",J127,0)</f>
        <v>63924.54</v>
      </c>
      <c r="BF127" s="152">
        <f t="shared" ref="BF127:BF137" si="5">IF(N127="snížená",J127,0)</f>
        <v>0</v>
      </c>
      <c r="BG127" s="152">
        <f t="shared" ref="BG127:BG137" si="6">IF(N127="zákl. přenesená",J127,0)</f>
        <v>0</v>
      </c>
      <c r="BH127" s="152">
        <f t="shared" ref="BH127:BH137" si="7">IF(N127="sníž. přenesená",J127,0)</f>
        <v>0</v>
      </c>
      <c r="BI127" s="152">
        <f t="shared" ref="BI127:BI137" si="8">IF(N127="nulová",J127,0)</f>
        <v>0</v>
      </c>
      <c r="BJ127" s="14" t="s">
        <v>78</v>
      </c>
      <c r="BK127" s="152">
        <f t="shared" ref="BK127:BK137" si="9">ROUND(I127*H127,2)</f>
        <v>63924.54</v>
      </c>
      <c r="BL127" s="14" t="s">
        <v>161</v>
      </c>
      <c r="BM127" s="151" t="s">
        <v>162</v>
      </c>
    </row>
    <row r="128" spans="1:65" s="2" customFormat="1" ht="21.75" customHeight="1">
      <c r="A128" s="26"/>
      <c r="B128" s="138"/>
      <c r="C128" s="139" t="s">
        <v>163</v>
      </c>
      <c r="D128" s="140" t="s">
        <v>157</v>
      </c>
      <c r="E128" s="141" t="s">
        <v>164</v>
      </c>
      <c r="F128" s="142" t="s">
        <v>165</v>
      </c>
      <c r="G128" s="143" t="s">
        <v>160</v>
      </c>
      <c r="H128" s="144">
        <v>239.95699999999999</v>
      </c>
      <c r="I128" s="145">
        <v>171</v>
      </c>
      <c r="J128" s="145">
        <f t="shared" si="0"/>
        <v>41032.65</v>
      </c>
      <c r="K128" s="146"/>
      <c r="L128" s="27"/>
      <c r="M128" s="147" t="s">
        <v>1</v>
      </c>
      <c r="N128" s="148" t="s">
        <v>35</v>
      </c>
      <c r="O128" s="149">
        <v>0.27200000000000002</v>
      </c>
      <c r="P128" s="149">
        <f t="shared" si="1"/>
        <v>65.268304000000001</v>
      </c>
      <c r="Q128" s="149">
        <v>3.0000000000000001E-3</v>
      </c>
      <c r="R128" s="149">
        <f t="shared" si="2"/>
        <v>0.71987100000000004</v>
      </c>
      <c r="S128" s="149">
        <v>0</v>
      </c>
      <c r="T128" s="150">
        <f t="shared" si="3"/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51" t="s">
        <v>161</v>
      </c>
      <c r="AT128" s="151" t="s">
        <v>157</v>
      </c>
      <c r="AU128" s="151" t="s">
        <v>80</v>
      </c>
      <c r="AY128" s="14" t="s">
        <v>153</v>
      </c>
      <c r="BE128" s="152">
        <f t="shared" si="4"/>
        <v>41032.65</v>
      </c>
      <c r="BF128" s="152">
        <f t="shared" si="5"/>
        <v>0</v>
      </c>
      <c r="BG128" s="152">
        <f t="shared" si="6"/>
        <v>0</v>
      </c>
      <c r="BH128" s="152">
        <f t="shared" si="7"/>
        <v>0</v>
      </c>
      <c r="BI128" s="152">
        <f t="shared" si="8"/>
        <v>0</v>
      </c>
      <c r="BJ128" s="14" t="s">
        <v>78</v>
      </c>
      <c r="BK128" s="152">
        <f t="shared" si="9"/>
        <v>41032.65</v>
      </c>
      <c r="BL128" s="14" t="s">
        <v>161</v>
      </c>
      <c r="BM128" s="151" t="s">
        <v>166</v>
      </c>
    </row>
    <row r="129" spans="1:65" s="2" customFormat="1" ht="44.25" customHeight="1">
      <c r="A129" s="26"/>
      <c r="B129" s="138"/>
      <c r="C129" s="139" t="s">
        <v>167</v>
      </c>
      <c r="D129" s="153" t="s">
        <v>157</v>
      </c>
      <c r="E129" s="141" t="s">
        <v>168</v>
      </c>
      <c r="F129" s="142" t="s">
        <v>169</v>
      </c>
      <c r="G129" s="143" t="s">
        <v>160</v>
      </c>
      <c r="H129" s="144">
        <v>-239.95699999999999</v>
      </c>
      <c r="I129" s="145">
        <v>442.53</v>
      </c>
      <c r="J129" s="145">
        <f t="shared" si="0"/>
        <v>-106188.17</v>
      </c>
      <c r="K129" s="146"/>
      <c r="L129" s="27"/>
      <c r="M129" s="147" t="s">
        <v>1</v>
      </c>
      <c r="N129" s="148" t="s">
        <v>35</v>
      </c>
      <c r="O129" s="149">
        <v>0.47</v>
      </c>
      <c r="P129" s="149">
        <f t="shared" si="1"/>
        <v>-112.77978999999999</v>
      </c>
      <c r="Q129" s="149">
        <v>1.8380000000000001E-2</v>
      </c>
      <c r="R129" s="149">
        <f t="shared" si="2"/>
        <v>-4.41040966</v>
      </c>
      <c r="S129" s="149">
        <v>0</v>
      </c>
      <c r="T129" s="150">
        <f t="shared" si="3"/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1" t="s">
        <v>161</v>
      </c>
      <c r="AT129" s="151" t="s">
        <v>157</v>
      </c>
      <c r="AU129" s="151" t="s">
        <v>80</v>
      </c>
      <c r="AY129" s="14" t="s">
        <v>153</v>
      </c>
      <c r="BE129" s="152">
        <f t="shared" si="4"/>
        <v>-106188.17</v>
      </c>
      <c r="BF129" s="152">
        <f t="shared" si="5"/>
        <v>0</v>
      </c>
      <c r="BG129" s="152">
        <f t="shared" si="6"/>
        <v>0</v>
      </c>
      <c r="BH129" s="152">
        <f t="shared" si="7"/>
        <v>0</v>
      </c>
      <c r="BI129" s="152">
        <f t="shared" si="8"/>
        <v>0</v>
      </c>
      <c r="BJ129" s="14" t="s">
        <v>78</v>
      </c>
      <c r="BK129" s="152">
        <f t="shared" si="9"/>
        <v>-106188.17</v>
      </c>
      <c r="BL129" s="14" t="s">
        <v>161</v>
      </c>
      <c r="BM129" s="151" t="s">
        <v>170</v>
      </c>
    </row>
    <row r="130" spans="1:65" s="2" customFormat="1" ht="44.25" customHeight="1">
      <c r="A130" s="26"/>
      <c r="B130" s="138"/>
      <c r="C130" s="139" t="s">
        <v>171</v>
      </c>
      <c r="D130" s="153" t="s">
        <v>157</v>
      </c>
      <c r="E130" s="141" t="s">
        <v>172</v>
      </c>
      <c r="F130" s="142" t="s">
        <v>173</v>
      </c>
      <c r="G130" s="143" t="s">
        <v>160</v>
      </c>
      <c r="H130" s="144">
        <v>-239.95699999999999</v>
      </c>
      <c r="I130" s="145">
        <v>107.39</v>
      </c>
      <c r="J130" s="145">
        <f t="shared" si="0"/>
        <v>-25768.98</v>
      </c>
      <c r="K130" s="146"/>
      <c r="L130" s="27"/>
      <c r="M130" s="147" t="s">
        <v>1</v>
      </c>
      <c r="N130" s="148" t="s">
        <v>35</v>
      </c>
      <c r="O130" s="149">
        <v>0.09</v>
      </c>
      <c r="P130" s="149">
        <f t="shared" si="1"/>
        <v>-21.596129999999999</v>
      </c>
      <c r="Q130" s="149">
        <v>7.9000000000000008E-3</v>
      </c>
      <c r="R130" s="149">
        <f t="shared" si="2"/>
        <v>-1.8956603000000001</v>
      </c>
      <c r="S130" s="149">
        <v>0</v>
      </c>
      <c r="T130" s="150">
        <f t="shared" si="3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1" t="s">
        <v>161</v>
      </c>
      <c r="AT130" s="151" t="s">
        <v>157</v>
      </c>
      <c r="AU130" s="151" t="s">
        <v>80</v>
      </c>
      <c r="AY130" s="14" t="s">
        <v>153</v>
      </c>
      <c r="BE130" s="152">
        <f t="shared" si="4"/>
        <v>-25768.98</v>
      </c>
      <c r="BF130" s="152">
        <f t="shared" si="5"/>
        <v>0</v>
      </c>
      <c r="BG130" s="152">
        <f t="shared" si="6"/>
        <v>0</v>
      </c>
      <c r="BH130" s="152">
        <f t="shared" si="7"/>
        <v>0</v>
      </c>
      <c r="BI130" s="152">
        <f t="shared" si="8"/>
        <v>0</v>
      </c>
      <c r="BJ130" s="14" t="s">
        <v>78</v>
      </c>
      <c r="BK130" s="152">
        <f t="shared" si="9"/>
        <v>-25768.98</v>
      </c>
      <c r="BL130" s="14" t="s">
        <v>161</v>
      </c>
      <c r="BM130" s="151" t="s">
        <v>174</v>
      </c>
    </row>
    <row r="131" spans="1:65" s="2" customFormat="1" ht="33" customHeight="1">
      <c r="A131" s="26"/>
      <c r="B131" s="138"/>
      <c r="C131" s="139" t="s">
        <v>175</v>
      </c>
      <c r="D131" s="153" t="s">
        <v>157</v>
      </c>
      <c r="E131" s="141" t="s">
        <v>176</v>
      </c>
      <c r="F131" s="142" t="s">
        <v>177</v>
      </c>
      <c r="G131" s="143" t="s">
        <v>178</v>
      </c>
      <c r="H131" s="144">
        <v>-7.2080000000000002</v>
      </c>
      <c r="I131" s="145">
        <v>6341.52</v>
      </c>
      <c r="J131" s="145">
        <f t="shared" si="0"/>
        <v>-45709.68</v>
      </c>
      <c r="K131" s="146"/>
      <c r="L131" s="27"/>
      <c r="M131" s="147" t="s">
        <v>1</v>
      </c>
      <c r="N131" s="148" t="s">
        <v>35</v>
      </c>
      <c r="O131" s="149">
        <v>3.2130000000000001</v>
      </c>
      <c r="P131" s="149">
        <f t="shared" si="1"/>
        <v>-23.159304000000002</v>
      </c>
      <c r="Q131" s="149">
        <v>2.3010199999999998</v>
      </c>
      <c r="R131" s="149">
        <f t="shared" si="2"/>
        <v>-16.585752159999998</v>
      </c>
      <c r="S131" s="149">
        <v>0</v>
      </c>
      <c r="T131" s="150">
        <f t="shared" si="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1" t="s">
        <v>161</v>
      </c>
      <c r="AT131" s="151" t="s">
        <v>157</v>
      </c>
      <c r="AU131" s="151" t="s">
        <v>80</v>
      </c>
      <c r="AY131" s="14" t="s">
        <v>153</v>
      </c>
      <c r="BE131" s="152">
        <f t="shared" si="4"/>
        <v>-45709.68</v>
      </c>
      <c r="BF131" s="152">
        <f t="shared" si="5"/>
        <v>0</v>
      </c>
      <c r="BG131" s="152">
        <f t="shared" si="6"/>
        <v>0</v>
      </c>
      <c r="BH131" s="152">
        <f t="shared" si="7"/>
        <v>0</v>
      </c>
      <c r="BI131" s="152">
        <f t="shared" si="8"/>
        <v>0</v>
      </c>
      <c r="BJ131" s="14" t="s">
        <v>78</v>
      </c>
      <c r="BK131" s="152">
        <f t="shared" si="9"/>
        <v>-45709.68</v>
      </c>
      <c r="BL131" s="14" t="s">
        <v>161</v>
      </c>
      <c r="BM131" s="151" t="s">
        <v>179</v>
      </c>
    </row>
    <row r="132" spans="1:65" s="2" customFormat="1" ht="33" customHeight="1">
      <c r="A132" s="26"/>
      <c r="B132" s="138"/>
      <c r="C132" s="139" t="s">
        <v>180</v>
      </c>
      <c r="D132" s="153" t="s">
        <v>157</v>
      </c>
      <c r="E132" s="141" t="s">
        <v>181</v>
      </c>
      <c r="F132" s="142" t="s">
        <v>182</v>
      </c>
      <c r="G132" s="143" t="s">
        <v>178</v>
      </c>
      <c r="H132" s="144">
        <v>-7.2080000000000002</v>
      </c>
      <c r="I132" s="145">
        <v>6996.33</v>
      </c>
      <c r="J132" s="145">
        <f t="shared" si="0"/>
        <v>-50429.55</v>
      </c>
      <c r="K132" s="146"/>
      <c r="L132" s="27"/>
      <c r="M132" s="147" t="s">
        <v>1</v>
      </c>
      <c r="N132" s="148" t="s">
        <v>35</v>
      </c>
      <c r="O132" s="149">
        <v>0.05</v>
      </c>
      <c r="P132" s="149">
        <f t="shared" si="1"/>
        <v>-0.36040000000000005</v>
      </c>
      <c r="Q132" s="149">
        <v>2.0199999999999999E-2</v>
      </c>
      <c r="R132" s="149">
        <f t="shared" si="2"/>
        <v>-0.1456016</v>
      </c>
      <c r="S132" s="149">
        <v>0</v>
      </c>
      <c r="T132" s="150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1" t="s">
        <v>161</v>
      </c>
      <c r="AT132" s="151" t="s">
        <v>157</v>
      </c>
      <c r="AU132" s="151" t="s">
        <v>80</v>
      </c>
      <c r="AY132" s="14" t="s">
        <v>153</v>
      </c>
      <c r="BE132" s="152">
        <f t="shared" si="4"/>
        <v>-50429.55</v>
      </c>
      <c r="BF132" s="152">
        <f t="shared" si="5"/>
        <v>0</v>
      </c>
      <c r="BG132" s="152">
        <f t="shared" si="6"/>
        <v>0</v>
      </c>
      <c r="BH132" s="152">
        <f t="shared" si="7"/>
        <v>0</v>
      </c>
      <c r="BI132" s="152">
        <f t="shared" si="8"/>
        <v>0</v>
      </c>
      <c r="BJ132" s="14" t="s">
        <v>78</v>
      </c>
      <c r="BK132" s="152">
        <f t="shared" si="9"/>
        <v>-50429.55</v>
      </c>
      <c r="BL132" s="14" t="s">
        <v>161</v>
      </c>
      <c r="BM132" s="151" t="s">
        <v>183</v>
      </c>
    </row>
    <row r="133" spans="1:65" s="2" customFormat="1" ht="16.5" customHeight="1">
      <c r="A133" s="26"/>
      <c r="B133" s="138"/>
      <c r="C133" s="139" t="s">
        <v>184</v>
      </c>
      <c r="D133" s="140" t="s">
        <v>157</v>
      </c>
      <c r="E133" s="141" t="s">
        <v>185</v>
      </c>
      <c r="F133" s="142" t="s">
        <v>186</v>
      </c>
      <c r="G133" s="143" t="s">
        <v>160</v>
      </c>
      <c r="H133" s="144">
        <v>131</v>
      </c>
      <c r="I133" s="145">
        <v>14.67</v>
      </c>
      <c r="J133" s="145">
        <f t="shared" si="0"/>
        <v>1921.77</v>
      </c>
      <c r="K133" s="146"/>
      <c r="L133" s="27"/>
      <c r="M133" s="147" t="s">
        <v>1</v>
      </c>
      <c r="N133" s="148" t="s">
        <v>35</v>
      </c>
      <c r="O133" s="149">
        <v>2.5000000000000001E-2</v>
      </c>
      <c r="P133" s="149">
        <f t="shared" si="1"/>
        <v>3.2750000000000004</v>
      </c>
      <c r="Q133" s="149">
        <v>1.2999999999999999E-4</v>
      </c>
      <c r="R133" s="149">
        <f t="shared" si="2"/>
        <v>1.703E-2</v>
      </c>
      <c r="S133" s="149">
        <v>0</v>
      </c>
      <c r="T133" s="150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1" t="s">
        <v>161</v>
      </c>
      <c r="AT133" s="151" t="s">
        <v>157</v>
      </c>
      <c r="AU133" s="151" t="s">
        <v>80</v>
      </c>
      <c r="AY133" s="14" t="s">
        <v>153</v>
      </c>
      <c r="BE133" s="152">
        <f t="shared" si="4"/>
        <v>1921.77</v>
      </c>
      <c r="BF133" s="152">
        <f t="shared" si="5"/>
        <v>0</v>
      </c>
      <c r="BG133" s="152">
        <f t="shared" si="6"/>
        <v>0</v>
      </c>
      <c r="BH133" s="152">
        <f t="shared" si="7"/>
        <v>0</v>
      </c>
      <c r="BI133" s="152">
        <f t="shared" si="8"/>
        <v>0</v>
      </c>
      <c r="BJ133" s="14" t="s">
        <v>78</v>
      </c>
      <c r="BK133" s="152">
        <f t="shared" si="9"/>
        <v>1921.77</v>
      </c>
      <c r="BL133" s="14" t="s">
        <v>161</v>
      </c>
      <c r="BM133" s="151" t="s">
        <v>187</v>
      </c>
    </row>
    <row r="134" spans="1:65" s="2" customFormat="1" ht="24.2" customHeight="1">
      <c r="A134" s="26"/>
      <c r="B134" s="138"/>
      <c r="C134" s="139" t="s">
        <v>188</v>
      </c>
      <c r="D134" s="140" t="s">
        <v>157</v>
      </c>
      <c r="E134" s="141" t="s">
        <v>189</v>
      </c>
      <c r="F134" s="142" t="s">
        <v>190</v>
      </c>
      <c r="G134" s="143" t="s">
        <v>191</v>
      </c>
      <c r="H134" s="144">
        <v>19</v>
      </c>
      <c r="I134" s="145">
        <v>793.8</v>
      </c>
      <c r="J134" s="145">
        <f t="shared" si="0"/>
        <v>15082.2</v>
      </c>
      <c r="K134" s="146"/>
      <c r="L134" s="27"/>
      <c r="M134" s="147" t="s">
        <v>1</v>
      </c>
      <c r="N134" s="148" t="s">
        <v>35</v>
      </c>
      <c r="O134" s="149">
        <v>1</v>
      </c>
      <c r="P134" s="149">
        <f t="shared" si="1"/>
        <v>19</v>
      </c>
      <c r="Q134" s="149">
        <v>1.1900000000000001E-3</v>
      </c>
      <c r="R134" s="149">
        <f t="shared" si="2"/>
        <v>2.2610000000000002E-2</v>
      </c>
      <c r="S134" s="149">
        <v>0</v>
      </c>
      <c r="T134" s="150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1" t="s">
        <v>161</v>
      </c>
      <c r="AT134" s="151" t="s">
        <v>157</v>
      </c>
      <c r="AU134" s="151" t="s">
        <v>80</v>
      </c>
      <c r="AY134" s="14" t="s">
        <v>153</v>
      </c>
      <c r="BE134" s="152">
        <f t="shared" si="4"/>
        <v>15082.2</v>
      </c>
      <c r="BF134" s="152">
        <f t="shared" si="5"/>
        <v>0</v>
      </c>
      <c r="BG134" s="152">
        <f t="shared" si="6"/>
        <v>0</v>
      </c>
      <c r="BH134" s="152">
        <f t="shared" si="7"/>
        <v>0</v>
      </c>
      <c r="BI134" s="152">
        <f t="shared" si="8"/>
        <v>0</v>
      </c>
      <c r="BJ134" s="14" t="s">
        <v>78</v>
      </c>
      <c r="BK134" s="152">
        <f t="shared" si="9"/>
        <v>15082.2</v>
      </c>
      <c r="BL134" s="14" t="s">
        <v>161</v>
      </c>
      <c r="BM134" s="151" t="s">
        <v>192</v>
      </c>
    </row>
    <row r="135" spans="1:65" s="2" customFormat="1" ht="16.5" customHeight="1">
      <c r="A135" s="26"/>
      <c r="B135" s="138"/>
      <c r="C135" s="139" t="s">
        <v>193</v>
      </c>
      <c r="D135" s="140" t="s">
        <v>157</v>
      </c>
      <c r="E135" s="141" t="s">
        <v>194</v>
      </c>
      <c r="F135" s="142" t="s">
        <v>195</v>
      </c>
      <c r="G135" s="143" t="s">
        <v>178</v>
      </c>
      <c r="H135" s="144">
        <v>17.03</v>
      </c>
      <c r="I135" s="145">
        <v>4176</v>
      </c>
      <c r="J135" s="145">
        <f t="shared" si="0"/>
        <v>71117.279999999999</v>
      </c>
      <c r="K135" s="146"/>
      <c r="L135" s="27"/>
      <c r="M135" s="147" t="s">
        <v>1</v>
      </c>
      <c r="N135" s="148" t="s">
        <v>35</v>
      </c>
      <c r="O135" s="149">
        <v>1.8360000000000001</v>
      </c>
      <c r="P135" s="149">
        <f t="shared" si="1"/>
        <v>31.267080000000004</v>
      </c>
      <c r="Q135" s="149">
        <v>0.42</v>
      </c>
      <c r="R135" s="149">
        <f t="shared" si="2"/>
        <v>7.1526000000000005</v>
      </c>
      <c r="S135" s="149">
        <v>0</v>
      </c>
      <c r="T135" s="150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1" t="s">
        <v>161</v>
      </c>
      <c r="AT135" s="151" t="s">
        <v>157</v>
      </c>
      <c r="AU135" s="151" t="s">
        <v>80</v>
      </c>
      <c r="AY135" s="14" t="s">
        <v>153</v>
      </c>
      <c r="BE135" s="152">
        <f t="shared" si="4"/>
        <v>71117.279999999999</v>
      </c>
      <c r="BF135" s="152">
        <f t="shared" si="5"/>
        <v>0</v>
      </c>
      <c r="BG135" s="152">
        <f t="shared" si="6"/>
        <v>0</v>
      </c>
      <c r="BH135" s="152">
        <f t="shared" si="7"/>
        <v>0</v>
      </c>
      <c r="BI135" s="152">
        <f t="shared" si="8"/>
        <v>0</v>
      </c>
      <c r="BJ135" s="14" t="s">
        <v>78</v>
      </c>
      <c r="BK135" s="152">
        <f t="shared" si="9"/>
        <v>71117.279999999999</v>
      </c>
      <c r="BL135" s="14" t="s">
        <v>161</v>
      </c>
      <c r="BM135" s="151" t="s">
        <v>196</v>
      </c>
    </row>
    <row r="136" spans="1:65" s="2" customFormat="1" ht="16.5" customHeight="1">
      <c r="A136" s="26"/>
      <c r="B136" s="138"/>
      <c r="C136" s="139" t="s">
        <v>119</v>
      </c>
      <c r="D136" s="140" t="s">
        <v>157</v>
      </c>
      <c r="E136" s="141" t="s">
        <v>197</v>
      </c>
      <c r="F136" s="142" t="s">
        <v>198</v>
      </c>
      <c r="G136" s="143" t="s">
        <v>160</v>
      </c>
      <c r="H136" s="144">
        <v>131</v>
      </c>
      <c r="I136" s="145">
        <v>43.47</v>
      </c>
      <c r="J136" s="145">
        <f t="shared" si="0"/>
        <v>5694.57</v>
      </c>
      <c r="K136" s="146"/>
      <c r="L136" s="27"/>
      <c r="M136" s="147" t="s">
        <v>1</v>
      </c>
      <c r="N136" s="148" t="s">
        <v>35</v>
      </c>
      <c r="O136" s="149">
        <v>2.5000000000000001E-2</v>
      </c>
      <c r="P136" s="149">
        <f t="shared" si="1"/>
        <v>3.2750000000000004</v>
      </c>
      <c r="Q136" s="149">
        <v>3.3E-4</v>
      </c>
      <c r="R136" s="149">
        <f t="shared" si="2"/>
        <v>4.3229999999999998E-2</v>
      </c>
      <c r="S136" s="149">
        <v>0</v>
      </c>
      <c r="T136" s="150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1" t="s">
        <v>161</v>
      </c>
      <c r="AT136" s="151" t="s">
        <v>157</v>
      </c>
      <c r="AU136" s="151" t="s">
        <v>80</v>
      </c>
      <c r="AY136" s="14" t="s">
        <v>153</v>
      </c>
      <c r="BE136" s="152">
        <f t="shared" si="4"/>
        <v>5694.57</v>
      </c>
      <c r="BF136" s="152">
        <f t="shared" si="5"/>
        <v>0</v>
      </c>
      <c r="BG136" s="152">
        <f t="shared" si="6"/>
        <v>0</v>
      </c>
      <c r="BH136" s="152">
        <f t="shared" si="7"/>
        <v>0</v>
      </c>
      <c r="BI136" s="152">
        <f t="shared" si="8"/>
        <v>0</v>
      </c>
      <c r="BJ136" s="14" t="s">
        <v>78</v>
      </c>
      <c r="BK136" s="152">
        <f t="shared" si="9"/>
        <v>5694.57</v>
      </c>
      <c r="BL136" s="14" t="s">
        <v>161</v>
      </c>
      <c r="BM136" s="151" t="s">
        <v>199</v>
      </c>
    </row>
    <row r="137" spans="1:65" s="2" customFormat="1" ht="37.9" customHeight="1">
      <c r="A137" s="26"/>
      <c r="B137" s="138"/>
      <c r="C137" s="139" t="s">
        <v>200</v>
      </c>
      <c r="D137" s="153" t="s">
        <v>157</v>
      </c>
      <c r="E137" s="141" t="s">
        <v>201</v>
      </c>
      <c r="F137" s="142" t="s">
        <v>202</v>
      </c>
      <c r="G137" s="143" t="s">
        <v>191</v>
      </c>
      <c r="H137" s="144">
        <v>-114.32</v>
      </c>
      <c r="I137" s="145">
        <v>47.01</v>
      </c>
      <c r="J137" s="145">
        <f t="shared" si="0"/>
        <v>-5374.18</v>
      </c>
      <c r="K137" s="146"/>
      <c r="L137" s="27"/>
      <c r="M137" s="147" t="s">
        <v>1</v>
      </c>
      <c r="N137" s="148" t="s">
        <v>35</v>
      </c>
      <c r="O137" s="149">
        <v>3.5000000000000003E-2</v>
      </c>
      <c r="P137" s="149">
        <f t="shared" si="1"/>
        <v>-4.0011999999999999</v>
      </c>
      <c r="Q137" s="149">
        <v>2.0999999999999999E-5</v>
      </c>
      <c r="R137" s="149">
        <f t="shared" si="2"/>
        <v>-2.4007199999999999E-3</v>
      </c>
      <c r="S137" s="149">
        <v>0</v>
      </c>
      <c r="T137" s="150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1" t="s">
        <v>161</v>
      </c>
      <c r="AT137" s="151" t="s">
        <v>157</v>
      </c>
      <c r="AU137" s="151" t="s">
        <v>80</v>
      </c>
      <c r="AY137" s="14" t="s">
        <v>153</v>
      </c>
      <c r="BE137" s="152">
        <f t="shared" si="4"/>
        <v>-5374.18</v>
      </c>
      <c r="BF137" s="152">
        <f t="shared" si="5"/>
        <v>0</v>
      </c>
      <c r="BG137" s="152">
        <f t="shared" si="6"/>
        <v>0</v>
      </c>
      <c r="BH137" s="152">
        <f t="shared" si="7"/>
        <v>0</v>
      </c>
      <c r="BI137" s="152">
        <f t="shared" si="8"/>
        <v>0</v>
      </c>
      <c r="BJ137" s="14" t="s">
        <v>78</v>
      </c>
      <c r="BK137" s="152">
        <f t="shared" si="9"/>
        <v>-5374.18</v>
      </c>
      <c r="BL137" s="14" t="s">
        <v>161</v>
      </c>
      <c r="BM137" s="151" t="s">
        <v>203</v>
      </c>
    </row>
    <row r="138" spans="1:65" s="12" customFormat="1" ht="22.9" customHeight="1">
      <c r="B138" s="126"/>
      <c r="D138" s="127" t="s">
        <v>69</v>
      </c>
      <c r="E138" s="136" t="s">
        <v>75</v>
      </c>
      <c r="F138" s="136" t="s">
        <v>204</v>
      </c>
      <c r="J138" s="137">
        <f>BK138</f>
        <v>4246.5199999999995</v>
      </c>
      <c r="L138" s="126"/>
      <c r="M138" s="130"/>
      <c r="N138" s="131"/>
      <c r="O138" s="131"/>
      <c r="P138" s="132">
        <f>SUM(P139:P140)</f>
        <v>2.3081499999999999</v>
      </c>
      <c r="Q138" s="131"/>
      <c r="R138" s="132">
        <f>SUM(R139:R140)</f>
        <v>1.495663</v>
      </c>
      <c r="S138" s="131"/>
      <c r="T138" s="133">
        <f>SUM(T139:T140)</f>
        <v>0</v>
      </c>
      <c r="AR138" s="127" t="s">
        <v>78</v>
      </c>
      <c r="AT138" s="134" t="s">
        <v>69</v>
      </c>
      <c r="AU138" s="134" t="s">
        <v>78</v>
      </c>
      <c r="AY138" s="127" t="s">
        <v>153</v>
      </c>
      <c r="BK138" s="135">
        <f>SUM(BK139:BK140)</f>
        <v>4246.5199999999995</v>
      </c>
    </row>
    <row r="139" spans="1:65" s="2" customFormat="1" ht="33" customHeight="1">
      <c r="A139" s="26"/>
      <c r="B139" s="138"/>
      <c r="C139" s="139" t="s">
        <v>205</v>
      </c>
      <c r="D139" s="153" t="s">
        <v>157</v>
      </c>
      <c r="E139" s="141" t="s">
        <v>176</v>
      </c>
      <c r="F139" s="142" t="s">
        <v>177</v>
      </c>
      <c r="G139" s="143" t="s">
        <v>178</v>
      </c>
      <c r="H139" s="144">
        <v>0.65</v>
      </c>
      <c r="I139" s="145">
        <v>6341.52</v>
      </c>
      <c r="J139" s="145">
        <f>ROUND(I139*H139,2)</f>
        <v>4121.99</v>
      </c>
      <c r="K139" s="146"/>
      <c r="L139" s="27"/>
      <c r="M139" s="147" t="s">
        <v>1</v>
      </c>
      <c r="N139" s="148" t="s">
        <v>35</v>
      </c>
      <c r="O139" s="149">
        <v>3.2130000000000001</v>
      </c>
      <c r="P139" s="149">
        <f>O139*H139</f>
        <v>2.0884499999999999</v>
      </c>
      <c r="Q139" s="149">
        <v>2.3010199999999998</v>
      </c>
      <c r="R139" s="149">
        <f>Q139*H139</f>
        <v>1.495663</v>
      </c>
      <c r="S139" s="149">
        <v>0</v>
      </c>
      <c r="T139" s="150">
        <f>S139*H139</f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1" t="s">
        <v>161</v>
      </c>
      <c r="AT139" s="151" t="s">
        <v>157</v>
      </c>
      <c r="AU139" s="151" t="s">
        <v>80</v>
      </c>
      <c r="AY139" s="14" t="s">
        <v>153</v>
      </c>
      <c r="BE139" s="152">
        <f>IF(N139="základní",J139,0)</f>
        <v>4121.99</v>
      </c>
      <c r="BF139" s="152">
        <f>IF(N139="snížená",J139,0)</f>
        <v>0</v>
      </c>
      <c r="BG139" s="152">
        <f>IF(N139="zákl. přenesená",J139,0)</f>
        <v>0</v>
      </c>
      <c r="BH139" s="152">
        <f>IF(N139="sníž. přenesená",J139,0)</f>
        <v>0</v>
      </c>
      <c r="BI139" s="152">
        <f>IF(N139="nulová",J139,0)</f>
        <v>0</v>
      </c>
      <c r="BJ139" s="14" t="s">
        <v>78</v>
      </c>
      <c r="BK139" s="152">
        <f>ROUND(I139*H139,2)</f>
        <v>4121.99</v>
      </c>
      <c r="BL139" s="14" t="s">
        <v>161</v>
      </c>
      <c r="BM139" s="151" t="s">
        <v>206</v>
      </c>
    </row>
    <row r="140" spans="1:65" s="2" customFormat="1" ht="24.2" customHeight="1">
      <c r="A140" s="26"/>
      <c r="B140" s="138"/>
      <c r="C140" s="139" t="s">
        <v>207</v>
      </c>
      <c r="D140" s="153" t="s">
        <v>157</v>
      </c>
      <c r="E140" s="141" t="s">
        <v>208</v>
      </c>
      <c r="F140" s="142" t="s">
        <v>209</v>
      </c>
      <c r="G140" s="143" t="s">
        <v>178</v>
      </c>
      <c r="H140" s="144">
        <v>0.65</v>
      </c>
      <c r="I140" s="145">
        <v>191.58</v>
      </c>
      <c r="J140" s="145">
        <f>ROUND(I140*H140,2)</f>
        <v>124.53</v>
      </c>
      <c r="K140" s="146"/>
      <c r="L140" s="27"/>
      <c r="M140" s="147" t="s">
        <v>1</v>
      </c>
      <c r="N140" s="148" t="s">
        <v>35</v>
      </c>
      <c r="O140" s="149">
        <v>0.33800000000000002</v>
      </c>
      <c r="P140" s="149">
        <f>O140*H140</f>
        <v>0.21970000000000003</v>
      </c>
      <c r="Q140" s="149">
        <v>0</v>
      </c>
      <c r="R140" s="149">
        <f>Q140*H140</f>
        <v>0</v>
      </c>
      <c r="S140" s="149">
        <v>0</v>
      </c>
      <c r="T140" s="150">
        <f>S140*H140</f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1" t="s">
        <v>161</v>
      </c>
      <c r="AT140" s="151" t="s">
        <v>157</v>
      </c>
      <c r="AU140" s="151" t="s">
        <v>80</v>
      </c>
      <c r="AY140" s="14" t="s">
        <v>153</v>
      </c>
      <c r="BE140" s="152">
        <f>IF(N140="základní",J140,0)</f>
        <v>124.53</v>
      </c>
      <c r="BF140" s="152">
        <f>IF(N140="snížená",J140,0)</f>
        <v>0</v>
      </c>
      <c r="BG140" s="152">
        <f>IF(N140="zákl. přenesená",J140,0)</f>
        <v>0</v>
      </c>
      <c r="BH140" s="152">
        <f>IF(N140="sníž. přenesená",J140,0)</f>
        <v>0</v>
      </c>
      <c r="BI140" s="152">
        <f>IF(N140="nulová",J140,0)</f>
        <v>0</v>
      </c>
      <c r="BJ140" s="14" t="s">
        <v>78</v>
      </c>
      <c r="BK140" s="152">
        <f>ROUND(I140*H140,2)</f>
        <v>124.53</v>
      </c>
      <c r="BL140" s="14" t="s">
        <v>161</v>
      </c>
      <c r="BM140" s="151" t="s">
        <v>210</v>
      </c>
    </row>
    <row r="141" spans="1:65" s="12" customFormat="1" ht="22.9" customHeight="1">
      <c r="B141" s="126"/>
      <c r="D141" s="127" t="s">
        <v>69</v>
      </c>
      <c r="E141" s="136" t="s">
        <v>211</v>
      </c>
      <c r="F141" s="136" t="s">
        <v>212</v>
      </c>
      <c r="J141" s="137">
        <f>BK141</f>
        <v>10012.27</v>
      </c>
      <c r="L141" s="126"/>
      <c r="M141" s="130"/>
      <c r="N141" s="131"/>
      <c r="O141" s="131"/>
      <c r="P141" s="132">
        <f>SUM(P142:P144)</f>
        <v>11.193463000000001</v>
      </c>
      <c r="Q141" s="131"/>
      <c r="R141" s="132">
        <f>SUM(R142:R144)</f>
        <v>0</v>
      </c>
      <c r="S141" s="131"/>
      <c r="T141" s="133">
        <f>SUM(T142:T144)</f>
        <v>12.389124000000001</v>
      </c>
      <c r="AR141" s="127" t="s">
        <v>78</v>
      </c>
      <c r="AT141" s="134" t="s">
        <v>69</v>
      </c>
      <c r="AU141" s="134" t="s">
        <v>78</v>
      </c>
      <c r="AY141" s="127" t="s">
        <v>153</v>
      </c>
      <c r="BK141" s="135">
        <f>SUM(BK142:BK144)</f>
        <v>10012.27</v>
      </c>
    </row>
    <row r="142" spans="1:65" s="2" customFormat="1" ht="24.2" customHeight="1">
      <c r="A142" s="26"/>
      <c r="B142" s="138"/>
      <c r="C142" s="139" t="s">
        <v>78</v>
      </c>
      <c r="D142" s="153" t="s">
        <v>157</v>
      </c>
      <c r="E142" s="141" t="s">
        <v>213</v>
      </c>
      <c r="F142" s="142" t="s">
        <v>214</v>
      </c>
      <c r="G142" s="143" t="s">
        <v>178</v>
      </c>
      <c r="H142" s="144">
        <v>5.5209999999999999</v>
      </c>
      <c r="I142" s="145">
        <v>4436.8599999999997</v>
      </c>
      <c r="J142" s="145">
        <f>ROUND(I142*H142,2)</f>
        <v>24495.9</v>
      </c>
      <c r="K142" s="146"/>
      <c r="L142" s="27"/>
      <c r="M142" s="147" t="s">
        <v>1</v>
      </c>
      <c r="N142" s="148" t="s">
        <v>35</v>
      </c>
      <c r="O142" s="149">
        <v>7.1950000000000003</v>
      </c>
      <c r="P142" s="149">
        <f>O142*H142</f>
        <v>39.723595000000003</v>
      </c>
      <c r="Q142" s="149">
        <v>0</v>
      </c>
      <c r="R142" s="149">
        <f>Q142*H142</f>
        <v>0</v>
      </c>
      <c r="S142" s="149">
        <v>2.2000000000000002</v>
      </c>
      <c r="T142" s="150">
        <f>S142*H142</f>
        <v>12.1462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1" t="s">
        <v>161</v>
      </c>
      <c r="AT142" s="151" t="s">
        <v>157</v>
      </c>
      <c r="AU142" s="151" t="s">
        <v>80</v>
      </c>
      <c r="AY142" s="14" t="s">
        <v>153</v>
      </c>
      <c r="BE142" s="152">
        <f>IF(N142="základní",J142,0)</f>
        <v>24495.9</v>
      </c>
      <c r="BF142" s="152">
        <f>IF(N142="snížená",J142,0)</f>
        <v>0</v>
      </c>
      <c r="BG142" s="152">
        <f>IF(N142="zákl. přenesená",J142,0)</f>
        <v>0</v>
      </c>
      <c r="BH142" s="152">
        <f>IF(N142="sníž. přenesená",J142,0)</f>
        <v>0</v>
      </c>
      <c r="BI142" s="152">
        <f>IF(N142="nulová",J142,0)</f>
        <v>0</v>
      </c>
      <c r="BJ142" s="14" t="s">
        <v>78</v>
      </c>
      <c r="BK142" s="152">
        <f>ROUND(I142*H142,2)</f>
        <v>24495.9</v>
      </c>
      <c r="BL142" s="14" t="s">
        <v>161</v>
      </c>
      <c r="BM142" s="151" t="s">
        <v>215</v>
      </c>
    </row>
    <row r="143" spans="1:65" s="2" customFormat="1" ht="33" customHeight="1">
      <c r="A143" s="26"/>
      <c r="B143" s="138"/>
      <c r="C143" s="139" t="s">
        <v>80</v>
      </c>
      <c r="D143" s="153" t="s">
        <v>157</v>
      </c>
      <c r="E143" s="141" t="s">
        <v>216</v>
      </c>
      <c r="F143" s="142" t="s">
        <v>217</v>
      </c>
      <c r="G143" s="143" t="s">
        <v>178</v>
      </c>
      <c r="H143" s="144">
        <v>5.5209999999999999</v>
      </c>
      <c r="I143" s="145">
        <v>2451.3000000000002</v>
      </c>
      <c r="J143" s="145">
        <f>ROUND(I143*H143,2)</f>
        <v>13533.63</v>
      </c>
      <c r="K143" s="146"/>
      <c r="L143" s="27"/>
      <c r="M143" s="147" t="s">
        <v>1</v>
      </c>
      <c r="N143" s="148" t="s">
        <v>35</v>
      </c>
      <c r="O143" s="149">
        <v>4.8280000000000003</v>
      </c>
      <c r="P143" s="149">
        <f>O143*H143</f>
        <v>26.655388000000002</v>
      </c>
      <c r="Q143" s="149">
        <v>0</v>
      </c>
      <c r="R143" s="149">
        <f>Q143*H143</f>
        <v>0</v>
      </c>
      <c r="S143" s="149">
        <v>4.3999999999999997E-2</v>
      </c>
      <c r="T143" s="150">
        <f>S143*H143</f>
        <v>0.24292399999999997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1" t="s">
        <v>161</v>
      </c>
      <c r="AT143" s="151" t="s">
        <v>157</v>
      </c>
      <c r="AU143" s="151" t="s">
        <v>80</v>
      </c>
      <c r="AY143" s="14" t="s">
        <v>153</v>
      </c>
      <c r="BE143" s="152">
        <f>IF(N143="základní",J143,0)</f>
        <v>13533.63</v>
      </c>
      <c r="BF143" s="152">
        <f>IF(N143="snížená",J143,0)</f>
        <v>0</v>
      </c>
      <c r="BG143" s="152">
        <f>IF(N143="zákl. přenesená",J143,0)</f>
        <v>0</v>
      </c>
      <c r="BH143" s="152">
        <f>IF(N143="sníž. přenesená",J143,0)</f>
        <v>0</v>
      </c>
      <c r="BI143" s="152">
        <f>IF(N143="nulová",J143,0)</f>
        <v>0</v>
      </c>
      <c r="BJ143" s="14" t="s">
        <v>78</v>
      </c>
      <c r="BK143" s="152">
        <f>ROUND(I143*H143,2)</f>
        <v>13533.63</v>
      </c>
      <c r="BL143" s="14" t="s">
        <v>161</v>
      </c>
      <c r="BM143" s="151" t="s">
        <v>218</v>
      </c>
    </row>
    <row r="144" spans="1:65" s="2" customFormat="1" ht="49.15" customHeight="1">
      <c r="A144" s="26"/>
      <c r="B144" s="138"/>
      <c r="C144" s="139" t="s">
        <v>219</v>
      </c>
      <c r="D144" s="153" t="s">
        <v>157</v>
      </c>
      <c r="E144" s="141" t="s">
        <v>220</v>
      </c>
      <c r="F144" s="142" t="s">
        <v>221</v>
      </c>
      <c r="G144" s="143" t="s">
        <v>160</v>
      </c>
      <c r="H144" s="144">
        <v>-212.25200000000001</v>
      </c>
      <c r="I144" s="145">
        <v>132</v>
      </c>
      <c r="J144" s="145">
        <f>ROUND(I144*H144,2)</f>
        <v>-28017.26</v>
      </c>
      <c r="K144" s="146"/>
      <c r="L144" s="27"/>
      <c r="M144" s="147" t="s">
        <v>1</v>
      </c>
      <c r="N144" s="148" t="s">
        <v>35</v>
      </c>
      <c r="O144" s="149">
        <v>0.26</v>
      </c>
      <c r="P144" s="149">
        <f>O144*H144</f>
        <v>-55.185520000000004</v>
      </c>
      <c r="Q144" s="149">
        <v>0</v>
      </c>
      <c r="R144" s="149">
        <f>Q144*H144</f>
        <v>0</v>
      </c>
      <c r="S144" s="149">
        <v>0</v>
      </c>
      <c r="T144" s="150">
        <f>S144*H144</f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1" t="s">
        <v>161</v>
      </c>
      <c r="AT144" s="151" t="s">
        <v>157</v>
      </c>
      <c r="AU144" s="151" t="s">
        <v>80</v>
      </c>
      <c r="AY144" s="14" t="s">
        <v>153</v>
      </c>
      <c r="BE144" s="152">
        <f>IF(N144="základní",J144,0)</f>
        <v>-28017.26</v>
      </c>
      <c r="BF144" s="152">
        <f>IF(N144="snížená",J144,0)</f>
        <v>0</v>
      </c>
      <c r="BG144" s="152">
        <f>IF(N144="zákl. přenesená",J144,0)</f>
        <v>0</v>
      </c>
      <c r="BH144" s="152">
        <f>IF(N144="sníž. přenesená",J144,0)</f>
        <v>0</v>
      </c>
      <c r="BI144" s="152">
        <f>IF(N144="nulová",J144,0)</f>
        <v>0</v>
      </c>
      <c r="BJ144" s="14" t="s">
        <v>78</v>
      </c>
      <c r="BK144" s="152">
        <f>ROUND(I144*H144,2)</f>
        <v>-28017.26</v>
      </c>
      <c r="BL144" s="14" t="s">
        <v>161</v>
      </c>
      <c r="BM144" s="151" t="s">
        <v>222</v>
      </c>
    </row>
    <row r="145" spans="1:65" s="12" customFormat="1" ht="22.9" customHeight="1">
      <c r="B145" s="126"/>
      <c r="D145" s="127" t="s">
        <v>69</v>
      </c>
      <c r="E145" s="136" t="s">
        <v>223</v>
      </c>
      <c r="F145" s="136" t="s">
        <v>224</v>
      </c>
      <c r="J145" s="137">
        <f>BK145</f>
        <v>37899.19</v>
      </c>
      <c r="L145" s="126"/>
      <c r="M145" s="130"/>
      <c r="N145" s="131"/>
      <c r="O145" s="131"/>
      <c r="P145" s="132">
        <f>SUM(P146:P149)</f>
        <v>43.968561000000001</v>
      </c>
      <c r="Q145" s="131"/>
      <c r="R145" s="132">
        <f>SUM(R146:R149)</f>
        <v>0</v>
      </c>
      <c r="S145" s="131"/>
      <c r="T145" s="133">
        <f>SUM(T146:T149)</f>
        <v>0</v>
      </c>
      <c r="AR145" s="127" t="s">
        <v>78</v>
      </c>
      <c r="AT145" s="134" t="s">
        <v>69</v>
      </c>
      <c r="AU145" s="134" t="s">
        <v>78</v>
      </c>
      <c r="AY145" s="127" t="s">
        <v>153</v>
      </c>
      <c r="BK145" s="135">
        <f>SUM(BK146:BK149)</f>
        <v>37899.19</v>
      </c>
    </row>
    <row r="146" spans="1:65" s="2" customFormat="1" ht="44.25" customHeight="1">
      <c r="A146" s="26"/>
      <c r="B146" s="138"/>
      <c r="C146" s="139" t="s">
        <v>225</v>
      </c>
      <c r="D146" s="153" t="s">
        <v>157</v>
      </c>
      <c r="E146" s="141" t="s">
        <v>226</v>
      </c>
      <c r="F146" s="142" t="s">
        <v>227</v>
      </c>
      <c r="G146" s="143" t="s">
        <v>228</v>
      </c>
      <c r="H146" s="144">
        <v>12.388999999999999</v>
      </c>
      <c r="I146" s="145">
        <v>1809.25</v>
      </c>
      <c r="J146" s="145">
        <f>ROUND(I146*H146,2)</f>
        <v>22414.799999999999</v>
      </c>
      <c r="K146" s="146"/>
      <c r="L146" s="27"/>
      <c r="M146" s="147" t="s">
        <v>1</v>
      </c>
      <c r="N146" s="148" t="s">
        <v>35</v>
      </c>
      <c r="O146" s="149">
        <v>3.31</v>
      </c>
      <c r="P146" s="149">
        <f>O146*H146</f>
        <v>41.00759</v>
      </c>
      <c r="Q146" s="149">
        <v>0</v>
      </c>
      <c r="R146" s="149">
        <f>Q146*H146</f>
        <v>0</v>
      </c>
      <c r="S146" s="149">
        <v>0</v>
      </c>
      <c r="T146" s="150">
        <f>S146*H146</f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1" t="s">
        <v>161</v>
      </c>
      <c r="AT146" s="151" t="s">
        <v>157</v>
      </c>
      <c r="AU146" s="151" t="s">
        <v>80</v>
      </c>
      <c r="AY146" s="14" t="s">
        <v>153</v>
      </c>
      <c r="BE146" s="152">
        <f>IF(N146="základní",J146,0)</f>
        <v>22414.799999999999</v>
      </c>
      <c r="BF146" s="152">
        <f>IF(N146="snížená",J146,0)</f>
        <v>0</v>
      </c>
      <c r="BG146" s="152">
        <f>IF(N146="zákl. přenesená",J146,0)</f>
        <v>0</v>
      </c>
      <c r="BH146" s="152">
        <f>IF(N146="sníž. přenesená",J146,0)</f>
        <v>0</v>
      </c>
      <c r="BI146" s="152">
        <f>IF(N146="nulová",J146,0)</f>
        <v>0</v>
      </c>
      <c r="BJ146" s="14" t="s">
        <v>78</v>
      </c>
      <c r="BK146" s="152">
        <f>ROUND(I146*H146,2)</f>
        <v>22414.799999999999</v>
      </c>
      <c r="BL146" s="14" t="s">
        <v>161</v>
      </c>
      <c r="BM146" s="151" t="s">
        <v>229</v>
      </c>
    </row>
    <row r="147" spans="1:65" s="2" customFormat="1" ht="33" customHeight="1">
      <c r="A147" s="26"/>
      <c r="B147" s="138"/>
      <c r="C147" s="139" t="s">
        <v>161</v>
      </c>
      <c r="D147" s="153" t="s">
        <v>157</v>
      </c>
      <c r="E147" s="141" t="s">
        <v>230</v>
      </c>
      <c r="F147" s="142" t="s">
        <v>231</v>
      </c>
      <c r="G147" s="143" t="s">
        <v>228</v>
      </c>
      <c r="H147" s="144">
        <v>12.388999999999999</v>
      </c>
      <c r="I147" s="145">
        <v>355.09</v>
      </c>
      <c r="J147" s="145">
        <f>ROUND(I147*H147,2)</f>
        <v>4399.21</v>
      </c>
      <c r="K147" s="146"/>
      <c r="L147" s="27"/>
      <c r="M147" s="147" t="s">
        <v>1</v>
      </c>
      <c r="N147" s="148" t="s">
        <v>35</v>
      </c>
      <c r="O147" s="149">
        <v>0.125</v>
      </c>
      <c r="P147" s="149">
        <f>O147*H147</f>
        <v>1.5486249999999999</v>
      </c>
      <c r="Q147" s="149">
        <v>0</v>
      </c>
      <c r="R147" s="149">
        <f>Q147*H147</f>
        <v>0</v>
      </c>
      <c r="S147" s="149">
        <v>0</v>
      </c>
      <c r="T147" s="150">
        <f>S147*H147</f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1" t="s">
        <v>161</v>
      </c>
      <c r="AT147" s="151" t="s">
        <v>157</v>
      </c>
      <c r="AU147" s="151" t="s">
        <v>80</v>
      </c>
      <c r="AY147" s="14" t="s">
        <v>153</v>
      </c>
      <c r="BE147" s="152">
        <f>IF(N147="základní",J147,0)</f>
        <v>4399.21</v>
      </c>
      <c r="BF147" s="152">
        <f>IF(N147="snížená",J147,0)</f>
        <v>0</v>
      </c>
      <c r="BG147" s="152">
        <f>IF(N147="zákl. přenesená",J147,0)</f>
        <v>0</v>
      </c>
      <c r="BH147" s="152">
        <f>IF(N147="sníž. přenesená",J147,0)</f>
        <v>0</v>
      </c>
      <c r="BI147" s="152">
        <f>IF(N147="nulová",J147,0)</f>
        <v>0</v>
      </c>
      <c r="BJ147" s="14" t="s">
        <v>78</v>
      </c>
      <c r="BK147" s="152">
        <f>ROUND(I147*H147,2)</f>
        <v>4399.21</v>
      </c>
      <c r="BL147" s="14" t="s">
        <v>161</v>
      </c>
      <c r="BM147" s="151" t="s">
        <v>232</v>
      </c>
    </row>
    <row r="148" spans="1:65" s="2" customFormat="1" ht="44.25" customHeight="1">
      <c r="A148" s="26"/>
      <c r="B148" s="138"/>
      <c r="C148" s="139" t="s">
        <v>233</v>
      </c>
      <c r="D148" s="153" t="s">
        <v>157</v>
      </c>
      <c r="E148" s="141" t="s">
        <v>234</v>
      </c>
      <c r="F148" s="142" t="s">
        <v>235</v>
      </c>
      <c r="G148" s="143" t="s">
        <v>228</v>
      </c>
      <c r="H148" s="144">
        <v>235.39099999999999</v>
      </c>
      <c r="I148" s="145">
        <v>15.51</v>
      </c>
      <c r="J148" s="145">
        <f>ROUND(I148*H148,2)</f>
        <v>3650.91</v>
      </c>
      <c r="K148" s="146"/>
      <c r="L148" s="27"/>
      <c r="M148" s="147" t="s">
        <v>1</v>
      </c>
      <c r="N148" s="148" t="s">
        <v>35</v>
      </c>
      <c r="O148" s="149">
        <v>6.0000000000000001E-3</v>
      </c>
      <c r="P148" s="149">
        <f>O148*H148</f>
        <v>1.4123459999999999</v>
      </c>
      <c r="Q148" s="149">
        <v>0</v>
      </c>
      <c r="R148" s="149">
        <f>Q148*H148</f>
        <v>0</v>
      </c>
      <c r="S148" s="149">
        <v>0</v>
      </c>
      <c r="T148" s="150">
        <f>S148*H148</f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1" t="s">
        <v>161</v>
      </c>
      <c r="AT148" s="151" t="s">
        <v>157</v>
      </c>
      <c r="AU148" s="151" t="s">
        <v>80</v>
      </c>
      <c r="AY148" s="14" t="s">
        <v>153</v>
      </c>
      <c r="BE148" s="152">
        <f>IF(N148="základní",J148,0)</f>
        <v>3650.91</v>
      </c>
      <c r="BF148" s="152">
        <f>IF(N148="snížená",J148,0)</f>
        <v>0</v>
      </c>
      <c r="BG148" s="152">
        <f>IF(N148="zákl. přenesená",J148,0)</f>
        <v>0</v>
      </c>
      <c r="BH148" s="152">
        <f>IF(N148="sníž. přenesená",J148,0)</f>
        <v>0</v>
      </c>
      <c r="BI148" s="152">
        <f>IF(N148="nulová",J148,0)</f>
        <v>0</v>
      </c>
      <c r="BJ148" s="14" t="s">
        <v>78</v>
      </c>
      <c r="BK148" s="152">
        <f>ROUND(I148*H148,2)</f>
        <v>3650.91</v>
      </c>
      <c r="BL148" s="14" t="s">
        <v>161</v>
      </c>
      <c r="BM148" s="151" t="s">
        <v>236</v>
      </c>
    </row>
    <row r="149" spans="1:65" s="2" customFormat="1" ht="44.25" customHeight="1">
      <c r="A149" s="26"/>
      <c r="B149" s="138"/>
      <c r="C149" s="139" t="s">
        <v>154</v>
      </c>
      <c r="D149" s="153" t="s">
        <v>157</v>
      </c>
      <c r="E149" s="141" t="s">
        <v>237</v>
      </c>
      <c r="F149" s="142" t="s">
        <v>238</v>
      </c>
      <c r="G149" s="143" t="s">
        <v>228</v>
      </c>
      <c r="H149" s="144">
        <v>12.388999999999999</v>
      </c>
      <c r="I149" s="145">
        <v>600.07000000000005</v>
      </c>
      <c r="J149" s="145">
        <f>ROUND(I149*H149,2)</f>
        <v>7434.27</v>
      </c>
      <c r="K149" s="146"/>
      <c r="L149" s="27"/>
      <c r="M149" s="147" t="s">
        <v>1</v>
      </c>
      <c r="N149" s="148" t="s">
        <v>35</v>
      </c>
      <c r="O149" s="149">
        <v>0</v>
      </c>
      <c r="P149" s="149">
        <f>O149*H149</f>
        <v>0</v>
      </c>
      <c r="Q149" s="149">
        <v>0</v>
      </c>
      <c r="R149" s="149">
        <f>Q149*H149</f>
        <v>0</v>
      </c>
      <c r="S149" s="149">
        <v>0</v>
      </c>
      <c r="T149" s="150">
        <f>S149*H149</f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1" t="s">
        <v>161</v>
      </c>
      <c r="AT149" s="151" t="s">
        <v>157</v>
      </c>
      <c r="AU149" s="151" t="s">
        <v>80</v>
      </c>
      <c r="AY149" s="14" t="s">
        <v>153</v>
      </c>
      <c r="BE149" s="152">
        <f>IF(N149="základní",J149,0)</f>
        <v>7434.27</v>
      </c>
      <c r="BF149" s="152">
        <f>IF(N149="snížená",J149,0)</f>
        <v>0</v>
      </c>
      <c r="BG149" s="152">
        <f>IF(N149="zákl. přenesená",J149,0)</f>
        <v>0</v>
      </c>
      <c r="BH149" s="152">
        <f>IF(N149="sníž. přenesená",J149,0)</f>
        <v>0</v>
      </c>
      <c r="BI149" s="152">
        <f>IF(N149="nulová",J149,0)</f>
        <v>0</v>
      </c>
      <c r="BJ149" s="14" t="s">
        <v>78</v>
      </c>
      <c r="BK149" s="152">
        <f>ROUND(I149*H149,2)</f>
        <v>7434.27</v>
      </c>
      <c r="BL149" s="14" t="s">
        <v>161</v>
      </c>
      <c r="BM149" s="151" t="s">
        <v>239</v>
      </c>
    </row>
    <row r="150" spans="1:65" s="12" customFormat="1" ht="22.9" customHeight="1">
      <c r="B150" s="126"/>
      <c r="D150" s="127" t="s">
        <v>69</v>
      </c>
      <c r="E150" s="136" t="s">
        <v>240</v>
      </c>
      <c r="F150" s="136" t="s">
        <v>241</v>
      </c>
      <c r="J150" s="137">
        <f>BK150</f>
        <v>-17377.759999999998</v>
      </c>
      <c r="L150" s="126"/>
      <c r="M150" s="130"/>
      <c r="N150" s="131"/>
      <c r="O150" s="131"/>
      <c r="P150" s="132">
        <f>P151</f>
        <v>-33.874320000000004</v>
      </c>
      <c r="Q150" s="131"/>
      <c r="R150" s="132">
        <f>R151</f>
        <v>0</v>
      </c>
      <c r="S150" s="131"/>
      <c r="T150" s="133">
        <f>T151</f>
        <v>0</v>
      </c>
      <c r="AR150" s="127" t="s">
        <v>78</v>
      </c>
      <c r="AT150" s="134" t="s">
        <v>69</v>
      </c>
      <c r="AU150" s="134" t="s">
        <v>78</v>
      </c>
      <c r="AY150" s="127" t="s">
        <v>153</v>
      </c>
      <c r="BK150" s="135">
        <f>BK151</f>
        <v>-17377.759999999998</v>
      </c>
    </row>
    <row r="151" spans="1:65" s="2" customFormat="1" ht="66.75" customHeight="1">
      <c r="A151" s="26"/>
      <c r="B151" s="138"/>
      <c r="C151" s="139" t="s">
        <v>7</v>
      </c>
      <c r="D151" s="154" t="s">
        <v>157</v>
      </c>
      <c r="E151" s="141" t="s">
        <v>242</v>
      </c>
      <c r="F151" s="142" t="s">
        <v>243</v>
      </c>
      <c r="G151" s="143" t="s">
        <v>228</v>
      </c>
      <c r="H151" s="144">
        <v>-12.56</v>
      </c>
      <c r="I151" s="145">
        <v>1383.58</v>
      </c>
      <c r="J151" s="145">
        <f>ROUND(I151*H151,2)</f>
        <v>-17377.759999999998</v>
      </c>
      <c r="K151" s="146"/>
      <c r="L151" s="27"/>
      <c r="M151" s="147" t="s">
        <v>1</v>
      </c>
      <c r="N151" s="148" t="s">
        <v>35</v>
      </c>
      <c r="O151" s="149">
        <v>2.6970000000000001</v>
      </c>
      <c r="P151" s="149">
        <f>O151*H151</f>
        <v>-33.874320000000004</v>
      </c>
      <c r="Q151" s="149">
        <v>0</v>
      </c>
      <c r="R151" s="149">
        <f>Q151*H151</f>
        <v>0</v>
      </c>
      <c r="S151" s="149">
        <v>0</v>
      </c>
      <c r="T151" s="150">
        <f>S151*H151</f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1" t="s">
        <v>161</v>
      </c>
      <c r="AT151" s="151" t="s">
        <v>157</v>
      </c>
      <c r="AU151" s="151" t="s">
        <v>80</v>
      </c>
      <c r="AY151" s="14" t="s">
        <v>153</v>
      </c>
      <c r="BE151" s="152">
        <f>IF(N151="základní",J151,0)</f>
        <v>-17377.759999999998</v>
      </c>
      <c r="BF151" s="152">
        <f>IF(N151="snížená",J151,0)</f>
        <v>0</v>
      </c>
      <c r="BG151" s="152">
        <f>IF(N151="zákl. přenesená",J151,0)</f>
        <v>0</v>
      </c>
      <c r="BH151" s="152">
        <f>IF(N151="sníž. přenesená",J151,0)</f>
        <v>0</v>
      </c>
      <c r="BI151" s="152">
        <f>IF(N151="nulová",J151,0)</f>
        <v>0</v>
      </c>
      <c r="BJ151" s="14" t="s">
        <v>78</v>
      </c>
      <c r="BK151" s="152">
        <f>ROUND(I151*H151,2)</f>
        <v>-17377.759999999998</v>
      </c>
      <c r="BL151" s="14" t="s">
        <v>161</v>
      </c>
      <c r="BM151" s="151" t="s">
        <v>244</v>
      </c>
    </row>
    <row r="152" spans="1:65" s="12" customFormat="1" ht="25.9" customHeight="1">
      <c r="B152" s="126"/>
      <c r="D152" s="127" t="s">
        <v>69</v>
      </c>
      <c r="E152" s="128" t="s">
        <v>245</v>
      </c>
      <c r="F152" s="128" t="s">
        <v>246</v>
      </c>
      <c r="J152" s="129">
        <f>BK152</f>
        <v>-73946.569999999992</v>
      </c>
      <c r="L152" s="126"/>
      <c r="M152" s="130"/>
      <c r="N152" s="131"/>
      <c r="O152" s="131"/>
      <c r="P152" s="132">
        <f>P153</f>
        <v>-43.711009999999995</v>
      </c>
      <c r="Q152" s="131"/>
      <c r="R152" s="132">
        <f>R153</f>
        <v>-5.5225327499999997E-2</v>
      </c>
      <c r="S152" s="131"/>
      <c r="T152" s="133">
        <f>T153</f>
        <v>0</v>
      </c>
      <c r="AR152" s="127" t="s">
        <v>80</v>
      </c>
      <c r="AT152" s="134" t="s">
        <v>69</v>
      </c>
      <c r="AU152" s="134" t="s">
        <v>70</v>
      </c>
      <c r="AY152" s="127" t="s">
        <v>153</v>
      </c>
      <c r="BK152" s="135">
        <f>BK153</f>
        <v>-73946.569999999992</v>
      </c>
    </row>
    <row r="153" spans="1:65" s="12" customFormat="1" ht="22.9" customHeight="1">
      <c r="B153" s="126"/>
      <c r="D153" s="127" t="s">
        <v>69</v>
      </c>
      <c r="E153" s="136" t="s">
        <v>247</v>
      </c>
      <c r="F153" s="136" t="s">
        <v>248</v>
      </c>
      <c r="J153" s="137">
        <f>BK153</f>
        <v>-73946.569999999992</v>
      </c>
      <c r="L153" s="126"/>
      <c r="M153" s="130"/>
      <c r="N153" s="131"/>
      <c r="O153" s="131"/>
      <c r="P153" s="132">
        <f>SUM(P154:P159)</f>
        <v>-43.711009999999995</v>
      </c>
      <c r="Q153" s="131"/>
      <c r="R153" s="132">
        <f>SUM(R154:R159)</f>
        <v>-5.5225327499999997E-2</v>
      </c>
      <c r="S153" s="131"/>
      <c r="T153" s="133">
        <f>SUM(T154:T159)</f>
        <v>0</v>
      </c>
      <c r="AR153" s="127" t="s">
        <v>80</v>
      </c>
      <c r="AT153" s="134" t="s">
        <v>69</v>
      </c>
      <c r="AU153" s="134" t="s">
        <v>78</v>
      </c>
      <c r="AY153" s="127" t="s">
        <v>153</v>
      </c>
      <c r="BK153" s="135">
        <f>SUM(BK154:BK159)</f>
        <v>-73946.569999999992</v>
      </c>
    </row>
    <row r="154" spans="1:65" s="2" customFormat="1" ht="37.9" customHeight="1">
      <c r="A154" s="26"/>
      <c r="B154" s="138"/>
      <c r="C154" s="139" t="s">
        <v>211</v>
      </c>
      <c r="D154" s="153" t="s">
        <v>157</v>
      </c>
      <c r="E154" s="141" t="s">
        <v>249</v>
      </c>
      <c r="F154" s="142" t="s">
        <v>250</v>
      </c>
      <c r="G154" s="143" t="s">
        <v>160</v>
      </c>
      <c r="H154" s="144">
        <v>-138.66999999999999</v>
      </c>
      <c r="I154" s="145">
        <v>14.7</v>
      </c>
      <c r="J154" s="145">
        <f t="shared" ref="J154:J159" si="10">ROUND(I154*H154,2)</f>
        <v>-2038.45</v>
      </c>
      <c r="K154" s="146"/>
      <c r="L154" s="27"/>
      <c r="M154" s="147" t="s">
        <v>1</v>
      </c>
      <c r="N154" s="148" t="s">
        <v>35</v>
      </c>
      <c r="O154" s="149">
        <v>2.4E-2</v>
      </c>
      <c r="P154" s="149">
        <f t="shared" ref="P154:P159" si="11">O154*H154</f>
        <v>-3.3280799999999999</v>
      </c>
      <c r="Q154" s="149">
        <v>0</v>
      </c>
      <c r="R154" s="149">
        <f t="shared" ref="R154:R159" si="12">Q154*H154</f>
        <v>0</v>
      </c>
      <c r="S154" s="149">
        <v>0</v>
      </c>
      <c r="T154" s="150">
        <f t="shared" ref="T154:T159" si="13">S154*H154</f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1" t="s">
        <v>193</v>
      </c>
      <c r="AT154" s="151" t="s">
        <v>157</v>
      </c>
      <c r="AU154" s="151" t="s">
        <v>80</v>
      </c>
      <c r="AY154" s="14" t="s">
        <v>153</v>
      </c>
      <c r="BE154" s="152">
        <f t="shared" ref="BE154:BE159" si="14">IF(N154="základní",J154,0)</f>
        <v>-2038.45</v>
      </c>
      <c r="BF154" s="152">
        <f t="shared" ref="BF154:BF159" si="15">IF(N154="snížená",J154,0)</f>
        <v>0</v>
      </c>
      <c r="BG154" s="152">
        <f t="shared" ref="BG154:BG159" si="16">IF(N154="zákl. přenesená",J154,0)</f>
        <v>0</v>
      </c>
      <c r="BH154" s="152">
        <f t="shared" ref="BH154:BH159" si="17">IF(N154="sníž. přenesená",J154,0)</f>
        <v>0</v>
      </c>
      <c r="BI154" s="152">
        <f t="shared" ref="BI154:BI159" si="18">IF(N154="nulová",J154,0)</f>
        <v>0</v>
      </c>
      <c r="BJ154" s="14" t="s">
        <v>78</v>
      </c>
      <c r="BK154" s="152">
        <f t="shared" ref="BK154:BK159" si="19">ROUND(I154*H154,2)</f>
        <v>-2038.45</v>
      </c>
      <c r="BL154" s="14" t="s">
        <v>193</v>
      </c>
      <c r="BM154" s="151" t="s">
        <v>251</v>
      </c>
    </row>
    <row r="155" spans="1:65" s="2" customFormat="1" ht="16.5" customHeight="1">
      <c r="A155" s="26"/>
      <c r="B155" s="138"/>
      <c r="C155" s="155" t="s">
        <v>105</v>
      </c>
      <c r="D155" s="156" t="s">
        <v>252</v>
      </c>
      <c r="E155" s="157" t="s">
        <v>253</v>
      </c>
      <c r="F155" s="158" t="s">
        <v>254</v>
      </c>
      <c r="G155" s="159" t="s">
        <v>228</v>
      </c>
      <c r="H155" s="160">
        <v>-4.2000000000000003E-2</v>
      </c>
      <c r="I155" s="161">
        <v>98771.66</v>
      </c>
      <c r="J155" s="161">
        <f t="shared" si="10"/>
        <v>-4148.41</v>
      </c>
      <c r="K155" s="162"/>
      <c r="L155" s="163"/>
      <c r="M155" s="164" t="s">
        <v>1</v>
      </c>
      <c r="N155" s="165" t="s">
        <v>35</v>
      </c>
      <c r="O155" s="149">
        <v>0</v>
      </c>
      <c r="P155" s="149">
        <f t="shared" si="11"/>
        <v>0</v>
      </c>
      <c r="Q155" s="149">
        <v>0</v>
      </c>
      <c r="R155" s="149">
        <f t="shared" si="12"/>
        <v>0</v>
      </c>
      <c r="S155" s="149">
        <v>0</v>
      </c>
      <c r="T155" s="150">
        <f t="shared" si="13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1" t="s">
        <v>255</v>
      </c>
      <c r="AT155" s="151" t="s">
        <v>252</v>
      </c>
      <c r="AU155" s="151" t="s">
        <v>80</v>
      </c>
      <c r="AY155" s="14" t="s">
        <v>153</v>
      </c>
      <c r="BE155" s="152">
        <f t="shared" si="14"/>
        <v>-4148.41</v>
      </c>
      <c r="BF155" s="152">
        <f t="shared" si="15"/>
        <v>0</v>
      </c>
      <c r="BG155" s="152">
        <f t="shared" si="16"/>
        <v>0</v>
      </c>
      <c r="BH155" s="152">
        <f t="shared" si="17"/>
        <v>0</v>
      </c>
      <c r="BI155" s="152">
        <f t="shared" si="18"/>
        <v>0</v>
      </c>
      <c r="BJ155" s="14" t="s">
        <v>78</v>
      </c>
      <c r="BK155" s="152">
        <f t="shared" si="19"/>
        <v>-4148.41</v>
      </c>
      <c r="BL155" s="14" t="s">
        <v>193</v>
      </c>
      <c r="BM155" s="151" t="s">
        <v>256</v>
      </c>
    </row>
    <row r="156" spans="1:65" s="2" customFormat="1" ht="24.2" customHeight="1">
      <c r="A156" s="26"/>
      <c r="B156" s="138"/>
      <c r="C156" s="139" t="s">
        <v>108</v>
      </c>
      <c r="D156" s="153" t="s">
        <v>157</v>
      </c>
      <c r="E156" s="141" t="s">
        <v>257</v>
      </c>
      <c r="F156" s="142" t="s">
        <v>258</v>
      </c>
      <c r="G156" s="143" t="s">
        <v>160</v>
      </c>
      <c r="H156" s="144">
        <v>-169.98</v>
      </c>
      <c r="I156" s="145">
        <v>30.72</v>
      </c>
      <c r="J156" s="145">
        <f t="shared" si="10"/>
        <v>-5221.79</v>
      </c>
      <c r="K156" s="146"/>
      <c r="L156" s="27"/>
      <c r="M156" s="147" t="s">
        <v>1</v>
      </c>
      <c r="N156" s="148" t="s">
        <v>35</v>
      </c>
      <c r="O156" s="149">
        <v>5.6000000000000001E-2</v>
      </c>
      <c r="P156" s="149">
        <f t="shared" si="11"/>
        <v>-9.5188799999999993</v>
      </c>
      <c r="Q156" s="149">
        <v>0</v>
      </c>
      <c r="R156" s="149">
        <f t="shared" si="12"/>
        <v>0</v>
      </c>
      <c r="S156" s="149">
        <v>0</v>
      </c>
      <c r="T156" s="150">
        <f t="shared" si="13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1" t="s">
        <v>193</v>
      </c>
      <c r="AT156" s="151" t="s">
        <v>157</v>
      </c>
      <c r="AU156" s="151" t="s">
        <v>80</v>
      </c>
      <c r="AY156" s="14" t="s">
        <v>153</v>
      </c>
      <c r="BE156" s="152">
        <f t="shared" si="14"/>
        <v>-5221.79</v>
      </c>
      <c r="BF156" s="152">
        <f t="shared" si="15"/>
        <v>0</v>
      </c>
      <c r="BG156" s="152">
        <f t="shared" si="16"/>
        <v>0</v>
      </c>
      <c r="BH156" s="152">
        <f t="shared" si="17"/>
        <v>0</v>
      </c>
      <c r="BI156" s="152">
        <f t="shared" si="18"/>
        <v>0</v>
      </c>
      <c r="BJ156" s="14" t="s">
        <v>78</v>
      </c>
      <c r="BK156" s="152">
        <f t="shared" si="19"/>
        <v>-5221.79</v>
      </c>
      <c r="BL156" s="14" t="s">
        <v>193</v>
      </c>
      <c r="BM156" s="151" t="s">
        <v>259</v>
      </c>
    </row>
    <row r="157" spans="1:65" s="2" customFormat="1" ht="24.2" customHeight="1">
      <c r="A157" s="26"/>
      <c r="B157" s="138"/>
      <c r="C157" s="139" t="s">
        <v>8</v>
      </c>
      <c r="D157" s="153" t="s">
        <v>157</v>
      </c>
      <c r="E157" s="141" t="s">
        <v>260</v>
      </c>
      <c r="F157" s="142" t="s">
        <v>261</v>
      </c>
      <c r="G157" s="143" t="s">
        <v>160</v>
      </c>
      <c r="H157" s="144">
        <v>-138.66999999999999</v>
      </c>
      <c r="I157" s="145">
        <v>152.41999999999999</v>
      </c>
      <c r="J157" s="145">
        <f t="shared" si="10"/>
        <v>-21136.080000000002</v>
      </c>
      <c r="K157" s="146"/>
      <c r="L157" s="27"/>
      <c r="M157" s="147" t="s">
        <v>1</v>
      </c>
      <c r="N157" s="148" t="s">
        <v>35</v>
      </c>
      <c r="O157" s="149">
        <v>0.222</v>
      </c>
      <c r="P157" s="149">
        <f t="shared" si="11"/>
        <v>-30.784739999999999</v>
      </c>
      <c r="Q157" s="149">
        <v>3.9825E-4</v>
      </c>
      <c r="R157" s="149">
        <f t="shared" si="12"/>
        <v>-5.5225327499999997E-2</v>
      </c>
      <c r="S157" s="149">
        <v>0</v>
      </c>
      <c r="T157" s="150">
        <f t="shared" si="1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1" t="s">
        <v>193</v>
      </c>
      <c r="AT157" s="151" t="s">
        <v>157</v>
      </c>
      <c r="AU157" s="151" t="s">
        <v>80</v>
      </c>
      <c r="AY157" s="14" t="s">
        <v>153</v>
      </c>
      <c r="BE157" s="152">
        <f t="shared" si="14"/>
        <v>-21136.080000000002</v>
      </c>
      <c r="BF157" s="152">
        <f t="shared" si="15"/>
        <v>0</v>
      </c>
      <c r="BG157" s="152">
        <f t="shared" si="16"/>
        <v>0</v>
      </c>
      <c r="BH157" s="152">
        <f t="shared" si="17"/>
        <v>0</v>
      </c>
      <c r="BI157" s="152">
        <f t="shared" si="18"/>
        <v>0</v>
      </c>
      <c r="BJ157" s="14" t="s">
        <v>78</v>
      </c>
      <c r="BK157" s="152">
        <f t="shared" si="19"/>
        <v>-21136.080000000002</v>
      </c>
      <c r="BL157" s="14" t="s">
        <v>193</v>
      </c>
      <c r="BM157" s="151" t="s">
        <v>262</v>
      </c>
    </row>
    <row r="158" spans="1:65" s="2" customFormat="1" ht="49.15" customHeight="1">
      <c r="A158" s="26"/>
      <c r="B158" s="138"/>
      <c r="C158" s="155" t="s">
        <v>113</v>
      </c>
      <c r="D158" s="156" t="s">
        <v>252</v>
      </c>
      <c r="E158" s="157" t="s">
        <v>263</v>
      </c>
      <c r="F158" s="158" t="s">
        <v>264</v>
      </c>
      <c r="G158" s="159" t="s">
        <v>160</v>
      </c>
      <c r="H158" s="160">
        <v>-161.62</v>
      </c>
      <c r="I158" s="161">
        <v>255.63</v>
      </c>
      <c r="J158" s="161">
        <f t="shared" si="10"/>
        <v>-41314.92</v>
      </c>
      <c r="K158" s="162"/>
      <c r="L158" s="163"/>
      <c r="M158" s="164" t="s">
        <v>1</v>
      </c>
      <c r="N158" s="165" t="s">
        <v>35</v>
      </c>
      <c r="O158" s="149">
        <v>0</v>
      </c>
      <c r="P158" s="149">
        <f t="shared" si="11"/>
        <v>0</v>
      </c>
      <c r="Q158" s="149">
        <v>0</v>
      </c>
      <c r="R158" s="149">
        <f t="shared" si="12"/>
        <v>0</v>
      </c>
      <c r="S158" s="149">
        <v>0</v>
      </c>
      <c r="T158" s="150">
        <f t="shared" si="1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51" t="s">
        <v>255</v>
      </c>
      <c r="AT158" s="151" t="s">
        <v>252</v>
      </c>
      <c r="AU158" s="151" t="s">
        <v>80</v>
      </c>
      <c r="AY158" s="14" t="s">
        <v>153</v>
      </c>
      <c r="BE158" s="152">
        <f t="shared" si="14"/>
        <v>-41314.92</v>
      </c>
      <c r="BF158" s="152">
        <f t="shared" si="15"/>
        <v>0</v>
      </c>
      <c r="BG158" s="152">
        <f t="shared" si="16"/>
        <v>0</v>
      </c>
      <c r="BH158" s="152">
        <f t="shared" si="17"/>
        <v>0</v>
      </c>
      <c r="BI158" s="152">
        <f t="shared" si="18"/>
        <v>0</v>
      </c>
      <c r="BJ158" s="14" t="s">
        <v>78</v>
      </c>
      <c r="BK158" s="152">
        <f t="shared" si="19"/>
        <v>-41314.92</v>
      </c>
      <c r="BL158" s="14" t="s">
        <v>193</v>
      </c>
      <c r="BM158" s="151" t="s">
        <v>265</v>
      </c>
    </row>
    <row r="159" spans="1:65" s="2" customFormat="1" ht="49.15" customHeight="1">
      <c r="A159" s="26"/>
      <c r="B159" s="138"/>
      <c r="C159" s="139" t="s">
        <v>116</v>
      </c>
      <c r="D159" s="153" t="s">
        <v>157</v>
      </c>
      <c r="E159" s="141" t="s">
        <v>266</v>
      </c>
      <c r="F159" s="142" t="s">
        <v>267</v>
      </c>
      <c r="G159" s="143" t="s">
        <v>228</v>
      </c>
      <c r="H159" s="144">
        <v>-5.5E-2</v>
      </c>
      <c r="I159" s="145">
        <v>1580.39</v>
      </c>
      <c r="J159" s="145">
        <f t="shared" si="10"/>
        <v>-86.92</v>
      </c>
      <c r="K159" s="146"/>
      <c r="L159" s="27"/>
      <c r="M159" s="166" t="s">
        <v>1</v>
      </c>
      <c r="N159" s="167" t="s">
        <v>35</v>
      </c>
      <c r="O159" s="168">
        <v>1.4419999999999999</v>
      </c>
      <c r="P159" s="168">
        <f t="shared" si="11"/>
        <v>-7.9309999999999992E-2</v>
      </c>
      <c r="Q159" s="168">
        <v>0</v>
      </c>
      <c r="R159" s="168">
        <f t="shared" si="12"/>
        <v>0</v>
      </c>
      <c r="S159" s="168">
        <v>0</v>
      </c>
      <c r="T159" s="169">
        <f t="shared" si="13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51" t="s">
        <v>193</v>
      </c>
      <c r="AT159" s="151" t="s">
        <v>157</v>
      </c>
      <c r="AU159" s="151" t="s">
        <v>80</v>
      </c>
      <c r="AY159" s="14" t="s">
        <v>153</v>
      </c>
      <c r="BE159" s="152">
        <f t="shared" si="14"/>
        <v>-86.92</v>
      </c>
      <c r="BF159" s="152">
        <f t="shared" si="15"/>
        <v>0</v>
      </c>
      <c r="BG159" s="152">
        <f t="shared" si="16"/>
        <v>0</v>
      </c>
      <c r="BH159" s="152">
        <f t="shared" si="17"/>
        <v>0</v>
      </c>
      <c r="BI159" s="152">
        <f t="shared" si="18"/>
        <v>0</v>
      </c>
      <c r="BJ159" s="14" t="s">
        <v>78</v>
      </c>
      <c r="BK159" s="152">
        <f t="shared" si="19"/>
        <v>-86.92</v>
      </c>
      <c r="BL159" s="14" t="s">
        <v>193</v>
      </c>
      <c r="BM159" s="151" t="s">
        <v>268</v>
      </c>
    </row>
    <row r="160" spans="1:65" s="2" customFormat="1" ht="6.95" customHeight="1">
      <c r="A160" s="26"/>
      <c r="B160" s="41"/>
      <c r="C160" s="42"/>
      <c r="D160" s="42"/>
      <c r="E160" s="42"/>
      <c r="F160" s="42"/>
      <c r="G160" s="42"/>
      <c r="H160" s="42"/>
      <c r="I160" s="42"/>
      <c r="J160" s="42"/>
      <c r="K160" s="42"/>
      <c r="L160" s="27"/>
      <c r="M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</row>
  </sheetData>
  <autoFilter ref="C123:K159" xr:uid="{00000000-0009-0000-0000-000001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M134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ht="11.25">
      <c r="A1" s="87"/>
    </row>
    <row r="2" spans="1:46" s="1" customFormat="1" ht="36.950000000000003" customHeight="1">
      <c r="L2" s="195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4" t="s">
        <v>83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80</v>
      </c>
    </row>
    <row r="4" spans="1:46" s="1" customFormat="1" ht="24.95" customHeight="1">
      <c r="B4" s="17"/>
      <c r="D4" s="18" t="s">
        <v>122</v>
      </c>
      <c r="L4" s="17"/>
      <c r="M4" s="88" t="s">
        <v>10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14</v>
      </c>
      <c r="L6" s="17"/>
    </row>
    <row r="7" spans="1:46" s="1" customFormat="1" ht="16.5" customHeight="1">
      <c r="B7" s="17"/>
      <c r="E7" s="209" t="str">
        <f>'Rekapitulace stavby'!K6</f>
        <v>Město Chomutov Palachova - změnové listy</v>
      </c>
      <c r="F7" s="210"/>
      <c r="G7" s="210"/>
      <c r="H7" s="210"/>
      <c r="L7" s="17"/>
    </row>
    <row r="8" spans="1:46" s="2" customFormat="1" ht="12" customHeight="1">
      <c r="A8" s="26"/>
      <c r="B8" s="27"/>
      <c r="C8" s="26"/>
      <c r="D8" s="23" t="s">
        <v>123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179" t="s">
        <v>269</v>
      </c>
      <c r="F9" s="211"/>
      <c r="G9" s="211"/>
      <c r="H9" s="211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1.25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16</v>
      </c>
      <c r="E11" s="26"/>
      <c r="F11" s="21" t="s">
        <v>1</v>
      </c>
      <c r="G11" s="26"/>
      <c r="H11" s="26"/>
      <c r="I11" s="23" t="s">
        <v>17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18</v>
      </c>
      <c r="E12" s="26"/>
      <c r="F12" s="21" t="s">
        <v>19</v>
      </c>
      <c r="G12" s="26"/>
      <c r="H12" s="26"/>
      <c r="I12" s="23" t="s">
        <v>20</v>
      </c>
      <c r="J12" s="49" t="str">
        <f>'Rekapitulace stavby'!AN8</f>
        <v>23. 6. 2025</v>
      </c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22</v>
      </c>
      <c r="E14" s="26"/>
      <c r="F14" s="26"/>
      <c r="G14" s="26"/>
      <c r="H14" s="26"/>
      <c r="I14" s="23" t="s">
        <v>23</v>
      </c>
      <c r="J14" s="21" t="str">
        <f>IF('Rekapitulace stavby'!AN10="","",'Rekapitulace stavby'!AN10)</f>
        <v/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tr">
        <f>IF('Rekapitulace stavby'!E11="","",'Rekapitulace stavby'!E11)</f>
        <v xml:space="preserve"> </v>
      </c>
      <c r="F15" s="26"/>
      <c r="G15" s="26"/>
      <c r="H15" s="26"/>
      <c r="I15" s="23" t="s">
        <v>24</v>
      </c>
      <c r="J15" s="21" t="str">
        <f>IF('Rekapitulace stavby'!AN11="","",'Rekapitulace stavby'!AN11)</f>
        <v/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25</v>
      </c>
      <c r="E17" s="26"/>
      <c r="F17" s="26"/>
      <c r="G17" s="26"/>
      <c r="H17" s="26"/>
      <c r="I17" s="23" t="s">
        <v>23</v>
      </c>
      <c r="J17" s="21" t="str">
        <f>'Rekapitulace stavby'!AN13</f>
        <v/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81" t="str">
        <f>'Rekapitulace stavby'!E14</f>
        <v xml:space="preserve"> </v>
      </c>
      <c r="F18" s="181"/>
      <c r="G18" s="181"/>
      <c r="H18" s="181"/>
      <c r="I18" s="23" t="s">
        <v>24</v>
      </c>
      <c r="J18" s="21" t="str">
        <f>'Rekapitulace stavby'!AN14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26</v>
      </c>
      <c r="E20" s="26"/>
      <c r="F20" s="26"/>
      <c r="G20" s="26"/>
      <c r="H20" s="26"/>
      <c r="I20" s="23" t="s">
        <v>23</v>
      </c>
      <c r="J20" s="21" t="str">
        <f>IF('Rekapitulace stavby'!AN16="","",'Rekapitulace stavby'!AN16)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tr">
        <f>IF('Rekapitulace stavby'!E17="","",'Rekapitulace stavby'!E17)</f>
        <v xml:space="preserve"> </v>
      </c>
      <c r="F21" s="26"/>
      <c r="G21" s="26"/>
      <c r="H21" s="26"/>
      <c r="I21" s="23" t="s">
        <v>24</v>
      </c>
      <c r="J21" s="21" t="str">
        <f>IF('Rekapitulace stavby'!AN17="","",'Rekapitulace stavby'!AN17)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28</v>
      </c>
      <c r="E23" s="26"/>
      <c r="F23" s="26"/>
      <c r="G23" s="26"/>
      <c r="H23" s="26"/>
      <c r="I23" s="23" t="s">
        <v>23</v>
      </c>
      <c r="J23" s="21" t="str">
        <f>IF('Rekapitulace stavby'!AN19="","",'Rekapitulace stavby'!AN19)</f>
        <v/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IF('Rekapitulace stavby'!E20="","",'Rekapitulace stavby'!E20)</f>
        <v xml:space="preserve"> </v>
      </c>
      <c r="F24" s="26"/>
      <c r="G24" s="26"/>
      <c r="H24" s="26"/>
      <c r="I24" s="23" t="s">
        <v>24</v>
      </c>
      <c r="J24" s="21" t="str">
        <f>IF('Rekapitulace stavby'!AN20="","",'Rekapitulace stavby'!AN20)</f>
        <v/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29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89"/>
      <c r="B27" s="90"/>
      <c r="C27" s="89"/>
      <c r="D27" s="89"/>
      <c r="E27" s="184" t="s">
        <v>1</v>
      </c>
      <c r="F27" s="184"/>
      <c r="G27" s="184"/>
      <c r="H27" s="184"/>
      <c r="I27" s="89"/>
      <c r="J27" s="89"/>
      <c r="K27" s="89"/>
      <c r="L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2" t="s">
        <v>30</v>
      </c>
      <c r="E30" s="26"/>
      <c r="F30" s="26"/>
      <c r="G30" s="26"/>
      <c r="H30" s="26"/>
      <c r="I30" s="26"/>
      <c r="J30" s="65">
        <f>ROUND(J121, 2)</f>
        <v>8534.99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6"/>
      <c r="F32" s="30" t="s">
        <v>32</v>
      </c>
      <c r="G32" s="26"/>
      <c r="H32" s="26"/>
      <c r="I32" s="30" t="s">
        <v>31</v>
      </c>
      <c r="J32" s="30" t="s">
        <v>33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>
      <c r="A33" s="26"/>
      <c r="B33" s="27"/>
      <c r="C33" s="26"/>
      <c r="D33" s="93" t="s">
        <v>34</v>
      </c>
      <c r="E33" s="23" t="s">
        <v>35</v>
      </c>
      <c r="F33" s="94">
        <f>ROUND((SUM(BE121:BE133)),  2)</f>
        <v>8534.99</v>
      </c>
      <c r="G33" s="26"/>
      <c r="H33" s="26"/>
      <c r="I33" s="95">
        <v>0.21</v>
      </c>
      <c r="J33" s="94">
        <f>ROUND(((SUM(BE121:BE133))*I33),  2)</f>
        <v>1792.35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23" t="s">
        <v>36</v>
      </c>
      <c r="F34" s="94">
        <f>ROUND((SUM(BF121:BF133)),  2)</f>
        <v>0</v>
      </c>
      <c r="G34" s="26"/>
      <c r="H34" s="26"/>
      <c r="I34" s="95">
        <v>0.12</v>
      </c>
      <c r="J34" s="94">
        <f>ROUND(((SUM(BF121:BF133))*I34), 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37</v>
      </c>
      <c r="F35" s="94">
        <f>ROUND((SUM(BG121:BG133)),  2)</f>
        <v>0</v>
      </c>
      <c r="G35" s="26"/>
      <c r="H35" s="26"/>
      <c r="I35" s="95">
        <v>0.21</v>
      </c>
      <c r="J35" s="94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38</v>
      </c>
      <c r="F36" s="94">
        <f>ROUND((SUM(BH121:BH133)),  2)</f>
        <v>0</v>
      </c>
      <c r="G36" s="26"/>
      <c r="H36" s="26"/>
      <c r="I36" s="95">
        <v>0.12</v>
      </c>
      <c r="J36" s="94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39</v>
      </c>
      <c r="F37" s="94">
        <f>ROUND((SUM(BI121:BI133)),  2)</f>
        <v>0</v>
      </c>
      <c r="G37" s="26"/>
      <c r="H37" s="26"/>
      <c r="I37" s="95">
        <v>0</v>
      </c>
      <c r="J37" s="94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96"/>
      <c r="D39" s="97" t="s">
        <v>40</v>
      </c>
      <c r="E39" s="54"/>
      <c r="F39" s="54"/>
      <c r="G39" s="98" t="s">
        <v>41</v>
      </c>
      <c r="H39" s="99" t="s">
        <v>42</v>
      </c>
      <c r="I39" s="54"/>
      <c r="J39" s="100">
        <f>SUM(J30:J37)</f>
        <v>10327.34</v>
      </c>
      <c r="K39" s="101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43</v>
      </c>
      <c r="E50" s="38"/>
      <c r="F50" s="38"/>
      <c r="G50" s="37" t="s">
        <v>44</v>
      </c>
      <c r="H50" s="38"/>
      <c r="I50" s="38"/>
      <c r="J50" s="38"/>
      <c r="K50" s="38"/>
      <c r="L50" s="36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6"/>
      <c r="B61" s="27"/>
      <c r="C61" s="26"/>
      <c r="D61" s="39" t="s">
        <v>45</v>
      </c>
      <c r="E61" s="29"/>
      <c r="F61" s="102" t="s">
        <v>46</v>
      </c>
      <c r="G61" s="39" t="s">
        <v>45</v>
      </c>
      <c r="H61" s="29"/>
      <c r="I61" s="29"/>
      <c r="J61" s="103" t="s">
        <v>46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6"/>
      <c r="B65" s="27"/>
      <c r="C65" s="26"/>
      <c r="D65" s="37" t="s">
        <v>47</v>
      </c>
      <c r="E65" s="40"/>
      <c r="F65" s="40"/>
      <c r="G65" s="37" t="s">
        <v>48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6"/>
      <c r="B76" s="27"/>
      <c r="C76" s="26"/>
      <c r="D76" s="39" t="s">
        <v>45</v>
      </c>
      <c r="E76" s="29"/>
      <c r="F76" s="102" t="s">
        <v>46</v>
      </c>
      <c r="G76" s="39" t="s">
        <v>45</v>
      </c>
      <c r="H76" s="29"/>
      <c r="I76" s="29"/>
      <c r="J76" s="103" t="s">
        <v>46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125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14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09" t="str">
        <f>E7</f>
        <v>Město Chomutov Palachova - změnové listy</v>
      </c>
      <c r="F85" s="210"/>
      <c r="G85" s="210"/>
      <c r="H85" s="210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123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179" t="str">
        <f>E9</f>
        <v>02 - ZL 2 - Instalační šachta</v>
      </c>
      <c r="F87" s="211"/>
      <c r="G87" s="211"/>
      <c r="H87" s="211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18</v>
      </c>
      <c r="D89" s="26"/>
      <c r="E89" s="26"/>
      <c r="F89" s="21" t="str">
        <f>F12</f>
        <v xml:space="preserve"> </v>
      </c>
      <c r="G89" s="26"/>
      <c r="H89" s="26"/>
      <c r="I89" s="23" t="s">
        <v>20</v>
      </c>
      <c r="J89" s="49" t="str">
        <f>IF(J12="","",J12)</f>
        <v>23. 6. 2025</v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" customHeight="1">
      <c r="A91" s="26"/>
      <c r="B91" s="27"/>
      <c r="C91" s="23" t="s">
        <v>22</v>
      </c>
      <c r="D91" s="26"/>
      <c r="E91" s="26"/>
      <c r="F91" s="21" t="str">
        <f>E15</f>
        <v xml:space="preserve"> </v>
      </c>
      <c r="G91" s="26"/>
      <c r="H91" s="26"/>
      <c r="I91" s="23" t="s">
        <v>26</v>
      </c>
      <c r="J91" s="24" t="str">
        <f>E21</f>
        <v xml:space="preserve"> 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customHeight="1">
      <c r="A92" s="26"/>
      <c r="B92" s="27"/>
      <c r="C92" s="23" t="s">
        <v>25</v>
      </c>
      <c r="D92" s="26"/>
      <c r="E92" s="26"/>
      <c r="F92" s="21" t="str">
        <f>IF(E18="","",E18)</f>
        <v xml:space="preserve"> </v>
      </c>
      <c r="G92" s="26"/>
      <c r="H92" s="26"/>
      <c r="I92" s="23" t="s">
        <v>28</v>
      </c>
      <c r="J92" s="24" t="str">
        <f>E24</f>
        <v xml:space="preserve"> 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4" t="s">
        <v>126</v>
      </c>
      <c r="D94" s="96"/>
      <c r="E94" s="96"/>
      <c r="F94" s="96"/>
      <c r="G94" s="96"/>
      <c r="H94" s="96"/>
      <c r="I94" s="96"/>
      <c r="J94" s="105" t="s">
        <v>127</v>
      </c>
      <c r="K94" s="9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customHeight="1">
      <c r="A96" s="26"/>
      <c r="B96" s="27"/>
      <c r="C96" s="106" t="s">
        <v>128</v>
      </c>
      <c r="D96" s="26"/>
      <c r="E96" s="26"/>
      <c r="F96" s="26"/>
      <c r="G96" s="26"/>
      <c r="H96" s="26"/>
      <c r="I96" s="26"/>
      <c r="J96" s="65">
        <f>J121</f>
        <v>8534.99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129</v>
      </c>
    </row>
    <row r="97" spans="1:31" s="9" customFormat="1" ht="24.95" customHeight="1">
      <c r="B97" s="107"/>
      <c r="D97" s="108" t="s">
        <v>130</v>
      </c>
      <c r="E97" s="109"/>
      <c r="F97" s="109"/>
      <c r="G97" s="109"/>
      <c r="H97" s="109"/>
      <c r="I97" s="109"/>
      <c r="J97" s="110">
        <f>J122</f>
        <v>8534.99</v>
      </c>
      <c r="L97" s="107"/>
    </row>
    <row r="98" spans="1:31" s="10" customFormat="1" ht="19.899999999999999" customHeight="1">
      <c r="B98" s="111"/>
      <c r="D98" s="112" t="s">
        <v>270</v>
      </c>
      <c r="E98" s="113"/>
      <c r="F98" s="113"/>
      <c r="G98" s="113"/>
      <c r="H98" s="113"/>
      <c r="I98" s="113"/>
      <c r="J98" s="114">
        <f>J123</f>
        <v>6072.3</v>
      </c>
      <c r="L98" s="111"/>
    </row>
    <row r="99" spans="1:31" s="10" customFormat="1" ht="19.899999999999999" customHeight="1">
      <c r="B99" s="111"/>
      <c r="D99" s="112" t="s">
        <v>133</v>
      </c>
      <c r="E99" s="113"/>
      <c r="F99" s="113"/>
      <c r="G99" s="113"/>
      <c r="H99" s="113"/>
      <c r="I99" s="113"/>
      <c r="J99" s="114">
        <f>J125</f>
        <v>489.24</v>
      </c>
      <c r="L99" s="111"/>
    </row>
    <row r="100" spans="1:31" s="10" customFormat="1" ht="19.899999999999999" customHeight="1">
      <c r="B100" s="111"/>
      <c r="D100" s="112" t="s">
        <v>134</v>
      </c>
      <c r="E100" s="113"/>
      <c r="F100" s="113"/>
      <c r="G100" s="113"/>
      <c r="H100" s="113"/>
      <c r="I100" s="113"/>
      <c r="J100" s="114">
        <f>J127</f>
        <v>1263.17</v>
      </c>
      <c r="L100" s="111"/>
    </row>
    <row r="101" spans="1:31" s="10" customFormat="1" ht="19.899999999999999" customHeight="1">
      <c r="B101" s="111"/>
      <c r="D101" s="112" t="s">
        <v>135</v>
      </c>
      <c r="E101" s="113"/>
      <c r="F101" s="113"/>
      <c r="G101" s="113"/>
      <c r="H101" s="113"/>
      <c r="I101" s="113"/>
      <c r="J101" s="114">
        <f>J132</f>
        <v>710.28</v>
      </c>
      <c r="L101" s="111"/>
    </row>
    <row r="102" spans="1:31" s="2" customFormat="1" ht="21.75" customHeight="1">
      <c r="A102" s="26"/>
      <c r="B102" s="27"/>
      <c r="C102" s="26"/>
      <c r="D102" s="26"/>
      <c r="E102" s="26"/>
      <c r="F102" s="26"/>
      <c r="G102" s="26"/>
      <c r="H102" s="26"/>
      <c r="I102" s="26"/>
      <c r="J102" s="26"/>
      <c r="K102" s="26"/>
      <c r="L102" s="3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</row>
    <row r="103" spans="1:31" s="2" customFormat="1" ht="6.95" customHeight="1">
      <c r="A103" s="26"/>
      <c r="B103" s="41"/>
      <c r="C103" s="42"/>
      <c r="D103" s="42"/>
      <c r="E103" s="42"/>
      <c r="F103" s="42"/>
      <c r="G103" s="42"/>
      <c r="H103" s="42"/>
      <c r="I103" s="42"/>
      <c r="J103" s="42"/>
      <c r="K103" s="42"/>
      <c r="L103" s="3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</row>
    <row r="107" spans="1:31" s="2" customFormat="1" ht="6.95" customHeight="1">
      <c r="A107" s="26"/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3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24.95" customHeight="1">
      <c r="A108" s="26"/>
      <c r="B108" s="27"/>
      <c r="C108" s="18" t="s">
        <v>138</v>
      </c>
      <c r="D108" s="26"/>
      <c r="E108" s="26"/>
      <c r="F108" s="26"/>
      <c r="G108" s="26"/>
      <c r="H108" s="26"/>
      <c r="I108" s="26"/>
      <c r="J108" s="26"/>
      <c r="K108" s="26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6.95" customHeight="1">
      <c r="A109" s="26"/>
      <c r="B109" s="27"/>
      <c r="C109" s="26"/>
      <c r="D109" s="26"/>
      <c r="E109" s="26"/>
      <c r="F109" s="26"/>
      <c r="G109" s="26"/>
      <c r="H109" s="26"/>
      <c r="I109" s="26"/>
      <c r="J109" s="26"/>
      <c r="K109" s="26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12" customHeight="1">
      <c r="A110" s="26"/>
      <c r="B110" s="27"/>
      <c r="C110" s="23" t="s">
        <v>14</v>
      </c>
      <c r="D110" s="26"/>
      <c r="E110" s="26"/>
      <c r="F110" s="26"/>
      <c r="G110" s="26"/>
      <c r="H110" s="26"/>
      <c r="I110" s="26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16.5" customHeight="1">
      <c r="A111" s="26"/>
      <c r="B111" s="27"/>
      <c r="C111" s="26"/>
      <c r="D111" s="26"/>
      <c r="E111" s="209" t="str">
        <f>E7</f>
        <v>Město Chomutov Palachova - změnové listy</v>
      </c>
      <c r="F111" s="210"/>
      <c r="G111" s="210"/>
      <c r="H111" s="210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2" customHeight="1">
      <c r="A112" s="26"/>
      <c r="B112" s="27"/>
      <c r="C112" s="23" t="s">
        <v>123</v>
      </c>
      <c r="D112" s="26"/>
      <c r="E112" s="26"/>
      <c r="F112" s="26"/>
      <c r="G112" s="26"/>
      <c r="H112" s="26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6.5" customHeight="1">
      <c r="A113" s="26"/>
      <c r="B113" s="27"/>
      <c r="C113" s="26"/>
      <c r="D113" s="26"/>
      <c r="E113" s="179" t="str">
        <f>E9</f>
        <v>02 - ZL 2 - Instalační šachta</v>
      </c>
      <c r="F113" s="211"/>
      <c r="G113" s="211"/>
      <c r="H113" s="211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6.95" customHeight="1">
      <c r="A114" s="26"/>
      <c r="B114" s="27"/>
      <c r="C114" s="26"/>
      <c r="D114" s="26"/>
      <c r="E114" s="26"/>
      <c r="F114" s="26"/>
      <c r="G114" s="26"/>
      <c r="H114" s="26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2" customHeight="1">
      <c r="A115" s="26"/>
      <c r="B115" s="27"/>
      <c r="C115" s="23" t="s">
        <v>18</v>
      </c>
      <c r="D115" s="26"/>
      <c r="E115" s="26"/>
      <c r="F115" s="21" t="str">
        <f>F12</f>
        <v xml:space="preserve"> </v>
      </c>
      <c r="G115" s="26"/>
      <c r="H115" s="26"/>
      <c r="I115" s="23" t="s">
        <v>20</v>
      </c>
      <c r="J115" s="49" t="str">
        <f>IF(J12="","",J12)</f>
        <v>23. 6. 2025</v>
      </c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6.95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5.2" customHeight="1">
      <c r="A117" s="26"/>
      <c r="B117" s="27"/>
      <c r="C117" s="23" t="s">
        <v>22</v>
      </c>
      <c r="D117" s="26"/>
      <c r="E117" s="26"/>
      <c r="F117" s="21" t="str">
        <f>E15</f>
        <v xml:space="preserve"> </v>
      </c>
      <c r="G117" s="26"/>
      <c r="H117" s="26"/>
      <c r="I117" s="23" t="s">
        <v>26</v>
      </c>
      <c r="J117" s="24" t="str">
        <f>E21</f>
        <v xml:space="preserve"> </v>
      </c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15.2" customHeight="1">
      <c r="A118" s="26"/>
      <c r="B118" s="27"/>
      <c r="C118" s="23" t="s">
        <v>25</v>
      </c>
      <c r="D118" s="26"/>
      <c r="E118" s="26"/>
      <c r="F118" s="21" t="str">
        <f>IF(E18="","",E18)</f>
        <v xml:space="preserve"> </v>
      </c>
      <c r="G118" s="26"/>
      <c r="H118" s="26"/>
      <c r="I118" s="23" t="s">
        <v>28</v>
      </c>
      <c r="J118" s="24" t="str">
        <f>E24</f>
        <v xml:space="preserve"> </v>
      </c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0.35" customHeight="1">
      <c r="A119" s="26"/>
      <c r="B119" s="27"/>
      <c r="C119" s="26"/>
      <c r="D119" s="26"/>
      <c r="E119" s="26"/>
      <c r="F119" s="26"/>
      <c r="G119" s="26"/>
      <c r="H119" s="26"/>
      <c r="I119" s="26"/>
      <c r="J119" s="26"/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11" customFormat="1" ht="29.25" customHeight="1">
      <c r="A120" s="115"/>
      <c r="B120" s="116"/>
      <c r="C120" s="117" t="s">
        <v>139</v>
      </c>
      <c r="D120" s="118" t="s">
        <v>55</v>
      </c>
      <c r="E120" s="118" t="s">
        <v>51</v>
      </c>
      <c r="F120" s="118" t="s">
        <v>52</v>
      </c>
      <c r="G120" s="118" t="s">
        <v>140</v>
      </c>
      <c r="H120" s="118" t="s">
        <v>141</v>
      </c>
      <c r="I120" s="118" t="s">
        <v>142</v>
      </c>
      <c r="J120" s="119" t="s">
        <v>127</v>
      </c>
      <c r="K120" s="120" t="s">
        <v>143</v>
      </c>
      <c r="L120" s="121"/>
      <c r="M120" s="56" t="s">
        <v>1</v>
      </c>
      <c r="N120" s="57" t="s">
        <v>34</v>
      </c>
      <c r="O120" s="57" t="s">
        <v>144</v>
      </c>
      <c r="P120" s="57" t="s">
        <v>145</v>
      </c>
      <c r="Q120" s="57" t="s">
        <v>146</v>
      </c>
      <c r="R120" s="57" t="s">
        <v>147</v>
      </c>
      <c r="S120" s="57" t="s">
        <v>148</v>
      </c>
      <c r="T120" s="58" t="s">
        <v>149</v>
      </c>
      <c r="U120" s="115"/>
      <c r="V120" s="115"/>
      <c r="W120" s="115"/>
      <c r="X120" s="115"/>
      <c r="Y120" s="115"/>
      <c r="Z120" s="115"/>
      <c r="AA120" s="115"/>
      <c r="AB120" s="115"/>
      <c r="AC120" s="115"/>
      <c r="AD120" s="115"/>
      <c r="AE120" s="115"/>
    </row>
    <row r="121" spans="1:65" s="2" customFormat="1" ht="22.9" customHeight="1">
      <c r="A121" s="26"/>
      <c r="B121" s="27"/>
      <c r="C121" s="63" t="s">
        <v>150</v>
      </c>
      <c r="D121" s="26"/>
      <c r="E121" s="26"/>
      <c r="F121" s="26"/>
      <c r="G121" s="26"/>
      <c r="H121" s="26"/>
      <c r="I121" s="26"/>
      <c r="J121" s="122">
        <f>BK121</f>
        <v>8534.99</v>
      </c>
      <c r="K121" s="26"/>
      <c r="L121" s="27"/>
      <c r="M121" s="59"/>
      <c r="N121" s="50"/>
      <c r="O121" s="60"/>
      <c r="P121" s="123">
        <f>P122</f>
        <v>5.3280029999999998</v>
      </c>
      <c r="Q121" s="60"/>
      <c r="R121" s="123">
        <f>R122</f>
        <v>0.51245999999999992</v>
      </c>
      <c r="S121" s="60"/>
      <c r="T121" s="124">
        <f>T122</f>
        <v>0.46080000000000004</v>
      </c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T121" s="14" t="s">
        <v>69</v>
      </c>
      <c r="AU121" s="14" t="s">
        <v>129</v>
      </c>
      <c r="BK121" s="125">
        <f>BK122</f>
        <v>8534.99</v>
      </c>
    </row>
    <row r="122" spans="1:65" s="12" customFormat="1" ht="25.9" customHeight="1">
      <c r="B122" s="126"/>
      <c r="D122" s="127" t="s">
        <v>69</v>
      </c>
      <c r="E122" s="128" t="s">
        <v>151</v>
      </c>
      <c r="F122" s="128" t="s">
        <v>152</v>
      </c>
      <c r="J122" s="129">
        <f>BK122</f>
        <v>8534.99</v>
      </c>
      <c r="L122" s="126"/>
      <c r="M122" s="130"/>
      <c r="N122" s="131"/>
      <c r="O122" s="131"/>
      <c r="P122" s="132">
        <f>P123+P125+P127+P132</f>
        <v>5.3280029999999998</v>
      </c>
      <c r="Q122" s="131"/>
      <c r="R122" s="132">
        <f>R123+R125+R127+R132</f>
        <v>0.51245999999999992</v>
      </c>
      <c r="S122" s="131"/>
      <c r="T122" s="133">
        <f>T123+T125+T127+T132</f>
        <v>0.46080000000000004</v>
      </c>
      <c r="AR122" s="127" t="s">
        <v>78</v>
      </c>
      <c r="AT122" s="134" t="s">
        <v>69</v>
      </c>
      <c r="AU122" s="134" t="s">
        <v>70</v>
      </c>
      <c r="AY122" s="127" t="s">
        <v>153</v>
      </c>
      <c r="BK122" s="135">
        <f>BK123+BK125+BK127+BK132</f>
        <v>8534.99</v>
      </c>
    </row>
    <row r="123" spans="1:65" s="12" customFormat="1" ht="22.9" customHeight="1">
      <c r="B123" s="126"/>
      <c r="D123" s="127" t="s">
        <v>69</v>
      </c>
      <c r="E123" s="136" t="s">
        <v>225</v>
      </c>
      <c r="F123" s="136" t="s">
        <v>271</v>
      </c>
      <c r="J123" s="137">
        <f>BK123</f>
        <v>6072.3</v>
      </c>
      <c r="L123" s="126"/>
      <c r="M123" s="130"/>
      <c r="N123" s="131"/>
      <c r="O123" s="131"/>
      <c r="P123" s="132">
        <f>P124</f>
        <v>1.3786499999999999</v>
      </c>
      <c r="Q123" s="131"/>
      <c r="R123" s="132">
        <f>R124</f>
        <v>0.51245999999999992</v>
      </c>
      <c r="S123" s="131"/>
      <c r="T123" s="133">
        <f>T124</f>
        <v>0</v>
      </c>
      <c r="AR123" s="127" t="s">
        <v>78</v>
      </c>
      <c r="AT123" s="134" t="s">
        <v>69</v>
      </c>
      <c r="AU123" s="134" t="s">
        <v>78</v>
      </c>
      <c r="AY123" s="127" t="s">
        <v>153</v>
      </c>
      <c r="BK123" s="135">
        <f>BK124</f>
        <v>6072.3</v>
      </c>
    </row>
    <row r="124" spans="1:65" s="2" customFormat="1" ht="33" customHeight="1">
      <c r="A124" s="26"/>
      <c r="B124" s="138"/>
      <c r="C124" s="139" t="s">
        <v>80</v>
      </c>
      <c r="D124" s="139" t="s">
        <v>157</v>
      </c>
      <c r="E124" s="141" t="s">
        <v>272</v>
      </c>
      <c r="F124" s="142" t="s">
        <v>273</v>
      </c>
      <c r="G124" s="143" t="s">
        <v>160</v>
      </c>
      <c r="H124" s="144">
        <v>1.95</v>
      </c>
      <c r="I124" s="145">
        <v>3114</v>
      </c>
      <c r="J124" s="145">
        <f>ROUND(I124*H124,2)</f>
        <v>6072.3</v>
      </c>
      <c r="K124" s="146"/>
      <c r="L124" s="27"/>
      <c r="M124" s="147" t="s">
        <v>1</v>
      </c>
      <c r="N124" s="148" t="s">
        <v>35</v>
      </c>
      <c r="O124" s="149">
        <v>0.70699999999999996</v>
      </c>
      <c r="P124" s="149">
        <f>O124*H124</f>
        <v>1.3786499999999999</v>
      </c>
      <c r="Q124" s="149">
        <v>0.26279999999999998</v>
      </c>
      <c r="R124" s="149">
        <f>Q124*H124</f>
        <v>0.51245999999999992</v>
      </c>
      <c r="S124" s="149">
        <v>0</v>
      </c>
      <c r="T124" s="150">
        <f>S124*H124</f>
        <v>0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R124" s="151" t="s">
        <v>161</v>
      </c>
      <c r="AT124" s="151" t="s">
        <v>157</v>
      </c>
      <c r="AU124" s="151" t="s">
        <v>80</v>
      </c>
      <c r="AY124" s="14" t="s">
        <v>153</v>
      </c>
      <c r="BE124" s="152">
        <f>IF(N124="základní",J124,0)</f>
        <v>6072.3</v>
      </c>
      <c r="BF124" s="152">
        <f>IF(N124="snížená",J124,0)</f>
        <v>0</v>
      </c>
      <c r="BG124" s="152">
        <f>IF(N124="zákl. přenesená",J124,0)</f>
        <v>0</v>
      </c>
      <c r="BH124" s="152">
        <f>IF(N124="sníž. přenesená",J124,0)</f>
        <v>0</v>
      </c>
      <c r="BI124" s="152">
        <f>IF(N124="nulová",J124,0)</f>
        <v>0</v>
      </c>
      <c r="BJ124" s="14" t="s">
        <v>78</v>
      </c>
      <c r="BK124" s="152">
        <f>ROUND(I124*H124,2)</f>
        <v>6072.3</v>
      </c>
      <c r="BL124" s="14" t="s">
        <v>161</v>
      </c>
      <c r="BM124" s="151" t="s">
        <v>274</v>
      </c>
    </row>
    <row r="125" spans="1:65" s="12" customFormat="1" ht="22.9" customHeight="1">
      <c r="B125" s="126"/>
      <c r="D125" s="127" t="s">
        <v>69</v>
      </c>
      <c r="E125" s="136" t="s">
        <v>211</v>
      </c>
      <c r="F125" s="136" t="s">
        <v>212</v>
      </c>
      <c r="J125" s="137">
        <f>BK125</f>
        <v>489.24</v>
      </c>
      <c r="L125" s="126"/>
      <c r="M125" s="130"/>
      <c r="N125" s="131"/>
      <c r="O125" s="131"/>
      <c r="P125" s="132">
        <f>P126</f>
        <v>0.93240000000000001</v>
      </c>
      <c r="Q125" s="131"/>
      <c r="R125" s="132">
        <f>R126</f>
        <v>0</v>
      </c>
      <c r="S125" s="131"/>
      <c r="T125" s="133">
        <f>T126</f>
        <v>0.46080000000000004</v>
      </c>
      <c r="AR125" s="127" t="s">
        <v>78</v>
      </c>
      <c r="AT125" s="134" t="s">
        <v>69</v>
      </c>
      <c r="AU125" s="134" t="s">
        <v>78</v>
      </c>
      <c r="AY125" s="127" t="s">
        <v>153</v>
      </c>
      <c r="BK125" s="135">
        <f>BK126</f>
        <v>489.24</v>
      </c>
    </row>
    <row r="126" spans="1:65" s="2" customFormat="1" ht="24.2" customHeight="1">
      <c r="A126" s="26"/>
      <c r="B126" s="138"/>
      <c r="C126" s="139" t="s">
        <v>78</v>
      </c>
      <c r="D126" s="139" t="s">
        <v>157</v>
      </c>
      <c r="E126" s="141" t="s">
        <v>275</v>
      </c>
      <c r="F126" s="142" t="s">
        <v>276</v>
      </c>
      <c r="G126" s="143" t="s">
        <v>160</v>
      </c>
      <c r="H126" s="144">
        <v>3.6</v>
      </c>
      <c r="I126" s="145">
        <v>135.9</v>
      </c>
      <c r="J126" s="145">
        <f>ROUND(I126*H126,2)</f>
        <v>489.24</v>
      </c>
      <c r="K126" s="146"/>
      <c r="L126" s="27"/>
      <c r="M126" s="147" t="s">
        <v>1</v>
      </c>
      <c r="N126" s="148" t="s">
        <v>35</v>
      </c>
      <c r="O126" s="149">
        <v>0.25900000000000001</v>
      </c>
      <c r="P126" s="149">
        <f>O126*H126</f>
        <v>0.93240000000000001</v>
      </c>
      <c r="Q126" s="149">
        <v>0</v>
      </c>
      <c r="R126" s="149">
        <f>Q126*H126</f>
        <v>0</v>
      </c>
      <c r="S126" s="149">
        <v>0.128</v>
      </c>
      <c r="T126" s="150">
        <f>S126*H126</f>
        <v>0.46080000000000004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51" t="s">
        <v>161</v>
      </c>
      <c r="AT126" s="151" t="s">
        <v>157</v>
      </c>
      <c r="AU126" s="151" t="s">
        <v>80</v>
      </c>
      <c r="AY126" s="14" t="s">
        <v>153</v>
      </c>
      <c r="BE126" s="152">
        <f>IF(N126="základní",J126,0)</f>
        <v>489.24</v>
      </c>
      <c r="BF126" s="152">
        <f>IF(N126="snížená",J126,0)</f>
        <v>0</v>
      </c>
      <c r="BG126" s="152">
        <f>IF(N126="zákl. přenesená",J126,0)</f>
        <v>0</v>
      </c>
      <c r="BH126" s="152">
        <f>IF(N126="sníž. přenesená",J126,0)</f>
        <v>0</v>
      </c>
      <c r="BI126" s="152">
        <f>IF(N126="nulová",J126,0)</f>
        <v>0</v>
      </c>
      <c r="BJ126" s="14" t="s">
        <v>78</v>
      </c>
      <c r="BK126" s="152">
        <f>ROUND(I126*H126,2)</f>
        <v>489.24</v>
      </c>
      <c r="BL126" s="14" t="s">
        <v>161</v>
      </c>
      <c r="BM126" s="151" t="s">
        <v>277</v>
      </c>
    </row>
    <row r="127" spans="1:65" s="12" customFormat="1" ht="22.9" customHeight="1">
      <c r="B127" s="126"/>
      <c r="D127" s="127" t="s">
        <v>69</v>
      </c>
      <c r="E127" s="136" t="s">
        <v>223</v>
      </c>
      <c r="F127" s="136" t="s">
        <v>224</v>
      </c>
      <c r="J127" s="137">
        <f>BK127</f>
        <v>1263.17</v>
      </c>
      <c r="L127" s="126"/>
      <c r="M127" s="130"/>
      <c r="N127" s="131"/>
      <c r="O127" s="131"/>
      <c r="P127" s="132">
        <f>SUM(P128:P131)</f>
        <v>1.6360890000000001</v>
      </c>
      <c r="Q127" s="131"/>
      <c r="R127" s="132">
        <f>SUM(R128:R131)</f>
        <v>0</v>
      </c>
      <c r="S127" s="131"/>
      <c r="T127" s="133">
        <f>SUM(T128:T131)</f>
        <v>0</v>
      </c>
      <c r="AR127" s="127" t="s">
        <v>78</v>
      </c>
      <c r="AT127" s="134" t="s">
        <v>69</v>
      </c>
      <c r="AU127" s="134" t="s">
        <v>78</v>
      </c>
      <c r="AY127" s="127" t="s">
        <v>153</v>
      </c>
      <c r="BK127" s="135">
        <f>SUM(BK128:BK131)</f>
        <v>1263.17</v>
      </c>
    </row>
    <row r="128" spans="1:65" s="2" customFormat="1" ht="44.25" customHeight="1">
      <c r="A128" s="26"/>
      <c r="B128" s="138"/>
      <c r="C128" s="139" t="s">
        <v>225</v>
      </c>
      <c r="D128" s="170" t="s">
        <v>157</v>
      </c>
      <c r="E128" s="141" t="s">
        <v>226</v>
      </c>
      <c r="F128" s="142" t="s">
        <v>227</v>
      </c>
      <c r="G128" s="143" t="s">
        <v>228</v>
      </c>
      <c r="H128" s="144">
        <v>0.46100000000000002</v>
      </c>
      <c r="I128" s="145">
        <v>1850.25</v>
      </c>
      <c r="J128" s="145">
        <f>ROUND(I128*H128,2)</f>
        <v>852.97</v>
      </c>
      <c r="K128" s="146"/>
      <c r="L128" s="27"/>
      <c r="M128" s="147" t="s">
        <v>1</v>
      </c>
      <c r="N128" s="148" t="s">
        <v>35</v>
      </c>
      <c r="O128" s="149">
        <v>3.31</v>
      </c>
      <c r="P128" s="149">
        <f>O128*H128</f>
        <v>1.5259100000000001</v>
      </c>
      <c r="Q128" s="149">
        <v>0</v>
      </c>
      <c r="R128" s="149">
        <f>Q128*H128</f>
        <v>0</v>
      </c>
      <c r="S128" s="149">
        <v>0</v>
      </c>
      <c r="T128" s="150">
        <f>S128*H128</f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51" t="s">
        <v>161</v>
      </c>
      <c r="AT128" s="151" t="s">
        <v>157</v>
      </c>
      <c r="AU128" s="151" t="s">
        <v>80</v>
      </c>
      <c r="AY128" s="14" t="s">
        <v>153</v>
      </c>
      <c r="BE128" s="152">
        <f>IF(N128="základní",J128,0)</f>
        <v>852.97</v>
      </c>
      <c r="BF128" s="152">
        <f>IF(N128="snížená",J128,0)</f>
        <v>0</v>
      </c>
      <c r="BG128" s="152">
        <f>IF(N128="zákl. přenesená",J128,0)</f>
        <v>0</v>
      </c>
      <c r="BH128" s="152">
        <f>IF(N128="sníž. přenesená",J128,0)</f>
        <v>0</v>
      </c>
      <c r="BI128" s="152">
        <f>IF(N128="nulová",J128,0)</f>
        <v>0</v>
      </c>
      <c r="BJ128" s="14" t="s">
        <v>78</v>
      </c>
      <c r="BK128" s="152">
        <f>ROUND(I128*H128,2)</f>
        <v>852.97</v>
      </c>
      <c r="BL128" s="14" t="s">
        <v>161</v>
      </c>
      <c r="BM128" s="151" t="s">
        <v>278</v>
      </c>
    </row>
    <row r="129" spans="1:65" s="2" customFormat="1" ht="33" customHeight="1">
      <c r="A129" s="26"/>
      <c r="B129" s="138"/>
      <c r="C129" s="139" t="s">
        <v>161</v>
      </c>
      <c r="D129" s="170" t="s">
        <v>157</v>
      </c>
      <c r="E129" s="141" t="s">
        <v>230</v>
      </c>
      <c r="F129" s="142" t="s">
        <v>231</v>
      </c>
      <c r="G129" s="143" t="s">
        <v>228</v>
      </c>
      <c r="H129" s="144">
        <v>0.46100000000000002</v>
      </c>
      <c r="I129" s="145">
        <v>355.09</v>
      </c>
      <c r="J129" s="145">
        <f>ROUND(I129*H129,2)</f>
        <v>163.69999999999999</v>
      </c>
      <c r="K129" s="146"/>
      <c r="L129" s="27"/>
      <c r="M129" s="147" t="s">
        <v>1</v>
      </c>
      <c r="N129" s="148" t="s">
        <v>35</v>
      </c>
      <c r="O129" s="149">
        <v>0.125</v>
      </c>
      <c r="P129" s="149">
        <f>O129*H129</f>
        <v>5.7625000000000003E-2</v>
      </c>
      <c r="Q129" s="149">
        <v>0</v>
      </c>
      <c r="R129" s="149">
        <f>Q129*H129</f>
        <v>0</v>
      </c>
      <c r="S129" s="149">
        <v>0</v>
      </c>
      <c r="T129" s="150">
        <f>S129*H129</f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1" t="s">
        <v>161</v>
      </c>
      <c r="AT129" s="151" t="s">
        <v>157</v>
      </c>
      <c r="AU129" s="151" t="s">
        <v>80</v>
      </c>
      <c r="AY129" s="14" t="s">
        <v>153</v>
      </c>
      <c r="BE129" s="152">
        <f>IF(N129="základní",J129,0)</f>
        <v>163.69999999999999</v>
      </c>
      <c r="BF129" s="152">
        <f>IF(N129="snížená",J129,0)</f>
        <v>0</v>
      </c>
      <c r="BG129" s="152">
        <f>IF(N129="zákl. přenesená",J129,0)</f>
        <v>0</v>
      </c>
      <c r="BH129" s="152">
        <f>IF(N129="sníž. přenesená",J129,0)</f>
        <v>0</v>
      </c>
      <c r="BI129" s="152">
        <f>IF(N129="nulová",J129,0)</f>
        <v>0</v>
      </c>
      <c r="BJ129" s="14" t="s">
        <v>78</v>
      </c>
      <c r="BK129" s="152">
        <f>ROUND(I129*H129,2)</f>
        <v>163.69999999999999</v>
      </c>
      <c r="BL129" s="14" t="s">
        <v>161</v>
      </c>
      <c r="BM129" s="151" t="s">
        <v>279</v>
      </c>
    </row>
    <row r="130" spans="1:65" s="2" customFormat="1" ht="44.25" customHeight="1">
      <c r="A130" s="26"/>
      <c r="B130" s="138"/>
      <c r="C130" s="139" t="s">
        <v>233</v>
      </c>
      <c r="D130" s="170" t="s">
        <v>157</v>
      </c>
      <c r="E130" s="141" t="s">
        <v>234</v>
      </c>
      <c r="F130" s="142" t="s">
        <v>235</v>
      </c>
      <c r="G130" s="143" t="s">
        <v>228</v>
      </c>
      <c r="H130" s="144">
        <v>8.7590000000000003</v>
      </c>
      <c r="I130" s="145">
        <v>15.51</v>
      </c>
      <c r="J130" s="145">
        <f>ROUND(I130*H130,2)</f>
        <v>135.85</v>
      </c>
      <c r="K130" s="146"/>
      <c r="L130" s="27"/>
      <c r="M130" s="147" t="s">
        <v>1</v>
      </c>
      <c r="N130" s="148" t="s">
        <v>35</v>
      </c>
      <c r="O130" s="149">
        <v>6.0000000000000001E-3</v>
      </c>
      <c r="P130" s="149">
        <f>O130*H130</f>
        <v>5.2554000000000003E-2</v>
      </c>
      <c r="Q130" s="149">
        <v>0</v>
      </c>
      <c r="R130" s="149">
        <f>Q130*H130</f>
        <v>0</v>
      </c>
      <c r="S130" s="149">
        <v>0</v>
      </c>
      <c r="T130" s="150">
        <f>S130*H130</f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1" t="s">
        <v>161</v>
      </c>
      <c r="AT130" s="151" t="s">
        <v>157</v>
      </c>
      <c r="AU130" s="151" t="s">
        <v>80</v>
      </c>
      <c r="AY130" s="14" t="s">
        <v>153</v>
      </c>
      <c r="BE130" s="152">
        <f>IF(N130="základní",J130,0)</f>
        <v>135.85</v>
      </c>
      <c r="BF130" s="152">
        <f>IF(N130="snížená",J130,0)</f>
        <v>0</v>
      </c>
      <c r="BG130" s="152">
        <f>IF(N130="zákl. přenesená",J130,0)</f>
        <v>0</v>
      </c>
      <c r="BH130" s="152">
        <f>IF(N130="sníž. přenesená",J130,0)</f>
        <v>0</v>
      </c>
      <c r="BI130" s="152">
        <f>IF(N130="nulová",J130,0)</f>
        <v>0</v>
      </c>
      <c r="BJ130" s="14" t="s">
        <v>78</v>
      </c>
      <c r="BK130" s="152">
        <f>ROUND(I130*H130,2)</f>
        <v>135.85</v>
      </c>
      <c r="BL130" s="14" t="s">
        <v>161</v>
      </c>
      <c r="BM130" s="151" t="s">
        <v>280</v>
      </c>
    </row>
    <row r="131" spans="1:65" s="2" customFormat="1" ht="37.9" customHeight="1">
      <c r="A131" s="26"/>
      <c r="B131" s="138"/>
      <c r="C131" s="139" t="s">
        <v>154</v>
      </c>
      <c r="D131" s="170" t="s">
        <v>157</v>
      </c>
      <c r="E131" s="141" t="s">
        <v>281</v>
      </c>
      <c r="F131" s="142" t="s">
        <v>282</v>
      </c>
      <c r="G131" s="143" t="s">
        <v>228</v>
      </c>
      <c r="H131" s="144">
        <v>0.46100000000000002</v>
      </c>
      <c r="I131" s="145">
        <v>240.03</v>
      </c>
      <c r="J131" s="145">
        <f>ROUND(I131*H131,2)</f>
        <v>110.65</v>
      </c>
      <c r="K131" s="146"/>
      <c r="L131" s="27"/>
      <c r="M131" s="147" t="s">
        <v>1</v>
      </c>
      <c r="N131" s="148" t="s">
        <v>35</v>
      </c>
      <c r="O131" s="149">
        <v>0</v>
      </c>
      <c r="P131" s="149">
        <f>O131*H131</f>
        <v>0</v>
      </c>
      <c r="Q131" s="149">
        <v>0</v>
      </c>
      <c r="R131" s="149">
        <f>Q131*H131</f>
        <v>0</v>
      </c>
      <c r="S131" s="149">
        <v>0</v>
      </c>
      <c r="T131" s="150">
        <f>S131*H131</f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1" t="s">
        <v>161</v>
      </c>
      <c r="AT131" s="151" t="s">
        <v>157</v>
      </c>
      <c r="AU131" s="151" t="s">
        <v>80</v>
      </c>
      <c r="AY131" s="14" t="s">
        <v>153</v>
      </c>
      <c r="BE131" s="152">
        <f>IF(N131="základní",J131,0)</f>
        <v>110.65</v>
      </c>
      <c r="BF131" s="152">
        <f>IF(N131="snížená",J131,0)</f>
        <v>0</v>
      </c>
      <c r="BG131" s="152">
        <f>IF(N131="zákl. přenesená",J131,0)</f>
        <v>0</v>
      </c>
      <c r="BH131" s="152">
        <f>IF(N131="sníž. přenesená",J131,0)</f>
        <v>0</v>
      </c>
      <c r="BI131" s="152">
        <f>IF(N131="nulová",J131,0)</f>
        <v>0</v>
      </c>
      <c r="BJ131" s="14" t="s">
        <v>78</v>
      </c>
      <c r="BK131" s="152">
        <f>ROUND(I131*H131,2)</f>
        <v>110.65</v>
      </c>
      <c r="BL131" s="14" t="s">
        <v>161</v>
      </c>
      <c r="BM131" s="151" t="s">
        <v>283</v>
      </c>
    </row>
    <row r="132" spans="1:65" s="12" customFormat="1" ht="22.9" customHeight="1">
      <c r="B132" s="126"/>
      <c r="D132" s="127" t="s">
        <v>69</v>
      </c>
      <c r="E132" s="136" t="s">
        <v>240</v>
      </c>
      <c r="F132" s="136" t="s">
        <v>241</v>
      </c>
      <c r="J132" s="137">
        <f>BK132</f>
        <v>710.28</v>
      </c>
      <c r="L132" s="126"/>
      <c r="M132" s="130"/>
      <c r="N132" s="131"/>
      <c r="O132" s="131"/>
      <c r="P132" s="132">
        <f>P133</f>
        <v>1.3808640000000001</v>
      </c>
      <c r="Q132" s="131"/>
      <c r="R132" s="132">
        <f>R133</f>
        <v>0</v>
      </c>
      <c r="S132" s="131"/>
      <c r="T132" s="133">
        <f>T133</f>
        <v>0</v>
      </c>
      <c r="AR132" s="127" t="s">
        <v>78</v>
      </c>
      <c r="AT132" s="134" t="s">
        <v>69</v>
      </c>
      <c r="AU132" s="134" t="s">
        <v>78</v>
      </c>
      <c r="AY132" s="127" t="s">
        <v>153</v>
      </c>
      <c r="BK132" s="135">
        <f>BK133</f>
        <v>710.28</v>
      </c>
    </row>
    <row r="133" spans="1:65" s="2" customFormat="1" ht="66.75" customHeight="1">
      <c r="A133" s="26"/>
      <c r="B133" s="138"/>
      <c r="C133" s="139" t="s">
        <v>205</v>
      </c>
      <c r="D133" s="170" t="s">
        <v>157</v>
      </c>
      <c r="E133" s="141" t="s">
        <v>242</v>
      </c>
      <c r="F133" s="142" t="s">
        <v>243</v>
      </c>
      <c r="G133" s="143" t="s">
        <v>228</v>
      </c>
      <c r="H133" s="144">
        <v>0.51200000000000001</v>
      </c>
      <c r="I133" s="145">
        <v>1387.26</v>
      </c>
      <c r="J133" s="145">
        <f>ROUND(I133*H133,2)</f>
        <v>710.28</v>
      </c>
      <c r="K133" s="146"/>
      <c r="L133" s="27"/>
      <c r="M133" s="166" t="s">
        <v>1</v>
      </c>
      <c r="N133" s="167" t="s">
        <v>35</v>
      </c>
      <c r="O133" s="168">
        <v>2.6970000000000001</v>
      </c>
      <c r="P133" s="168">
        <f>O133*H133</f>
        <v>1.3808640000000001</v>
      </c>
      <c r="Q133" s="168">
        <v>0</v>
      </c>
      <c r="R133" s="168">
        <f>Q133*H133</f>
        <v>0</v>
      </c>
      <c r="S133" s="168">
        <v>0</v>
      </c>
      <c r="T133" s="169">
        <f>S133*H133</f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1" t="s">
        <v>161</v>
      </c>
      <c r="AT133" s="151" t="s">
        <v>157</v>
      </c>
      <c r="AU133" s="151" t="s">
        <v>80</v>
      </c>
      <c r="AY133" s="14" t="s">
        <v>153</v>
      </c>
      <c r="BE133" s="152">
        <f>IF(N133="základní",J133,0)</f>
        <v>710.28</v>
      </c>
      <c r="BF133" s="152">
        <f>IF(N133="snížená",J133,0)</f>
        <v>0</v>
      </c>
      <c r="BG133" s="152">
        <f>IF(N133="zákl. přenesená",J133,0)</f>
        <v>0</v>
      </c>
      <c r="BH133" s="152">
        <f>IF(N133="sníž. přenesená",J133,0)</f>
        <v>0</v>
      </c>
      <c r="BI133" s="152">
        <f>IF(N133="nulová",J133,0)</f>
        <v>0</v>
      </c>
      <c r="BJ133" s="14" t="s">
        <v>78</v>
      </c>
      <c r="BK133" s="152">
        <f>ROUND(I133*H133,2)</f>
        <v>710.28</v>
      </c>
      <c r="BL133" s="14" t="s">
        <v>161</v>
      </c>
      <c r="BM133" s="151" t="s">
        <v>284</v>
      </c>
    </row>
    <row r="134" spans="1:65" s="2" customFormat="1" ht="6.95" customHeight="1">
      <c r="A134" s="26"/>
      <c r="B134" s="41"/>
      <c r="C134" s="42"/>
      <c r="D134" s="42"/>
      <c r="E134" s="42"/>
      <c r="F134" s="42"/>
      <c r="G134" s="42"/>
      <c r="H134" s="42"/>
      <c r="I134" s="42"/>
      <c r="J134" s="42"/>
      <c r="K134" s="42"/>
      <c r="L134" s="27"/>
      <c r="M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</row>
  </sheetData>
  <autoFilter ref="C120:K133" xr:uid="{00000000-0009-0000-0000-000002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M143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ht="11.25">
      <c r="A1" s="87"/>
    </row>
    <row r="2" spans="1:46" s="1" customFormat="1" ht="36.950000000000003" customHeight="1">
      <c r="L2" s="195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4" t="s">
        <v>86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80</v>
      </c>
    </row>
    <row r="4" spans="1:46" s="1" customFormat="1" ht="24.95" customHeight="1">
      <c r="B4" s="17"/>
      <c r="D4" s="18" t="s">
        <v>122</v>
      </c>
      <c r="L4" s="17"/>
      <c r="M4" s="88" t="s">
        <v>10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14</v>
      </c>
      <c r="L6" s="17"/>
    </row>
    <row r="7" spans="1:46" s="1" customFormat="1" ht="16.5" customHeight="1">
      <c r="B7" s="17"/>
      <c r="E7" s="209" t="str">
        <f>'Rekapitulace stavby'!K6</f>
        <v>Město Chomutov Palachova - změnové listy</v>
      </c>
      <c r="F7" s="210"/>
      <c r="G7" s="210"/>
      <c r="H7" s="210"/>
      <c r="L7" s="17"/>
    </row>
    <row r="8" spans="1:46" s="2" customFormat="1" ht="12" customHeight="1">
      <c r="A8" s="26"/>
      <c r="B8" s="27"/>
      <c r="C8" s="26"/>
      <c r="D8" s="23" t="s">
        <v>123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179" t="s">
        <v>285</v>
      </c>
      <c r="F9" s="211"/>
      <c r="G9" s="211"/>
      <c r="H9" s="211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1.25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16</v>
      </c>
      <c r="E11" s="26"/>
      <c r="F11" s="21" t="s">
        <v>1</v>
      </c>
      <c r="G11" s="26"/>
      <c r="H11" s="26"/>
      <c r="I11" s="23" t="s">
        <v>17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18</v>
      </c>
      <c r="E12" s="26"/>
      <c r="F12" s="21" t="s">
        <v>19</v>
      </c>
      <c r="G12" s="26"/>
      <c r="H12" s="26"/>
      <c r="I12" s="23" t="s">
        <v>20</v>
      </c>
      <c r="J12" s="49" t="str">
        <f>'Rekapitulace stavby'!AN8</f>
        <v>23. 6. 2025</v>
      </c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22</v>
      </c>
      <c r="E14" s="26"/>
      <c r="F14" s="26"/>
      <c r="G14" s="26"/>
      <c r="H14" s="26"/>
      <c r="I14" s="23" t="s">
        <v>23</v>
      </c>
      <c r="J14" s="21" t="str">
        <f>IF('Rekapitulace stavby'!AN10="","",'Rekapitulace stavby'!AN10)</f>
        <v/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tr">
        <f>IF('Rekapitulace stavby'!E11="","",'Rekapitulace stavby'!E11)</f>
        <v xml:space="preserve"> </v>
      </c>
      <c r="F15" s="26"/>
      <c r="G15" s="26"/>
      <c r="H15" s="26"/>
      <c r="I15" s="23" t="s">
        <v>24</v>
      </c>
      <c r="J15" s="21" t="str">
        <f>IF('Rekapitulace stavby'!AN11="","",'Rekapitulace stavby'!AN11)</f>
        <v/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25</v>
      </c>
      <c r="E17" s="26"/>
      <c r="F17" s="26"/>
      <c r="G17" s="26"/>
      <c r="H17" s="26"/>
      <c r="I17" s="23" t="s">
        <v>23</v>
      </c>
      <c r="J17" s="21" t="str">
        <f>'Rekapitulace stavby'!AN13</f>
        <v/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81" t="str">
        <f>'Rekapitulace stavby'!E14</f>
        <v xml:space="preserve"> </v>
      </c>
      <c r="F18" s="181"/>
      <c r="G18" s="181"/>
      <c r="H18" s="181"/>
      <c r="I18" s="23" t="s">
        <v>24</v>
      </c>
      <c r="J18" s="21" t="str">
        <f>'Rekapitulace stavby'!AN14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26</v>
      </c>
      <c r="E20" s="26"/>
      <c r="F20" s="26"/>
      <c r="G20" s="26"/>
      <c r="H20" s="26"/>
      <c r="I20" s="23" t="s">
        <v>23</v>
      </c>
      <c r="J20" s="21" t="str">
        <f>IF('Rekapitulace stavby'!AN16="","",'Rekapitulace stavby'!AN16)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tr">
        <f>IF('Rekapitulace stavby'!E17="","",'Rekapitulace stavby'!E17)</f>
        <v xml:space="preserve"> </v>
      </c>
      <c r="F21" s="26"/>
      <c r="G21" s="26"/>
      <c r="H21" s="26"/>
      <c r="I21" s="23" t="s">
        <v>24</v>
      </c>
      <c r="J21" s="21" t="str">
        <f>IF('Rekapitulace stavby'!AN17="","",'Rekapitulace stavby'!AN17)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28</v>
      </c>
      <c r="E23" s="26"/>
      <c r="F23" s="26"/>
      <c r="G23" s="26"/>
      <c r="H23" s="26"/>
      <c r="I23" s="23" t="s">
        <v>23</v>
      </c>
      <c r="J23" s="21" t="str">
        <f>IF('Rekapitulace stavby'!AN19="","",'Rekapitulace stavby'!AN19)</f>
        <v/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IF('Rekapitulace stavby'!E20="","",'Rekapitulace stavby'!E20)</f>
        <v xml:space="preserve"> </v>
      </c>
      <c r="F24" s="26"/>
      <c r="G24" s="26"/>
      <c r="H24" s="26"/>
      <c r="I24" s="23" t="s">
        <v>24</v>
      </c>
      <c r="J24" s="21" t="str">
        <f>IF('Rekapitulace stavby'!AN20="","",'Rekapitulace stavby'!AN20)</f>
        <v/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29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89"/>
      <c r="B27" s="90"/>
      <c r="C27" s="89"/>
      <c r="D27" s="89"/>
      <c r="E27" s="184" t="s">
        <v>1</v>
      </c>
      <c r="F27" s="184"/>
      <c r="G27" s="184"/>
      <c r="H27" s="184"/>
      <c r="I27" s="89"/>
      <c r="J27" s="89"/>
      <c r="K27" s="89"/>
      <c r="L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2" t="s">
        <v>30</v>
      </c>
      <c r="E30" s="26"/>
      <c r="F30" s="26"/>
      <c r="G30" s="26"/>
      <c r="H30" s="26"/>
      <c r="I30" s="26"/>
      <c r="J30" s="65">
        <f>ROUND(J124, 2)</f>
        <v>7364.83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6"/>
      <c r="F32" s="30" t="s">
        <v>32</v>
      </c>
      <c r="G32" s="26"/>
      <c r="H32" s="26"/>
      <c r="I32" s="30" t="s">
        <v>31</v>
      </c>
      <c r="J32" s="30" t="s">
        <v>33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>
      <c r="A33" s="26"/>
      <c r="B33" s="27"/>
      <c r="C33" s="26"/>
      <c r="D33" s="93" t="s">
        <v>34</v>
      </c>
      <c r="E33" s="23" t="s">
        <v>35</v>
      </c>
      <c r="F33" s="94">
        <f>ROUND((SUM(BE124:BE142)),  2)</f>
        <v>7364.83</v>
      </c>
      <c r="G33" s="26"/>
      <c r="H33" s="26"/>
      <c r="I33" s="95">
        <v>0.21</v>
      </c>
      <c r="J33" s="94">
        <f>ROUND(((SUM(BE124:BE142))*I33),  2)</f>
        <v>1546.61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23" t="s">
        <v>36</v>
      </c>
      <c r="F34" s="94">
        <f>ROUND((SUM(BF124:BF142)),  2)</f>
        <v>0</v>
      </c>
      <c r="G34" s="26"/>
      <c r="H34" s="26"/>
      <c r="I34" s="95">
        <v>0.12</v>
      </c>
      <c r="J34" s="94">
        <f>ROUND(((SUM(BF124:BF142))*I34), 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37</v>
      </c>
      <c r="F35" s="94">
        <f>ROUND((SUM(BG124:BG142)),  2)</f>
        <v>0</v>
      </c>
      <c r="G35" s="26"/>
      <c r="H35" s="26"/>
      <c r="I35" s="95">
        <v>0.21</v>
      </c>
      <c r="J35" s="94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38</v>
      </c>
      <c r="F36" s="94">
        <f>ROUND((SUM(BH124:BH142)),  2)</f>
        <v>0</v>
      </c>
      <c r="G36" s="26"/>
      <c r="H36" s="26"/>
      <c r="I36" s="95">
        <v>0.12</v>
      </c>
      <c r="J36" s="94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39</v>
      </c>
      <c r="F37" s="94">
        <f>ROUND((SUM(BI124:BI142)),  2)</f>
        <v>0</v>
      </c>
      <c r="G37" s="26"/>
      <c r="H37" s="26"/>
      <c r="I37" s="95">
        <v>0</v>
      </c>
      <c r="J37" s="94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96"/>
      <c r="D39" s="97" t="s">
        <v>40</v>
      </c>
      <c r="E39" s="54"/>
      <c r="F39" s="54"/>
      <c r="G39" s="98" t="s">
        <v>41</v>
      </c>
      <c r="H39" s="99" t="s">
        <v>42</v>
      </c>
      <c r="I39" s="54"/>
      <c r="J39" s="100">
        <f>SUM(J30:J37)</f>
        <v>8911.44</v>
      </c>
      <c r="K39" s="101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43</v>
      </c>
      <c r="E50" s="38"/>
      <c r="F50" s="38"/>
      <c r="G50" s="37" t="s">
        <v>44</v>
      </c>
      <c r="H50" s="38"/>
      <c r="I50" s="38"/>
      <c r="J50" s="38"/>
      <c r="K50" s="38"/>
      <c r="L50" s="36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6"/>
      <c r="B61" s="27"/>
      <c r="C61" s="26"/>
      <c r="D61" s="39" t="s">
        <v>45</v>
      </c>
      <c r="E61" s="29"/>
      <c r="F61" s="102" t="s">
        <v>46</v>
      </c>
      <c r="G61" s="39" t="s">
        <v>45</v>
      </c>
      <c r="H61" s="29"/>
      <c r="I61" s="29"/>
      <c r="J61" s="103" t="s">
        <v>46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6"/>
      <c r="B65" s="27"/>
      <c r="C65" s="26"/>
      <c r="D65" s="37" t="s">
        <v>47</v>
      </c>
      <c r="E65" s="40"/>
      <c r="F65" s="40"/>
      <c r="G65" s="37" t="s">
        <v>48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6"/>
      <c r="B76" s="27"/>
      <c r="C76" s="26"/>
      <c r="D76" s="39" t="s">
        <v>45</v>
      </c>
      <c r="E76" s="29"/>
      <c r="F76" s="102" t="s">
        <v>46</v>
      </c>
      <c r="G76" s="39" t="s">
        <v>45</v>
      </c>
      <c r="H76" s="29"/>
      <c r="I76" s="29"/>
      <c r="J76" s="103" t="s">
        <v>46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125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14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09" t="str">
        <f>E7</f>
        <v>Město Chomutov Palachova - změnové listy</v>
      </c>
      <c r="F85" s="210"/>
      <c r="G85" s="210"/>
      <c r="H85" s="210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123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179" t="str">
        <f>E9</f>
        <v>03 - ZL 3 - Úprava nosníků</v>
      </c>
      <c r="F87" s="211"/>
      <c r="G87" s="211"/>
      <c r="H87" s="211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18</v>
      </c>
      <c r="D89" s="26"/>
      <c r="E89" s="26"/>
      <c r="F89" s="21" t="str">
        <f>F12</f>
        <v xml:space="preserve"> </v>
      </c>
      <c r="G89" s="26"/>
      <c r="H89" s="26"/>
      <c r="I89" s="23" t="s">
        <v>20</v>
      </c>
      <c r="J89" s="49" t="str">
        <f>IF(J12="","",J12)</f>
        <v>23. 6. 2025</v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" customHeight="1">
      <c r="A91" s="26"/>
      <c r="B91" s="27"/>
      <c r="C91" s="23" t="s">
        <v>22</v>
      </c>
      <c r="D91" s="26"/>
      <c r="E91" s="26"/>
      <c r="F91" s="21" t="str">
        <f>E15</f>
        <v xml:space="preserve"> </v>
      </c>
      <c r="G91" s="26"/>
      <c r="H91" s="26"/>
      <c r="I91" s="23" t="s">
        <v>26</v>
      </c>
      <c r="J91" s="24" t="str">
        <f>E21</f>
        <v xml:space="preserve"> 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customHeight="1">
      <c r="A92" s="26"/>
      <c r="B92" s="27"/>
      <c r="C92" s="23" t="s">
        <v>25</v>
      </c>
      <c r="D92" s="26"/>
      <c r="E92" s="26"/>
      <c r="F92" s="21" t="str">
        <f>IF(E18="","",E18)</f>
        <v xml:space="preserve"> </v>
      </c>
      <c r="G92" s="26"/>
      <c r="H92" s="26"/>
      <c r="I92" s="23" t="s">
        <v>28</v>
      </c>
      <c r="J92" s="24" t="str">
        <f>E24</f>
        <v xml:space="preserve"> 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4" t="s">
        <v>126</v>
      </c>
      <c r="D94" s="96"/>
      <c r="E94" s="96"/>
      <c r="F94" s="96"/>
      <c r="G94" s="96"/>
      <c r="H94" s="96"/>
      <c r="I94" s="96"/>
      <c r="J94" s="105" t="s">
        <v>127</v>
      </c>
      <c r="K94" s="9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customHeight="1">
      <c r="A96" s="26"/>
      <c r="B96" s="27"/>
      <c r="C96" s="106" t="s">
        <v>128</v>
      </c>
      <c r="D96" s="26"/>
      <c r="E96" s="26"/>
      <c r="F96" s="26"/>
      <c r="G96" s="26"/>
      <c r="H96" s="26"/>
      <c r="I96" s="26"/>
      <c r="J96" s="65">
        <f>J124</f>
        <v>7364.83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129</v>
      </c>
    </row>
    <row r="97" spans="1:31" s="9" customFormat="1" ht="24.95" customHeight="1">
      <c r="B97" s="107"/>
      <c r="D97" s="108" t="s">
        <v>130</v>
      </c>
      <c r="E97" s="109"/>
      <c r="F97" s="109"/>
      <c r="G97" s="109"/>
      <c r="H97" s="109"/>
      <c r="I97" s="109"/>
      <c r="J97" s="110">
        <f>J125</f>
        <v>6009.43</v>
      </c>
      <c r="L97" s="107"/>
    </row>
    <row r="98" spans="1:31" s="10" customFormat="1" ht="19.899999999999999" customHeight="1">
      <c r="B98" s="111"/>
      <c r="D98" s="112" t="s">
        <v>270</v>
      </c>
      <c r="E98" s="113"/>
      <c r="F98" s="113"/>
      <c r="G98" s="113"/>
      <c r="H98" s="113"/>
      <c r="I98" s="113"/>
      <c r="J98" s="114">
        <f>J126</f>
        <v>1594.08</v>
      </c>
      <c r="L98" s="111"/>
    </row>
    <row r="99" spans="1:31" s="10" customFormat="1" ht="19.899999999999999" customHeight="1">
      <c r="B99" s="111"/>
      <c r="D99" s="112" t="s">
        <v>131</v>
      </c>
      <c r="E99" s="113"/>
      <c r="F99" s="113"/>
      <c r="G99" s="113"/>
      <c r="H99" s="113"/>
      <c r="I99" s="113"/>
      <c r="J99" s="114">
        <f>J128</f>
        <v>2725.2</v>
      </c>
      <c r="L99" s="111"/>
    </row>
    <row r="100" spans="1:31" s="10" customFormat="1" ht="19.899999999999999" customHeight="1">
      <c r="B100" s="111"/>
      <c r="D100" s="112" t="s">
        <v>133</v>
      </c>
      <c r="E100" s="113"/>
      <c r="F100" s="113"/>
      <c r="G100" s="113"/>
      <c r="H100" s="113"/>
      <c r="I100" s="113"/>
      <c r="J100" s="114">
        <f>J130</f>
        <v>869.04000000000008</v>
      </c>
      <c r="L100" s="111"/>
    </row>
    <row r="101" spans="1:31" s="10" customFormat="1" ht="19.899999999999999" customHeight="1">
      <c r="B101" s="111"/>
      <c r="D101" s="112" t="s">
        <v>134</v>
      </c>
      <c r="E101" s="113"/>
      <c r="F101" s="113"/>
      <c r="G101" s="113"/>
      <c r="H101" s="113"/>
      <c r="I101" s="113"/>
      <c r="J101" s="114">
        <f>J133</f>
        <v>43.84</v>
      </c>
      <c r="L101" s="111"/>
    </row>
    <row r="102" spans="1:31" s="10" customFormat="1" ht="19.899999999999999" customHeight="1">
      <c r="B102" s="111"/>
      <c r="D102" s="112" t="s">
        <v>135</v>
      </c>
      <c r="E102" s="113"/>
      <c r="F102" s="113"/>
      <c r="G102" s="113"/>
      <c r="H102" s="113"/>
      <c r="I102" s="113"/>
      <c r="J102" s="114">
        <f>J138</f>
        <v>777.27</v>
      </c>
      <c r="L102" s="111"/>
    </row>
    <row r="103" spans="1:31" s="9" customFormat="1" ht="24.95" customHeight="1">
      <c r="B103" s="107"/>
      <c r="D103" s="108" t="s">
        <v>136</v>
      </c>
      <c r="E103" s="109"/>
      <c r="F103" s="109"/>
      <c r="G103" s="109"/>
      <c r="H103" s="109"/>
      <c r="I103" s="109"/>
      <c r="J103" s="110">
        <f>J140</f>
        <v>1355.4</v>
      </c>
      <c r="L103" s="107"/>
    </row>
    <row r="104" spans="1:31" s="10" customFormat="1" ht="19.899999999999999" customHeight="1">
      <c r="B104" s="111"/>
      <c r="D104" s="112" t="s">
        <v>286</v>
      </c>
      <c r="E104" s="113"/>
      <c r="F104" s="113"/>
      <c r="G104" s="113"/>
      <c r="H104" s="113"/>
      <c r="I104" s="113"/>
      <c r="J104" s="114">
        <f>J141</f>
        <v>1355.4</v>
      </c>
      <c r="L104" s="111"/>
    </row>
    <row r="105" spans="1:31" s="2" customFormat="1" ht="21.75" customHeight="1">
      <c r="A105" s="26"/>
      <c r="B105" s="27"/>
      <c r="C105" s="26"/>
      <c r="D105" s="26"/>
      <c r="E105" s="26"/>
      <c r="F105" s="26"/>
      <c r="G105" s="26"/>
      <c r="H105" s="26"/>
      <c r="I105" s="26"/>
      <c r="J105" s="26"/>
      <c r="K105" s="26"/>
      <c r="L105" s="3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31" s="2" customFormat="1" ht="6.95" customHeight="1">
      <c r="A106" s="26"/>
      <c r="B106" s="41"/>
      <c r="C106" s="42"/>
      <c r="D106" s="42"/>
      <c r="E106" s="42"/>
      <c r="F106" s="42"/>
      <c r="G106" s="42"/>
      <c r="H106" s="42"/>
      <c r="I106" s="42"/>
      <c r="J106" s="42"/>
      <c r="K106" s="42"/>
      <c r="L106" s="3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10" spans="1:31" s="2" customFormat="1" ht="6.95" customHeight="1">
      <c r="A110" s="26"/>
      <c r="B110" s="43"/>
      <c r="C110" s="44"/>
      <c r="D110" s="44"/>
      <c r="E110" s="44"/>
      <c r="F110" s="44"/>
      <c r="G110" s="44"/>
      <c r="H110" s="44"/>
      <c r="I110" s="44"/>
      <c r="J110" s="44"/>
      <c r="K110" s="44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24.95" customHeight="1">
      <c r="A111" s="26"/>
      <c r="B111" s="27"/>
      <c r="C111" s="18" t="s">
        <v>138</v>
      </c>
      <c r="D111" s="26"/>
      <c r="E111" s="26"/>
      <c r="F111" s="26"/>
      <c r="G111" s="26"/>
      <c r="H111" s="26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6.95" customHeight="1">
      <c r="A112" s="26"/>
      <c r="B112" s="27"/>
      <c r="C112" s="26"/>
      <c r="D112" s="26"/>
      <c r="E112" s="26"/>
      <c r="F112" s="26"/>
      <c r="G112" s="26"/>
      <c r="H112" s="26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2" customHeight="1">
      <c r="A113" s="26"/>
      <c r="B113" s="27"/>
      <c r="C113" s="23" t="s">
        <v>14</v>
      </c>
      <c r="D113" s="26"/>
      <c r="E113" s="26"/>
      <c r="F113" s="26"/>
      <c r="G113" s="26"/>
      <c r="H113" s="26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6.5" customHeight="1">
      <c r="A114" s="26"/>
      <c r="B114" s="27"/>
      <c r="C114" s="26"/>
      <c r="D114" s="26"/>
      <c r="E114" s="209" t="str">
        <f>E7</f>
        <v>Město Chomutov Palachova - změnové listy</v>
      </c>
      <c r="F114" s="210"/>
      <c r="G114" s="210"/>
      <c r="H114" s="210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2" customHeight="1">
      <c r="A115" s="26"/>
      <c r="B115" s="27"/>
      <c r="C115" s="23" t="s">
        <v>123</v>
      </c>
      <c r="D115" s="26"/>
      <c r="E115" s="26"/>
      <c r="F115" s="26"/>
      <c r="G115" s="26"/>
      <c r="H115" s="26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6.5" customHeight="1">
      <c r="A116" s="26"/>
      <c r="B116" s="27"/>
      <c r="C116" s="26"/>
      <c r="D116" s="26"/>
      <c r="E116" s="179" t="str">
        <f>E9</f>
        <v>03 - ZL 3 - Úprava nosníků</v>
      </c>
      <c r="F116" s="211"/>
      <c r="G116" s="211"/>
      <c r="H116" s="211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6.95" customHeight="1">
      <c r="A117" s="26"/>
      <c r="B117" s="27"/>
      <c r="C117" s="26"/>
      <c r="D117" s="26"/>
      <c r="E117" s="26"/>
      <c r="F117" s="26"/>
      <c r="G117" s="26"/>
      <c r="H117" s="26"/>
      <c r="I117" s="26"/>
      <c r="J117" s="26"/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12" customHeight="1">
      <c r="A118" s="26"/>
      <c r="B118" s="27"/>
      <c r="C118" s="23" t="s">
        <v>18</v>
      </c>
      <c r="D118" s="26"/>
      <c r="E118" s="26"/>
      <c r="F118" s="21" t="str">
        <f>F12</f>
        <v xml:space="preserve"> </v>
      </c>
      <c r="G118" s="26"/>
      <c r="H118" s="26"/>
      <c r="I118" s="23" t="s">
        <v>20</v>
      </c>
      <c r="J118" s="49" t="str">
        <f>IF(J12="","",J12)</f>
        <v>23. 6. 2025</v>
      </c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6.95" customHeight="1">
      <c r="A119" s="26"/>
      <c r="B119" s="27"/>
      <c r="C119" s="26"/>
      <c r="D119" s="26"/>
      <c r="E119" s="26"/>
      <c r="F119" s="26"/>
      <c r="G119" s="26"/>
      <c r="H119" s="26"/>
      <c r="I119" s="26"/>
      <c r="J119" s="26"/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2" customFormat="1" ht="15.2" customHeight="1">
      <c r="A120" s="26"/>
      <c r="B120" s="27"/>
      <c r="C120" s="23" t="s">
        <v>22</v>
      </c>
      <c r="D120" s="26"/>
      <c r="E120" s="26"/>
      <c r="F120" s="21" t="str">
        <f>E15</f>
        <v xml:space="preserve"> </v>
      </c>
      <c r="G120" s="26"/>
      <c r="H120" s="26"/>
      <c r="I120" s="23" t="s">
        <v>26</v>
      </c>
      <c r="J120" s="24" t="str">
        <f>E21</f>
        <v xml:space="preserve"> </v>
      </c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5" s="2" customFormat="1" ht="15.2" customHeight="1">
      <c r="A121" s="26"/>
      <c r="B121" s="27"/>
      <c r="C121" s="23" t="s">
        <v>25</v>
      </c>
      <c r="D121" s="26"/>
      <c r="E121" s="26"/>
      <c r="F121" s="21" t="str">
        <f>IF(E18="","",E18)</f>
        <v xml:space="preserve"> </v>
      </c>
      <c r="G121" s="26"/>
      <c r="H121" s="26"/>
      <c r="I121" s="23" t="s">
        <v>28</v>
      </c>
      <c r="J121" s="24" t="str">
        <f>E24</f>
        <v xml:space="preserve"> </v>
      </c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5" s="2" customFormat="1" ht="10.35" customHeight="1">
      <c r="A122" s="26"/>
      <c r="B122" s="27"/>
      <c r="C122" s="26"/>
      <c r="D122" s="26"/>
      <c r="E122" s="26"/>
      <c r="F122" s="26"/>
      <c r="G122" s="26"/>
      <c r="H122" s="26"/>
      <c r="I122" s="26"/>
      <c r="J122" s="26"/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65" s="11" customFormat="1" ht="29.25" customHeight="1">
      <c r="A123" s="115"/>
      <c r="B123" s="116"/>
      <c r="C123" s="117" t="s">
        <v>139</v>
      </c>
      <c r="D123" s="118" t="s">
        <v>55</v>
      </c>
      <c r="E123" s="118" t="s">
        <v>51</v>
      </c>
      <c r="F123" s="118" t="s">
        <v>52</v>
      </c>
      <c r="G123" s="118" t="s">
        <v>140</v>
      </c>
      <c r="H123" s="118" t="s">
        <v>141</v>
      </c>
      <c r="I123" s="118" t="s">
        <v>142</v>
      </c>
      <c r="J123" s="119" t="s">
        <v>127</v>
      </c>
      <c r="K123" s="120" t="s">
        <v>143</v>
      </c>
      <c r="L123" s="121"/>
      <c r="M123" s="56" t="s">
        <v>1</v>
      </c>
      <c r="N123" s="57" t="s">
        <v>34</v>
      </c>
      <c r="O123" s="57" t="s">
        <v>144</v>
      </c>
      <c r="P123" s="57" t="s">
        <v>145</v>
      </c>
      <c r="Q123" s="57" t="s">
        <v>146</v>
      </c>
      <c r="R123" s="57" t="s">
        <v>147</v>
      </c>
      <c r="S123" s="57" t="s">
        <v>148</v>
      </c>
      <c r="T123" s="58" t="s">
        <v>149</v>
      </c>
      <c r="U123" s="115"/>
      <c r="V123" s="115"/>
      <c r="W123" s="115"/>
      <c r="X123" s="115"/>
      <c r="Y123" s="115"/>
      <c r="Z123" s="115"/>
      <c r="AA123" s="115"/>
      <c r="AB123" s="115"/>
      <c r="AC123" s="115"/>
      <c r="AD123" s="115"/>
      <c r="AE123" s="115"/>
    </row>
    <row r="124" spans="1:65" s="2" customFormat="1" ht="22.9" customHeight="1">
      <c r="A124" s="26"/>
      <c r="B124" s="27"/>
      <c r="C124" s="63" t="s">
        <v>150</v>
      </c>
      <c r="D124" s="26"/>
      <c r="E124" s="26"/>
      <c r="F124" s="26"/>
      <c r="G124" s="26"/>
      <c r="H124" s="26"/>
      <c r="I124" s="26"/>
      <c r="J124" s="122">
        <f>BK124</f>
        <v>7364.83</v>
      </c>
      <c r="K124" s="26"/>
      <c r="L124" s="27"/>
      <c r="M124" s="59"/>
      <c r="N124" s="50"/>
      <c r="O124" s="60"/>
      <c r="P124" s="123">
        <f>P125+P140</f>
        <v>10.188082</v>
      </c>
      <c r="Q124" s="60"/>
      <c r="R124" s="123">
        <f>R125+R140</f>
        <v>0.514876</v>
      </c>
      <c r="S124" s="60"/>
      <c r="T124" s="124">
        <f>T125+T140</f>
        <v>1.6E-2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T124" s="14" t="s">
        <v>69</v>
      </c>
      <c r="AU124" s="14" t="s">
        <v>129</v>
      </c>
      <c r="BK124" s="125">
        <f>BK125+BK140</f>
        <v>7364.83</v>
      </c>
    </row>
    <row r="125" spans="1:65" s="12" customFormat="1" ht="25.9" customHeight="1">
      <c r="B125" s="126"/>
      <c r="D125" s="127" t="s">
        <v>69</v>
      </c>
      <c r="E125" s="128" t="s">
        <v>151</v>
      </c>
      <c r="F125" s="128" t="s">
        <v>152</v>
      </c>
      <c r="J125" s="129">
        <f>BK125</f>
        <v>6009.43</v>
      </c>
      <c r="L125" s="126"/>
      <c r="M125" s="130"/>
      <c r="N125" s="131"/>
      <c r="O125" s="131"/>
      <c r="P125" s="132">
        <f>P126+P128+P130+P133+P138</f>
        <v>7.7220820000000003</v>
      </c>
      <c r="Q125" s="131"/>
      <c r="R125" s="132">
        <f>R126+R128+R130+R133+R138</f>
        <v>0.51445600000000002</v>
      </c>
      <c r="S125" s="131"/>
      <c r="T125" s="133">
        <f>T126+T128+T130+T133+T138</f>
        <v>1.6E-2</v>
      </c>
      <c r="AR125" s="127" t="s">
        <v>78</v>
      </c>
      <c r="AT125" s="134" t="s">
        <v>69</v>
      </c>
      <c r="AU125" s="134" t="s">
        <v>70</v>
      </c>
      <c r="AY125" s="127" t="s">
        <v>153</v>
      </c>
      <c r="BK125" s="135">
        <f>BK126+BK128+BK130+BK133+BK138</f>
        <v>6009.43</v>
      </c>
    </row>
    <row r="126" spans="1:65" s="12" customFormat="1" ht="22.9" customHeight="1">
      <c r="B126" s="126"/>
      <c r="D126" s="127" t="s">
        <v>69</v>
      </c>
      <c r="E126" s="136" t="s">
        <v>225</v>
      </c>
      <c r="F126" s="136" t="s">
        <v>271</v>
      </c>
      <c r="J126" s="137">
        <f>BK126</f>
        <v>1594.08</v>
      </c>
      <c r="L126" s="126"/>
      <c r="M126" s="130"/>
      <c r="N126" s="131"/>
      <c r="O126" s="131"/>
      <c r="P126" s="132">
        <f>P127</f>
        <v>1.6430400000000001</v>
      </c>
      <c r="Q126" s="131"/>
      <c r="R126" s="132">
        <f>R127</f>
        <v>0.36525599999999997</v>
      </c>
      <c r="S126" s="131"/>
      <c r="T126" s="133">
        <f>T127</f>
        <v>0</v>
      </c>
      <c r="AR126" s="127" t="s">
        <v>78</v>
      </c>
      <c r="AT126" s="134" t="s">
        <v>69</v>
      </c>
      <c r="AU126" s="134" t="s">
        <v>78</v>
      </c>
      <c r="AY126" s="127" t="s">
        <v>153</v>
      </c>
      <c r="BK126" s="135">
        <f>BK127</f>
        <v>1594.08</v>
      </c>
    </row>
    <row r="127" spans="1:65" s="2" customFormat="1" ht="24.2" customHeight="1">
      <c r="A127" s="26"/>
      <c r="B127" s="138"/>
      <c r="C127" s="139" t="s">
        <v>225</v>
      </c>
      <c r="D127" s="139" t="s">
        <v>157</v>
      </c>
      <c r="E127" s="141" t="s">
        <v>287</v>
      </c>
      <c r="F127" s="142" t="s">
        <v>288</v>
      </c>
      <c r="G127" s="143" t="s">
        <v>160</v>
      </c>
      <c r="H127" s="144">
        <v>1.44</v>
      </c>
      <c r="I127" s="145">
        <v>1107</v>
      </c>
      <c r="J127" s="145">
        <f>ROUND(I127*H127,2)</f>
        <v>1594.08</v>
      </c>
      <c r="K127" s="146"/>
      <c r="L127" s="27"/>
      <c r="M127" s="147" t="s">
        <v>1</v>
      </c>
      <c r="N127" s="148" t="s">
        <v>35</v>
      </c>
      <c r="O127" s="149">
        <v>1.141</v>
      </c>
      <c r="P127" s="149">
        <f>O127*H127</f>
        <v>1.6430400000000001</v>
      </c>
      <c r="Q127" s="149">
        <v>0.25364999999999999</v>
      </c>
      <c r="R127" s="149">
        <f>Q127*H127</f>
        <v>0.36525599999999997</v>
      </c>
      <c r="S127" s="149">
        <v>0</v>
      </c>
      <c r="T127" s="150">
        <f>S127*H127</f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51" t="s">
        <v>161</v>
      </c>
      <c r="AT127" s="151" t="s">
        <v>157</v>
      </c>
      <c r="AU127" s="151" t="s">
        <v>80</v>
      </c>
      <c r="AY127" s="14" t="s">
        <v>153</v>
      </c>
      <c r="BE127" s="152">
        <f>IF(N127="základní",J127,0)</f>
        <v>1594.08</v>
      </c>
      <c r="BF127" s="152">
        <f>IF(N127="snížená",J127,0)</f>
        <v>0</v>
      </c>
      <c r="BG127" s="152">
        <f>IF(N127="zákl. přenesená",J127,0)</f>
        <v>0</v>
      </c>
      <c r="BH127" s="152">
        <f>IF(N127="sníž. přenesená",J127,0)</f>
        <v>0</v>
      </c>
      <c r="BI127" s="152">
        <f>IF(N127="nulová",J127,0)</f>
        <v>0</v>
      </c>
      <c r="BJ127" s="14" t="s">
        <v>78</v>
      </c>
      <c r="BK127" s="152">
        <f>ROUND(I127*H127,2)</f>
        <v>1594.08</v>
      </c>
      <c r="BL127" s="14" t="s">
        <v>161</v>
      </c>
      <c r="BM127" s="151" t="s">
        <v>289</v>
      </c>
    </row>
    <row r="128" spans="1:65" s="12" customFormat="1" ht="22.9" customHeight="1">
      <c r="B128" s="126"/>
      <c r="D128" s="127" t="s">
        <v>69</v>
      </c>
      <c r="E128" s="136" t="s">
        <v>154</v>
      </c>
      <c r="F128" s="136" t="s">
        <v>155</v>
      </c>
      <c r="J128" s="137">
        <f>BK128</f>
        <v>2725.2</v>
      </c>
      <c r="L128" s="126"/>
      <c r="M128" s="130"/>
      <c r="N128" s="131"/>
      <c r="O128" s="131"/>
      <c r="P128" s="132">
        <f>P129</f>
        <v>2.548</v>
      </c>
      <c r="Q128" s="131"/>
      <c r="R128" s="132">
        <f>R129</f>
        <v>0.1492</v>
      </c>
      <c r="S128" s="131"/>
      <c r="T128" s="133">
        <f>T129</f>
        <v>0</v>
      </c>
      <c r="AR128" s="127" t="s">
        <v>78</v>
      </c>
      <c r="AT128" s="134" t="s">
        <v>69</v>
      </c>
      <c r="AU128" s="134" t="s">
        <v>78</v>
      </c>
      <c r="AY128" s="127" t="s">
        <v>153</v>
      </c>
      <c r="BK128" s="135">
        <f>BK129</f>
        <v>2725.2</v>
      </c>
    </row>
    <row r="129" spans="1:65" s="2" customFormat="1" ht="24.2" customHeight="1">
      <c r="A129" s="26"/>
      <c r="B129" s="138"/>
      <c r="C129" s="139" t="s">
        <v>161</v>
      </c>
      <c r="D129" s="139" t="s">
        <v>157</v>
      </c>
      <c r="E129" s="141" t="s">
        <v>290</v>
      </c>
      <c r="F129" s="142" t="s">
        <v>291</v>
      </c>
      <c r="G129" s="143" t="s">
        <v>292</v>
      </c>
      <c r="H129" s="144">
        <v>4</v>
      </c>
      <c r="I129" s="145">
        <v>681.3</v>
      </c>
      <c r="J129" s="145">
        <f>ROUND(I129*H129,2)</f>
        <v>2725.2</v>
      </c>
      <c r="K129" s="146"/>
      <c r="L129" s="27"/>
      <c r="M129" s="147" t="s">
        <v>1</v>
      </c>
      <c r="N129" s="148" t="s">
        <v>35</v>
      </c>
      <c r="O129" s="149">
        <v>0.63700000000000001</v>
      </c>
      <c r="P129" s="149">
        <f>O129*H129</f>
        <v>2.548</v>
      </c>
      <c r="Q129" s="149">
        <v>3.73E-2</v>
      </c>
      <c r="R129" s="149">
        <f>Q129*H129</f>
        <v>0.1492</v>
      </c>
      <c r="S129" s="149">
        <v>0</v>
      </c>
      <c r="T129" s="150">
        <f>S129*H129</f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1" t="s">
        <v>161</v>
      </c>
      <c r="AT129" s="151" t="s">
        <v>157</v>
      </c>
      <c r="AU129" s="151" t="s">
        <v>80</v>
      </c>
      <c r="AY129" s="14" t="s">
        <v>153</v>
      </c>
      <c r="BE129" s="152">
        <f>IF(N129="základní",J129,0)</f>
        <v>2725.2</v>
      </c>
      <c r="BF129" s="152">
        <f>IF(N129="snížená",J129,0)</f>
        <v>0</v>
      </c>
      <c r="BG129" s="152">
        <f>IF(N129="zákl. přenesená",J129,0)</f>
        <v>0</v>
      </c>
      <c r="BH129" s="152">
        <f>IF(N129="sníž. přenesená",J129,0)</f>
        <v>0</v>
      </c>
      <c r="BI129" s="152">
        <f>IF(N129="nulová",J129,0)</f>
        <v>0</v>
      </c>
      <c r="BJ129" s="14" t="s">
        <v>78</v>
      </c>
      <c r="BK129" s="152">
        <f>ROUND(I129*H129,2)</f>
        <v>2725.2</v>
      </c>
      <c r="BL129" s="14" t="s">
        <v>161</v>
      </c>
      <c r="BM129" s="151" t="s">
        <v>293</v>
      </c>
    </row>
    <row r="130" spans="1:65" s="12" customFormat="1" ht="22.9" customHeight="1">
      <c r="B130" s="126"/>
      <c r="D130" s="127" t="s">
        <v>69</v>
      </c>
      <c r="E130" s="136" t="s">
        <v>211</v>
      </c>
      <c r="F130" s="136" t="s">
        <v>212</v>
      </c>
      <c r="J130" s="137">
        <f>BK130</f>
        <v>869.04000000000008</v>
      </c>
      <c r="L130" s="126"/>
      <c r="M130" s="130"/>
      <c r="N130" s="131"/>
      <c r="O130" s="131"/>
      <c r="P130" s="132">
        <f>SUM(P131:P132)</f>
        <v>2.0880000000000001</v>
      </c>
      <c r="Q130" s="131"/>
      <c r="R130" s="132">
        <f>SUM(R131:R132)</f>
        <v>0</v>
      </c>
      <c r="S130" s="131"/>
      <c r="T130" s="133">
        <f>SUM(T131:T132)</f>
        <v>1.6E-2</v>
      </c>
      <c r="AR130" s="127" t="s">
        <v>78</v>
      </c>
      <c r="AT130" s="134" t="s">
        <v>69</v>
      </c>
      <c r="AU130" s="134" t="s">
        <v>78</v>
      </c>
      <c r="AY130" s="127" t="s">
        <v>153</v>
      </c>
      <c r="BK130" s="135">
        <f>SUM(BK131:BK132)</f>
        <v>869.04000000000008</v>
      </c>
    </row>
    <row r="131" spans="1:65" s="2" customFormat="1" ht="24.2" customHeight="1">
      <c r="A131" s="26"/>
      <c r="B131" s="138"/>
      <c r="C131" s="139" t="s">
        <v>80</v>
      </c>
      <c r="D131" s="139" t="s">
        <v>157</v>
      </c>
      <c r="E131" s="141" t="s">
        <v>294</v>
      </c>
      <c r="F131" s="142" t="s">
        <v>295</v>
      </c>
      <c r="G131" s="143" t="s">
        <v>292</v>
      </c>
      <c r="H131" s="144">
        <v>4</v>
      </c>
      <c r="I131" s="145">
        <v>154.80000000000001</v>
      </c>
      <c r="J131" s="145">
        <f>ROUND(I131*H131,2)</f>
        <v>619.20000000000005</v>
      </c>
      <c r="K131" s="146"/>
      <c r="L131" s="27"/>
      <c r="M131" s="147" t="s">
        <v>1</v>
      </c>
      <c r="N131" s="148" t="s">
        <v>35</v>
      </c>
      <c r="O131" s="149">
        <v>0.372</v>
      </c>
      <c r="P131" s="149">
        <f>O131*H131</f>
        <v>1.488</v>
      </c>
      <c r="Q131" s="149">
        <v>0</v>
      </c>
      <c r="R131" s="149">
        <f>Q131*H131</f>
        <v>0</v>
      </c>
      <c r="S131" s="149">
        <v>3.0000000000000001E-3</v>
      </c>
      <c r="T131" s="150">
        <f>S131*H131</f>
        <v>1.2E-2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1" t="s">
        <v>161</v>
      </c>
      <c r="AT131" s="151" t="s">
        <v>157</v>
      </c>
      <c r="AU131" s="151" t="s">
        <v>80</v>
      </c>
      <c r="AY131" s="14" t="s">
        <v>153</v>
      </c>
      <c r="BE131" s="152">
        <f>IF(N131="základní",J131,0)</f>
        <v>619.20000000000005</v>
      </c>
      <c r="BF131" s="152">
        <f>IF(N131="snížená",J131,0)</f>
        <v>0</v>
      </c>
      <c r="BG131" s="152">
        <f>IF(N131="zákl. přenesená",J131,0)</f>
        <v>0</v>
      </c>
      <c r="BH131" s="152">
        <f>IF(N131="sníž. přenesená",J131,0)</f>
        <v>0</v>
      </c>
      <c r="BI131" s="152">
        <f>IF(N131="nulová",J131,0)</f>
        <v>0</v>
      </c>
      <c r="BJ131" s="14" t="s">
        <v>78</v>
      </c>
      <c r="BK131" s="152">
        <f>ROUND(I131*H131,2)</f>
        <v>619.20000000000005</v>
      </c>
      <c r="BL131" s="14" t="s">
        <v>161</v>
      </c>
      <c r="BM131" s="151" t="s">
        <v>296</v>
      </c>
    </row>
    <row r="132" spans="1:65" s="2" customFormat="1" ht="24.2" customHeight="1">
      <c r="A132" s="26"/>
      <c r="B132" s="138"/>
      <c r="C132" s="139" t="s">
        <v>78</v>
      </c>
      <c r="D132" s="139" t="s">
        <v>157</v>
      </c>
      <c r="E132" s="141" t="s">
        <v>297</v>
      </c>
      <c r="F132" s="142" t="s">
        <v>298</v>
      </c>
      <c r="G132" s="143" t="s">
        <v>292</v>
      </c>
      <c r="H132" s="144">
        <v>4</v>
      </c>
      <c r="I132" s="145">
        <v>62.46</v>
      </c>
      <c r="J132" s="145">
        <f>ROUND(I132*H132,2)</f>
        <v>249.84</v>
      </c>
      <c r="K132" s="146"/>
      <c r="L132" s="27"/>
      <c r="M132" s="147" t="s">
        <v>1</v>
      </c>
      <c r="N132" s="148" t="s">
        <v>35</v>
      </c>
      <c r="O132" s="149">
        <v>0.15</v>
      </c>
      <c r="P132" s="149">
        <f>O132*H132</f>
        <v>0.6</v>
      </c>
      <c r="Q132" s="149">
        <v>0</v>
      </c>
      <c r="R132" s="149">
        <f>Q132*H132</f>
        <v>0</v>
      </c>
      <c r="S132" s="149">
        <v>1E-3</v>
      </c>
      <c r="T132" s="150">
        <f>S132*H132</f>
        <v>4.0000000000000001E-3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1" t="s">
        <v>161</v>
      </c>
      <c r="AT132" s="151" t="s">
        <v>157</v>
      </c>
      <c r="AU132" s="151" t="s">
        <v>80</v>
      </c>
      <c r="AY132" s="14" t="s">
        <v>153</v>
      </c>
      <c r="BE132" s="152">
        <f>IF(N132="základní",J132,0)</f>
        <v>249.84</v>
      </c>
      <c r="BF132" s="152">
        <f>IF(N132="snížená",J132,0)</f>
        <v>0</v>
      </c>
      <c r="BG132" s="152">
        <f>IF(N132="zákl. přenesená",J132,0)</f>
        <v>0</v>
      </c>
      <c r="BH132" s="152">
        <f>IF(N132="sníž. přenesená",J132,0)</f>
        <v>0</v>
      </c>
      <c r="BI132" s="152">
        <f>IF(N132="nulová",J132,0)</f>
        <v>0</v>
      </c>
      <c r="BJ132" s="14" t="s">
        <v>78</v>
      </c>
      <c r="BK132" s="152">
        <f>ROUND(I132*H132,2)</f>
        <v>249.84</v>
      </c>
      <c r="BL132" s="14" t="s">
        <v>161</v>
      </c>
      <c r="BM132" s="151" t="s">
        <v>299</v>
      </c>
    </row>
    <row r="133" spans="1:65" s="12" customFormat="1" ht="22.9" customHeight="1">
      <c r="B133" s="126"/>
      <c r="D133" s="127" t="s">
        <v>69</v>
      </c>
      <c r="E133" s="136" t="s">
        <v>223</v>
      </c>
      <c r="F133" s="136" t="s">
        <v>224</v>
      </c>
      <c r="J133" s="137">
        <f>BK133</f>
        <v>43.84</v>
      </c>
      <c r="L133" s="126"/>
      <c r="M133" s="130"/>
      <c r="N133" s="131"/>
      <c r="O133" s="131"/>
      <c r="P133" s="132">
        <f>SUM(P134:P137)</f>
        <v>5.6784000000000001E-2</v>
      </c>
      <c r="Q133" s="131"/>
      <c r="R133" s="132">
        <f>SUM(R134:R137)</f>
        <v>0</v>
      </c>
      <c r="S133" s="131"/>
      <c r="T133" s="133">
        <f>SUM(T134:T137)</f>
        <v>0</v>
      </c>
      <c r="AR133" s="127" t="s">
        <v>78</v>
      </c>
      <c r="AT133" s="134" t="s">
        <v>69</v>
      </c>
      <c r="AU133" s="134" t="s">
        <v>78</v>
      </c>
      <c r="AY133" s="127" t="s">
        <v>153</v>
      </c>
      <c r="BK133" s="135">
        <f>SUM(BK134:BK137)</f>
        <v>43.84</v>
      </c>
    </row>
    <row r="134" spans="1:65" s="2" customFormat="1" ht="44.25" customHeight="1">
      <c r="A134" s="26"/>
      <c r="B134" s="138"/>
      <c r="C134" s="139" t="s">
        <v>154</v>
      </c>
      <c r="D134" s="170" t="s">
        <v>157</v>
      </c>
      <c r="E134" s="141" t="s">
        <v>226</v>
      </c>
      <c r="F134" s="142" t="s">
        <v>227</v>
      </c>
      <c r="G134" s="143" t="s">
        <v>228</v>
      </c>
      <c r="H134" s="144">
        <v>1.6E-2</v>
      </c>
      <c r="I134" s="145">
        <v>1850.25</v>
      </c>
      <c r="J134" s="145">
        <f>ROUND(I134*H134,2)</f>
        <v>29.6</v>
      </c>
      <c r="K134" s="146"/>
      <c r="L134" s="27"/>
      <c r="M134" s="147" t="s">
        <v>1</v>
      </c>
      <c r="N134" s="148" t="s">
        <v>35</v>
      </c>
      <c r="O134" s="149">
        <v>3.31</v>
      </c>
      <c r="P134" s="149">
        <f>O134*H134</f>
        <v>5.296E-2</v>
      </c>
      <c r="Q134" s="149">
        <v>0</v>
      </c>
      <c r="R134" s="149">
        <f>Q134*H134</f>
        <v>0</v>
      </c>
      <c r="S134" s="149">
        <v>0</v>
      </c>
      <c r="T134" s="150">
        <f>S134*H134</f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1" t="s">
        <v>161</v>
      </c>
      <c r="AT134" s="151" t="s">
        <v>157</v>
      </c>
      <c r="AU134" s="151" t="s">
        <v>80</v>
      </c>
      <c r="AY134" s="14" t="s">
        <v>153</v>
      </c>
      <c r="BE134" s="152">
        <f>IF(N134="základní",J134,0)</f>
        <v>29.6</v>
      </c>
      <c r="BF134" s="152">
        <f>IF(N134="snížená",J134,0)</f>
        <v>0</v>
      </c>
      <c r="BG134" s="152">
        <f>IF(N134="zákl. přenesená",J134,0)</f>
        <v>0</v>
      </c>
      <c r="BH134" s="152">
        <f>IF(N134="sníž. přenesená",J134,0)</f>
        <v>0</v>
      </c>
      <c r="BI134" s="152">
        <f>IF(N134="nulová",J134,0)</f>
        <v>0</v>
      </c>
      <c r="BJ134" s="14" t="s">
        <v>78</v>
      </c>
      <c r="BK134" s="152">
        <f>ROUND(I134*H134,2)</f>
        <v>29.6</v>
      </c>
      <c r="BL134" s="14" t="s">
        <v>161</v>
      </c>
      <c r="BM134" s="151" t="s">
        <v>300</v>
      </c>
    </row>
    <row r="135" spans="1:65" s="2" customFormat="1" ht="33" customHeight="1">
      <c r="A135" s="26"/>
      <c r="B135" s="138"/>
      <c r="C135" s="139" t="s">
        <v>205</v>
      </c>
      <c r="D135" s="170" t="s">
        <v>157</v>
      </c>
      <c r="E135" s="141" t="s">
        <v>230</v>
      </c>
      <c r="F135" s="142" t="s">
        <v>231</v>
      </c>
      <c r="G135" s="143" t="s">
        <v>228</v>
      </c>
      <c r="H135" s="144">
        <v>1.6E-2</v>
      </c>
      <c r="I135" s="145">
        <v>355.09</v>
      </c>
      <c r="J135" s="145">
        <f>ROUND(I135*H135,2)</f>
        <v>5.68</v>
      </c>
      <c r="K135" s="146"/>
      <c r="L135" s="27"/>
      <c r="M135" s="147" t="s">
        <v>1</v>
      </c>
      <c r="N135" s="148" t="s">
        <v>35</v>
      </c>
      <c r="O135" s="149">
        <v>0.125</v>
      </c>
      <c r="P135" s="149">
        <f>O135*H135</f>
        <v>2E-3</v>
      </c>
      <c r="Q135" s="149">
        <v>0</v>
      </c>
      <c r="R135" s="149">
        <f>Q135*H135</f>
        <v>0</v>
      </c>
      <c r="S135" s="149">
        <v>0</v>
      </c>
      <c r="T135" s="150">
        <f>S135*H135</f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1" t="s">
        <v>161</v>
      </c>
      <c r="AT135" s="151" t="s">
        <v>157</v>
      </c>
      <c r="AU135" s="151" t="s">
        <v>80</v>
      </c>
      <c r="AY135" s="14" t="s">
        <v>153</v>
      </c>
      <c r="BE135" s="152">
        <f>IF(N135="základní",J135,0)</f>
        <v>5.68</v>
      </c>
      <c r="BF135" s="152">
        <f>IF(N135="snížená",J135,0)</f>
        <v>0</v>
      </c>
      <c r="BG135" s="152">
        <f>IF(N135="zákl. přenesená",J135,0)</f>
        <v>0</v>
      </c>
      <c r="BH135" s="152">
        <f>IF(N135="sníž. přenesená",J135,0)</f>
        <v>0</v>
      </c>
      <c r="BI135" s="152">
        <f>IF(N135="nulová",J135,0)</f>
        <v>0</v>
      </c>
      <c r="BJ135" s="14" t="s">
        <v>78</v>
      </c>
      <c r="BK135" s="152">
        <f>ROUND(I135*H135,2)</f>
        <v>5.68</v>
      </c>
      <c r="BL135" s="14" t="s">
        <v>161</v>
      </c>
      <c r="BM135" s="151" t="s">
        <v>301</v>
      </c>
    </row>
    <row r="136" spans="1:65" s="2" customFormat="1" ht="44.25" customHeight="1">
      <c r="A136" s="26"/>
      <c r="B136" s="138"/>
      <c r="C136" s="139" t="s">
        <v>207</v>
      </c>
      <c r="D136" s="170" t="s">
        <v>157</v>
      </c>
      <c r="E136" s="141" t="s">
        <v>234</v>
      </c>
      <c r="F136" s="142" t="s">
        <v>235</v>
      </c>
      <c r="G136" s="143" t="s">
        <v>228</v>
      </c>
      <c r="H136" s="144">
        <v>0.30399999999999999</v>
      </c>
      <c r="I136" s="145">
        <v>15.51</v>
      </c>
      <c r="J136" s="145">
        <f>ROUND(I136*H136,2)</f>
        <v>4.72</v>
      </c>
      <c r="K136" s="146"/>
      <c r="L136" s="27"/>
      <c r="M136" s="147" t="s">
        <v>1</v>
      </c>
      <c r="N136" s="148" t="s">
        <v>35</v>
      </c>
      <c r="O136" s="149">
        <v>6.0000000000000001E-3</v>
      </c>
      <c r="P136" s="149">
        <f>O136*H136</f>
        <v>1.8240000000000001E-3</v>
      </c>
      <c r="Q136" s="149">
        <v>0</v>
      </c>
      <c r="R136" s="149">
        <f>Q136*H136</f>
        <v>0</v>
      </c>
      <c r="S136" s="149">
        <v>0</v>
      </c>
      <c r="T136" s="150">
        <f>S136*H136</f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1" t="s">
        <v>161</v>
      </c>
      <c r="AT136" s="151" t="s">
        <v>157</v>
      </c>
      <c r="AU136" s="151" t="s">
        <v>80</v>
      </c>
      <c r="AY136" s="14" t="s">
        <v>153</v>
      </c>
      <c r="BE136" s="152">
        <f>IF(N136="základní",J136,0)</f>
        <v>4.72</v>
      </c>
      <c r="BF136" s="152">
        <f>IF(N136="snížená",J136,0)</f>
        <v>0</v>
      </c>
      <c r="BG136" s="152">
        <f>IF(N136="zákl. přenesená",J136,0)</f>
        <v>0</v>
      </c>
      <c r="BH136" s="152">
        <f>IF(N136="sníž. přenesená",J136,0)</f>
        <v>0</v>
      </c>
      <c r="BI136" s="152">
        <f>IF(N136="nulová",J136,0)</f>
        <v>0</v>
      </c>
      <c r="BJ136" s="14" t="s">
        <v>78</v>
      </c>
      <c r="BK136" s="152">
        <f>ROUND(I136*H136,2)</f>
        <v>4.72</v>
      </c>
      <c r="BL136" s="14" t="s">
        <v>161</v>
      </c>
      <c r="BM136" s="151" t="s">
        <v>302</v>
      </c>
    </row>
    <row r="137" spans="1:65" s="2" customFormat="1" ht="37.9" customHeight="1">
      <c r="A137" s="26"/>
      <c r="B137" s="138"/>
      <c r="C137" s="139" t="s">
        <v>211</v>
      </c>
      <c r="D137" s="170" t="s">
        <v>157</v>
      </c>
      <c r="E137" s="141" t="s">
        <v>281</v>
      </c>
      <c r="F137" s="142" t="s">
        <v>282</v>
      </c>
      <c r="G137" s="143" t="s">
        <v>228</v>
      </c>
      <c r="H137" s="144">
        <v>1.6E-2</v>
      </c>
      <c r="I137" s="145">
        <v>240.03</v>
      </c>
      <c r="J137" s="145">
        <f>ROUND(I137*H137,2)</f>
        <v>3.84</v>
      </c>
      <c r="K137" s="146"/>
      <c r="L137" s="27"/>
      <c r="M137" s="147" t="s">
        <v>1</v>
      </c>
      <c r="N137" s="148" t="s">
        <v>35</v>
      </c>
      <c r="O137" s="149">
        <v>0</v>
      </c>
      <c r="P137" s="149">
        <f>O137*H137</f>
        <v>0</v>
      </c>
      <c r="Q137" s="149">
        <v>0</v>
      </c>
      <c r="R137" s="149">
        <f>Q137*H137</f>
        <v>0</v>
      </c>
      <c r="S137" s="149">
        <v>0</v>
      </c>
      <c r="T137" s="150">
        <f>S137*H137</f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1" t="s">
        <v>161</v>
      </c>
      <c r="AT137" s="151" t="s">
        <v>157</v>
      </c>
      <c r="AU137" s="151" t="s">
        <v>80</v>
      </c>
      <c r="AY137" s="14" t="s">
        <v>153</v>
      </c>
      <c r="BE137" s="152">
        <f>IF(N137="základní",J137,0)</f>
        <v>3.84</v>
      </c>
      <c r="BF137" s="152">
        <f>IF(N137="snížená",J137,0)</f>
        <v>0</v>
      </c>
      <c r="BG137" s="152">
        <f>IF(N137="zákl. přenesená",J137,0)</f>
        <v>0</v>
      </c>
      <c r="BH137" s="152">
        <f>IF(N137="sníž. přenesená",J137,0)</f>
        <v>0</v>
      </c>
      <c r="BI137" s="152">
        <f>IF(N137="nulová",J137,0)</f>
        <v>0</v>
      </c>
      <c r="BJ137" s="14" t="s">
        <v>78</v>
      </c>
      <c r="BK137" s="152">
        <f>ROUND(I137*H137,2)</f>
        <v>3.84</v>
      </c>
      <c r="BL137" s="14" t="s">
        <v>161</v>
      </c>
      <c r="BM137" s="151" t="s">
        <v>303</v>
      </c>
    </row>
    <row r="138" spans="1:65" s="12" customFormat="1" ht="22.9" customHeight="1">
      <c r="B138" s="126"/>
      <c r="D138" s="127" t="s">
        <v>69</v>
      </c>
      <c r="E138" s="136" t="s">
        <v>240</v>
      </c>
      <c r="F138" s="136" t="s">
        <v>241</v>
      </c>
      <c r="J138" s="137">
        <f>BK138</f>
        <v>777.27</v>
      </c>
      <c r="L138" s="126"/>
      <c r="M138" s="130"/>
      <c r="N138" s="131"/>
      <c r="O138" s="131"/>
      <c r="P138" s="132">
        <f>P139</f>
        <v>1.386258</v>
      </c>
      <c r="Q138" s="131"/>
      <c r="R138" s="132">
        <f>R139</f>
        <v>0</v>
      </c>
      <c r="S138" s="131"/>
      <c r="T138" s="133">
        <f>T139</f>
        <v>0</v>
      </c>
      <c r="AR138" s="127" t="s">
        <v>78</v>
      </c>
      <c r="AT138" s="134" t="s">
        <v>69</v>
      </c>
      <c r="AU138" s="134" t="s">
        <v>78</v>
      </c>
      <c r="AY138" s="127" t="s">
        <v>153</v>
      </c>
      <c r="BK138" s="135">
        <f>BK139</f>
        <v>777.27</v>
      </c>
    </row>
    <row r="139" spans="1:65" s="2" customFormat="1" ht="66.75" customHeight="1">
      <c r="A139" s="26"/>
      <c r="B139" s="138"/>
      <c r="C139" s="139" t="s">
        <v>105</v>
      </c>
      <c r="D139" s="170" t="s">
        <v>157</v>
      </c>
      <c r="E139" s="141" t="s">
        <v>242</v>
      </c>
      <c r="F139" s="142" t="s">
        <v>243</v>
      </c>
      <c r="G139" s="143" t="s">
        <v>228</v>
      </c>
      <c r="H139" s="144">
        <v>0.51400000000000001</v>
      </c>
      <c r="I139" s="145">
        <v>1512.19</v>
      </c>
      <c r="J139" s="145">
        <f>ROUND(I139*H139,2)</f>
        <v>777.27</v>
      </c>
      <c r="K139" s="146"/>
      <c r="L139" s="27"/>
      <c r="M139" s="147" t="s">
        <v>1</v>
      </c>
      <c r="N139" s="148" t="s">
        <v>35</v>
      </c>
      <c r="O139" s="149">
        <v>2.6970000000000001</v>
      </c>
      <c r="P139" s="149">
        <f>O139*H139</f>
        <v>1.386258</v>
      </c>
      <c r="Q139" s="149">
        <v>0</v>
      </c>
      <c r="R139" s="149">
        <f>Q139*H139</f>
        <v>0</v>
      </c>
      <c r="S139" s="149">
        <v>0</v>
      </c>
      <c r="T139" s="150">
        <f>S139*H139</f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1" t="s">
        <v>161</v>
      </c>
      <c r="AT139" s="151" t="s">
        <v>157</v>
      </c>
      <c r="AU139" s="151" t="s">
        <v>80</v>
      </c>
      <c r="AY139" s="14" t="s">
        <v>153</v>
      </c>
      <c r="BE139" s="152">
        <f>IF(N139="základní",J139,0)</f>
        <v>777.27</v>
      </c>
      <c r="BF139" s="152">
        <f>IF(N139="snížená",J139,0)</f>
        <v>0</v>
      </c>
      <c r="BG139" s="152">
        <f>IF(N139="zákl. přenesená",J139,0)</f>
        <v>0</v>
      </c>
      <c r="BH139" s="152">
        <f>IF(N139="sníž. přenesená",J139,0)</f>
        <v>0</v>
      </c>
      <c r="BI139" s="152">
        <f>IF(N139="nulová",J139,0)</f>
        <v>0</v>
      </c>
      <c r="BJ139" s="14" t="s">
        <v>78</v>
      </c>
      <c r="BK139" s="152">
        <f>ROUND(I139*H139,2)</f>
        <v>777.27</v>
      </c>
      <c r="BL139" s="14" t="s">
        <v>161</v>
      </c>
      <c r="BM139" s="151" t="s">
        <v>304</v>
      </c>
    </row>
    <row r="140" spans="1:65" s="12" customFormat="1" ht="25.9" customHeight="1">
      <c r="B140" s="126"/>
      <c r="D140" s="127" t="s">
        <v>69</v>
      </c>
      <c r="E140" s="128" t="s">
        <v>245</v>
      </c>
      <c r="F140" s="128" t="s">
        <v>246</v>
      </c>
      <c r="J140" s="129">
        <f>BK140</f>
        <v>1355.4</v>
      </c>
      <c r="L140" s="126"/>
      <c r="M140" s="130"/>
      <c r="N140" s="131"/>
      <c r="O140" s="131"/>
      <c r="P140" s="132">
        <f>P141</f>
        <v>2.4659999999999997</v>
      </c>
      <c r="Q140" s="131"/>
      <c r="R140" s="132">
        <f>R141</f>
        <v>4.1999999999999996E-4</v>
      </c>
      <c r="S140" s="131"/>
      <c r="T140" s="133">
        <f>T141</f>
        <v>0</v>
      </c>
      <c r="AR140" s="127" t="s">
        <v>80</v>
      </c>
      <c r="AT140" s="134" t="s">
        <v>69</v>
      </c>
      <c r="AU140" s="134" t="s">
        <v>70</v>
      </c>
      <c r="AY140" s="127" t="s">
        <v>153</v>
      </c>
      <c r="BK140" s="135">
        <f>BK141</f>
        <v>1355.4</v>
      </c>
    </row>
    <row r="141" spans="1:65" s="12" customFormat="1" ht="22.9" customHeight="1">
      <c r="B141" s="126"/>
      <c r="D141" s="127" t="s">
        <v>69</v>
      </c>
      <c r="E141" s="136" t="s">
        <v>305</v>
      </c>
      <c r="F141" s="136" t="s">
        <v>306</v>
      </c>
      <c r="J141" s="137">
        <f>BK141</f>
        <v>1355.4</v>
      </c>
      <c r="L141" s="126"/>
      <c r="M141" s="130"/>
      <c r="N141" s="131"/>
      <c r="O141" s="131"/>
      <c r="P141" s="132">
        <f>P142</f>
        <v>2.4659999999999997</v>
      </c>
      <c r="Q141" s="131"/>
      <c r="R141" s="132">
        <f>R142</f>
        <v>4.1999999999999996E-4</v>
      </c>
      <c r="S141" s="131"/>
      <c r="T141" s="133">
        <f>T142</f>
        <v>0</v>
      </c>
      <c r="AR141" s="127" t="s">
        <v>80</v>
      </c>
      <c r="AT141" s="134" t="s">
        <v>69</v>
      </c>
      <c r="AU141" s="134" t="s">
        <v>78</v>
      </c>
      <c r="AY141" s="127" t="s">
        <v>153</v>
      </c>
      <c r="BK141" s="135">
        <f>BK142</f>
        <v>1355.4</v>
      </c>
    </row>
    <row r="142" spans="1:65" s="2" customFormat="1" ht="24.2" customHeight="1">
      <c r="A142" s="26"/>
      <c r="B142" s="138"/>
      <c r="C142" s="139" t="s">
        <v>233</v>
      </c>
      <c r="D142" s="139" t="s">
        <v>157</v>
      </c>
      <c r="E142" s="141" t="s">
        <v>307</v>
      </c>
      <c r="F142" s="142" t="s">
        <v>308</v>
      </c>
      <c r="G142" s="143" t="s">
        <v>309</v>
      </c>
      <c r="H142" s="144">
        <v>6</v>
      </c>
      <c r="I142" s="145">
        <v>225.9</v>
      </c>
      <c r="J142" s="145">
        <f>ROUND(I142*H142,2)</f>
        <v>1355.4</v>
      </c>
      <c r="K142" s="146"/>
      <c r="L142" s="27"/>
      <c r="M142" s="166" t="s">
        <v>1</v>
      </c>
      <c r="N142" s="167" t="s">
        <v>35</v>
      </c>
      <c r="O142" s="168">
        <v>0.41099999999999998</v>
      </c>
      <c r="P142" s="168">
        <f>O142*H142</f>
        <v>2.4659999999999997</v>
      </c>
      <c r="Q142" s="168">
        <v>6.9999999999999994E-5</v>
      </c>
      <c r="R142" s="168">
        <f>Q142*H142</f>
        <v>4.1999999999999996E-4</v>
      </c>
      <c r="S142" s="168">
        <v>0</v>
      </c>
      <c r="T142" s="169">
        <f>S142*H142</f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1" t="s">
        <v>193</v>
      </c>
      <c r="AT142" s="151" t="s">
        <v>157</v>
      </c>
      <c r="AU142" s="151" t="s">
        <v>80</v>
      </c>
      <c r="AY142" s="14" t="s">
        <v>153</v>
      </c>
      <c r="BE142" s="152">
        <f>IF(N142="základní",J142,0)</f>
        <v>1355.4</v>
      </c>
      <c r="BF142" s="152">
        <f>IF(N142="snížená",J142,0)</f>
        <v>0</v>
      </c>
      <c r="BG142" s="152">
        <f>IF(N142="zákl. přenesená",J142,0)</f>
        <v>0</v>
      </c>
      <c r="BH142" s="152">
        <f>IF(N142="sníž. přenesená",J142,0)</f>
        <v>0</v>
      </c>
      <c r="BI142" s="152">
        <f>IF(N142="nulová",J142,0)</f>
        <v>0</v>
      </c>
      <c r="BJ142" s="14" t="s">
        <v>78</v>
      </c>
      <c r="BK142" s="152">
        <f>ROUND(I142*H142,2)</f>
        <v>1355.4</v>
      </c>
      <c r="BL142" s="14" t="s">
        <v>193</v>
      </c>
      <c r="BM142" s="151" t="s">
        <v>310</v>
      </c>
    </row>
    <row r="143" spans="1:65" s="2" customFormat="1" ht="6.95" customHeight="1">
      <c r="A143" s="26"/>
      <c r="B143" s="41"/>
      <c r="C143" s="42"/>
      <c r="D143" s="42"/>
      <c r="E143" s="42"/>
      <c r="F143" s="42"/>
      <c r="G143" s="42"/>
      <c r="H143" s="42"/>
      <c r="I143" s="42"/>
      <c r="J143" s="42"/>
      <c r="K143" s="42"/>
      <c r="L143" s="27"/>
      <c r="M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</row>
  </sheetData>
  <autoFilter ref="C123:K142" xr:uid="{00000000-0009-0000-0000-000003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M125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ht="11.25">
      <c r="A1" s="87"/>
    </row>
    <row r="2" spans="1:46" s="1" customFormat="1" ht="36.950000000000003" customHeight="1">
      <c r="L2" s="195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4" t="s">
        <v>89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80</v>
      </c>
    </row>
    <row r="4" spans="1:46" s="1" customFormat="1" ht="24.95" customHeight="1">
      <c r="B4" s="17"/>
      <c r="D4" s="18" t="s">
        <v>122</v>
      </c>
      <c r="L4" s="17"/>
      <c r="M4" s="88" t="s">
        <v>10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14</v>
      </c>
      <c r="L6" s="17"/>
    </row>
    <row r="7" spans="1:46" s="1" customFormat="1" ht="16.5" customHeight="1">
      <c r="B7" s="17"/>
      <c r="E7" s="209" t="str">
        <f>'Rekapitulace stavby'!K6</f>
        <v>Město Chomutov Palachova - změnové listy</v>
      </c>
      <c r="F7" s="210"/>
      <c r="G7" s="210"/>
      <c r="H7" s="210"/>
      <c r="L7" s="17"/>
    </row>
    <row r="8" spans="1:46" s="2" customFormat="1" ht="12" customHeight="1">
      <c r="A8" s="26"/>
      <c r="B8" s="27"/>
      <c r="C8" s="26"/>
      <c r="D8" s="23" t="s">
        <v>123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179" t="s">
        <v>311</v>
      </c>
      <c r="F9" s="211"/>
      <c r="G9" s="211"/>
      <c r="H9" s="211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1.25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16</v>
      </c>
      <c r="E11" s="26"/>
      <c r="F11" s="21" t="s">
        <v>1</v>
      </c>
      <c r="G11" s="26"/>
      <c r="H11" s="26"/>
      <c r="I11" s="23" t="s">
        <v>17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18</v>
      </c>
      <c r="E12" s="26"/>
      <c r="F12" s="21" t="s">
        <v>19</v>
      </c>
      <c r="G12" s="26"/>
      <c r="H12" s="26"/>
      <c r="I12" s="23" t="s">
        <v>20</v>
      </c>
      <c r="J12" s="49" t="str">
        <f>'Rekapitulace stavby'!AN8</f>
        <v>23. 6. 2025</v>
      </c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22</v>
      </c>
      <c r="E14" s="26"/>
      <c r="F14" s="26"/>
      <c r="G14" s="26"/>
      <c r="H14" s="26"/>
      <c r="I14" s="23" t="s">
        <v>23</v>
      </c>
      <c r="J14" s="21" t="str">
        <f>IF('Rekapitulace stavby'!AN10="","",'Rekapitulace stavby'!AN10)</f>
        <v/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tr">
        <f>IF('Rekapitulace stavby'!E11="","",'Rekapitulace stavby'!E11)</f>
        <v xml:space="preserve"> </v>
      </c>
      <c r="F15" s="26"/>
      <c r="G15" s="26"/>
      <c r="H15" s="26"/>
      <c r="I15" s="23" t="s">
        <v>24</v>
      </c>
      <c r="J15" s="21" t="str">
        <f>IF('Rekapitulace stavby'!AN11="","",'Rekapitulace stavby'!AN11)</f>
        <v/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25</v>
      </c>
      <c r="E17" s="26"/>
      <c r="F17" s="26"/>
      <c r="G17" s="26"/>
      <c r="H17" s="26"/>
      <c r="I17" s="23" t="s">
        <v>23</v>
      </c>
      <c r="J17" s="21" t="str">
        <f>'Rekapitulace stavby'!AN13</f>
        <v/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81" t="str">
        <f>'Rekapitulace stavby'!E14</f>
        <v xml:space="preserve"> </v>
      </c>
      <c r="F18" s="181"/>
      <c r="G18" s="181"/>
      <c r="H18" s="181"/>
      <c r="I18" s="23" t="s">
        <v>24</v>
      </c>
      <c r="J18" s="21" t="str">
        <f>'Rekapitulace stavby'!AN14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26</v>
      </c>
      <c r="E20" s="26"/>
      <c r="F20" s="26"/>
      <c r="G20" s="26"/>
      <c r="H20" s="26"/>
      <c r="I20" s="23" t="s">
        <v>23</v>
      </c>
      <c r="J20" s="21" t="str">
        <f>IF('Rekapitulace stavby'!AN16="","",'Rekapitulace stavby'!AN16)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tr">
        <f>IF('Rekapitulace stavby'!E17="","",'Rekapitulace stavby'!E17)</f>
        <v xml:space="preserve"> </v>
      </c>
      <c r="F21" s="26"/>
      <c r="G21" s="26"/>
      <c r="H21" s="26"/>
      <c r="I21" s="23" t="s">
        <v>24</v>
      </c>
      <c r="J21" s="21" t="str">
        <f>IF('Rekapitulace stavby'!AN17="","",'Rekapitulace stavby'!AN17)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28</v>
      </c>
      <c r="E23" s="26"/>
      <c r="F23" s="26"/>
      <c r="G23" s="26"/>
      <c r="H23" s="26"/>
      <c r="I23" s="23" t="s">
        <v>23</v>
      </c>
      <c r="J23" s="21" t="str">
        <f>IF('Rekapitulace stavby'!AN19="","",'Rekapitulace stavby'!AN19)</f>
        <v/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IF('Rekapitulace stavby'!E20="","",'Rekapitulace stavby'!E20)</f>
        <v xml:space="preserve"> </v>
      </c>
      <c r="F24" s="26"/>
      <c r="G24" s="26"/>
      <c r="H24" s="26"/>
      <c r="I24" s="23" t="s">
        <v>24</v>
      </c>
      <c r="J24" s="21" t="str">
        <f>IF('Rekapitulace stavby'!AN20="","",'Rekapitulace stavby'!AN20)</f>
        <v/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29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89"/>
      <c r="B27" s="90"/>
      <c r="C27" s="89"/>
      <c r="D27" s="89"/>
      <c r="E27" s="184" t="s">
        <v>1</v>
      </c>
      <c r="F27" s="184"/>
      <c r="G27" s="184"/>
      <c r="H27" s="184"/>
      <c r="I27" s="89"/>
      <c r="J27" s="89"/>
      <c r="K27" s="89"/>
      <c r="L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2" t="s">
        <v>30</v>
      </c>
      <c r="E30" s="26"/>
      <c r="F30" s="26"/>
      <c r="G30" s="26"/>
      <c r="H30" s="26"/>
      <c r="I30" s="26"/>
      <c r="J30" s="65">
        <f>ROUND(J118, 2)</f>
        <v>64422.62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6"/>
      <c r="F32" s="30" t="s">
        <v>32</v>
      </c>
      <c r="G32" s="26"/>
      <c r="H32" s="26"/>
      <c r="I32" s="30" t="s">
        <v>31</v>
      </c>
      <c r="J32" s="30" t="s">
        <v>33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>
      <c r="A33" s="26"/>
      <c r="B33" s="27"/>
      <c r="C33" s="26"/>
      <c r="D33" s="93" t="s">
        <v>34</v>
      </c>
      <c r="E33" s="23" t="s">
        <v>35</v>
      </c>
      <c r="F33" s="94">
        <f>ROUND((SUM(BE118:BE124)),  2)</f>
        <v>64422.62</v>
      </c>
      <c r="G33" s="26"/>
      <c r="H33" s="26"/>
      <c r="I33" s="95">
        <v>0.21</v>
      </c>
      <c r="J33" s="94">
        <f>ROUND(((SUM(BE118:BE124))*I33),  2)</f>
        <v>13528.75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23" t="s">
        <v>36</v>
      </c>
      <c r="F34" s="94">
        <f>ROUND((SUM(BF118:BF124)),  2)</f>
        <v>0</v>
      </c>
      <c r="G34" s="26"/>
      <c r="H34" s="26"/>
      <c r="I34" s="95">
        <v>0.12</v>
      </c>
      <c r="J34" s="94">
        <f>ROUND(((SUM(BF118:BF124))*I34), 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37</v>
      </c>
      <c r="F35" s="94">
        <f>ROUND((SUM(BG118:BG124)),  2)</f>
        <v>0</v>
      </c>
      <c r="G35" s="26"/>
      <c r="H35" s="26"/>
      <c r="I35" s="95">
        <v>0.21</v>
      </c>
      <c r="J35" s="94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38</v>
      </c>
      <c r="F36" s="94">
        <f>ROUND((SUM(BH118:BH124)),  2)</f>
        <v>0</v>
      </c>
      <c r="G36" s="26"/>
      <c r="H36" s="26"/>
      <c r="I36" s="95">
        <v>0.12</v>
      </c>
      <c r="J36" s="94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39</v>
      </c>
      <c r="F37" s="94">
        <f>ROUND((SUM(BI118:BI124)),  2)</f>
        <v>0</v>
      </c>
      <c r="G37" s="26"/>
      <c r="H37" s="26"/>
      <c r="I37" s="95">
        <v>0</v>
      </c>
      <c r="J37" s="94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96"/>
      <c r="D39" s="97" t="s">
        <v>40</v>
      </c>
      <c r="E39" s="54"/>
      <c r="F39" s="54"/>
      <c r="G39" s="98" t="s">
        <v>41</v>
      </c>
      <c r="H39" s="99" t="s">
        <v>42</v>
      </c>
      <c r="I39" s="54"/>
      <c r="J39" s="100">
        <f>SUM(J30:J37)</f>
        <v>77951.37</v>
      </c>
      <c r="K39" s="101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43</v>
      </c>
      <c r="E50" s="38"/>
      <c r="F50" s="38"/>
      <c r="G50" s="37" t="s">
        <v>44</v>
      </c>
      <c r="H50" s="38"/>
      <c r="I50" s="38"/>
      <c r="J50" s="38"/>
      <c r="K50" s="38"/>
      <c r="L50" s="36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6"/>
      <c r="B61" s="27"/>
      <c r="C61" s="26"/>
      <c r="D61" s="39" t="s">
        <v>45</v>
      </c>
      <c r="E61" s="29"/>
      <c r="F61" s="102" t="s">
        <v>46</v>
      </c>
      <c r="G61" s="39" t="s">
        <v>45</v>
      </c>
      <c r="H61" s="29"/>
      <c r="I61" s="29"/>
      <c r="J61" s="103" t="s">
        <v>46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6"/>
      <c r="B65" s="27"/>
      <c r="C65" s="26"/>
      <c r="D65" s="37" t="s">
        <v>47</v>
      </c>
      <c r="E65" s="40"/>
      <c r="F65" s="40"/>
      <c r="G65" s="37" t="s">
        <v>48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6"/>
      <c r="B76" s="27"/>
      <c r="C76" s="26"/>
      <c r="D76" s="39" t="s">
        <v>45</v>
      </c>
      <c r="E76" s="29"/>
      <c r="F76" s="102" t="s">
        <v>46</v>
      </c>
      <c r="G76" s="39" t="s">
        <v>45</v>
      </c>
      <c r="H76" s="29"/>
      <c r="I76" s="29"/>
      <c r="J76" s="103" t="s">
        <v>46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125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14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09" t="str">
        <f>E7</f>
        <v>Město Chomutov Palachova - změnové listy</v>
      </c>
      <c r="F85" s="210"/>
      <c r="G85" s="210"/>
      <c r="H85" s="210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123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179" t="str">
        <f>E9</f>
        <v>04 - ZL 4 - SDK kce</v>
      </c>
      <c r="F87" s="211"/>
      <c r="G87" s="211"/>
      <c r="H87" s="211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18</v>
      </c>
      <c r="D89" s="26"/>
      <c r="E89" s="26"/>
      <c r="F89" s="21" t="str">
        <f>F12</f>
        <v xml:space="preserve"> </v>
      </c>
      <c r="G89" s="26"/>
      <c r="H89" s="26"/>
      <c r="I89" s="23" t="s">
        <v>20</v>
      </c>
      <c r="J89" s="49" t="str">
        <f>IF(J12="","",J12)</f>
        <v>23. 6. 2025</v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" customHeight="1">
      <c r="A91" s="26"/>
      <c r="B91" s="27"/>
      <c r="C91" s="23" t="s">
        <v>22</v>
      </c>
      <c r="D91" s="26"/>
      <c r="E91" s="26"/>
      <c r="F91" s="21" t="str">
        <f>E15</f>
        <v xml:space="preserve"> </v>
      </c>
      <c r="G91" s="26"/>
      <c r="H91" s="26"/>
      <c r="I91" s="23" t="s">
        <v>26</v>
      </c>
      <c r="J91" s="24" t="str">
        <f>E21</f>
        <v xml:space="preserve"> 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customHeight="1">
      <c r="A92" s="26"/>
      <c r="B92" s="27"/>
      <c r="C92" s="23" t="s">
        <v>25</v>
      </c>
      <c r="D92" s="26"/>
      <c r="E92" s="26"/>
      <c r="F92" s="21" t="str">
        <f>IF(E18="","",E18)</f>
        <v xml:space="preserve"> </v>
      </c>
      <c r="G92" s="26"/>
      <c r="H92" s="26"/>
      <c r="I92" s="23" t="s">
        <v>28</v>
      </c>
      <c r="J92" s="24" t="str">
        <f>E24</f>
        <v xml:space="preserve"> 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4" t="s">
        <v>126</v>
      </c>
      <c r="D94" s="96"/>
      <c r="E94" s="96"/>
      <c r="F94" s="96"/>
      <c r="G94" s="96"/>
      <c r="H94" s="96"/>
      <c r="I94" s="96"/>
      <c r="J94" s="105" t="s">
        <v>127</v>
      </c>
      <c r="K94" s="9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customHeight="1">
      <c r="A96" s="26"/>
      <c r="B96" s="27"/>
      <c r="C96" s="106" t="s">
        <v>128</v>
      </c>
      <c r="D96" s="26"/>
      <c r="E96" s="26"/>
      <c r="F96" s="26"/>
      <c r="G96" s="26"/>
      <c r="H96" s="26"/>
      <c r="I96" s="26"/>
      <c r="J96" s="65">
        <f>J118</f>
        <v>64422.619999999995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129</v>
      </c>
    </row>
    <row r="97" spans="1:31" s="9" customFormat="1" ht="24.95" customHeight="1">
      <c r="B97" s="107"/>
      <c r="D97" s="108" t="s">
        <v>136</v>
      </c>
      <c r="E97" s="109"/>
      <c r="F97" s="109"/>
      <c r="G97" s="109"/>
      <c r="H97" s="109"/>
      <c r="I97" s="109"/>
      <c r="J97" s="110">
        <f>J119</f>
        <v>64422.619999999995</v>
      </c>
      <c r="L97" s="107"/>
    </row>
    <row r="98" spans="1:31" s="10" customFormat="1" ht="19.899999999999999" customHeight="1">
      <c r="B98" s="111"/>
      <c r="D98" s="112" t="s">
        <v>312</v>
      </c>
      <c r="E98" s="113"/>
      <c r="F98" s="113"/>
      <c r="G98" s="113"/>
      <c r="H98" s="113"/>
      <c r="I98" s="113"/>
      <c r="J98" s="114">
        <f>J120</f>
        <v>64422.619999999995</v>
      </c>
      <c r="L98" s="111"/>
    </row>
    <row r="99" spans="1:31" s="2" customFormat="1" ht="21.75" customHeight="1">
      <c r="A99" s="26"/>
      <c r="B99" s="27"/>
      <c r="C99" s="26"/>
      <c r="D99" s="26"/>
      <c r="E99" s="26"/>
      <c r="F99" s="26"/>
      <c r="G99" s="26"/>
      <c r="H99" s="26"/>
      <c r="I99" s="26"/>
      <c r="J99" s="26"/>
      <c r="K99" s="26"/>
      <c r="L99" s="3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</row>
    <row r="100" spans="1:31" s="2" customFormat="1" ht="6.95" customHeight="1">
      <c r="A100" s="26"/>
      <c r="B100" s="41"/>
      <c r="C100" s="42"/>
      <c r="D100" s="42"/>
      <c r="E100" s="42"/>
      <c r="F100" s="42"/>
      <c r="G100" s="42"/>
      <c r="H100" s="42"/>
      <c r="I100" s="42"/>
      <c r="J100" s="42"/>
      <c r="K100" s="42"/>
      <c r="L100" s="3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</row>
    <row r="104" spans="1:31" s="2" customFormat="1" ht="6.95" customHeight="1">
      <c r="A104" s="26"/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3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5" spans="1:31" s="2" customFormat="1" ht="24.95" customHeight="1">
      <c r="A105" s="26"/>
      <c r="B105" s="27"/>
      <c r="C105" s="18" t="s">
        <v>138</v>
      </c>
      <c r="D105" s="26"/>
      <c r="E105" s="26"/>
      <c r="F105" s="26"/>
      <c r="G105" s="26"/>
      <c r="H105" s="26"/>
      <c r="I105" s="26"/>
      <c r="J105" s="26"/>
      <c r="K105" s="26"/>
      <c r="L105" s="3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31" s="2" customFormat="1" ht="6.95" customHeight="1">
      <c r="A106" s="26"/>
      <c r="B106" s="27"/>
      <c r="C106" s="26"/>
      <c r="D106" s="26"/>
      <c r="E106" s="26"/>
      <c r="F106" s="26"/>
      <c r="G106" s="26"/>
      <c r="H106" s="26"/>
      <c r="I106" s="26"/>
      <c r="J106" s="26"/>
      <c r="K106" s="26"/>
      <c r="L106" s="3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s="2" customFormat="1" ht="12" customHeight="1">
      <c r="A107" s="26"/>
      <c r="B107" s="27"/>
      <c r="C107" s="23" t="s">
        <v>14</v>
      </c>
      <c r="D107" s="26"/>
      <c r="E107" s="26"/>
      <c r="F107" s="26"/>
      <c r="G107" s="26"/>
      <c r="H107" s="26"/>
      <c r="I107" s="26"/>
      <c r="J107" s="26"/>
      <c r="K107" s="26"/>
      <c r="L107" s="3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16.5" customHeight="1">
      <c r="A108" s="26"/>
      <c r="B108" s="27"/>
      <c r="C108" s="26"/>
      <c r="D108" s="26"/>
      <c r="E108" s="209" t="str">
        <f>E7</f>
        <v>Město Chomutov Palachova - změnové listy</v>
      </c>
      <c r="F108" s="210"/>
      <c r="G108" s="210"/>
      <c r="H108" s="210"/>
      <c r="I108" s="26"/>
      <c r="J108" s="26"/>
      <c r="K108" s="26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12" customHeight="1">
      <c r="A109" s="26"/>
      <c r="B109" s="27"/>
      <c r="C109" s="23" t="s">
        <v>123</v>
      </c>
      <c r="D109" s="26"/>
      <c r="E109" s="26"/>
      <c r="F109" s="26"/>
      <c r="G109" s="26"/>
      <c r="H109" s="26"/>
      <c r="I109" s="26"/>
      <c r="J109" s="26"/>
      <c r="K109" s="26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16.5" customHeight="1">
      <c r="A110" s="26"/>
      <c r="B110" s="27"/>
      <c r="C110" s="26"/>
      <c r="D110" s="26"/>
      <c r="E110" s="179" t="str">
        <f>E9</f>
        <v>04 - ZL 4 - SDK kce</v>
      </c>
      <c r="F110" s="211"/>
      <c r="G110" s="211"/>
      <c r="H110" s="211"/>
      <c r="I110" s="26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6.95" customHeight="1">
      <c r="A111" s="26"/>
      <c r="B111" s="27"/>
      <c r="C111" s="26"/>
      <c r="D111" s="26"/>
      <c r="E111" s="26"/>
      <c r="F111" s="26"/>
      <c r="G111" s="26"/>
      <c r="H111" s="26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2" customHeight="1">
      <c r="A112" s="26"/>
      <c r="B112" s="27"/>
      <c r="C112" s="23" t="s">
        <v>18</v>
      </c>
      <c r="D112" s="26"/>
      <c r="E112" s="26"/>
      <c r="F112" s="21" t="str">
        <f>F12</f>
        <v xml:space="preserve"> </v>
      </c>
      <c r="G112" s="26"/>
      <c r="H112" s="26"/>
      <c r="I112" s="23" t="s">
        <v>20</v>
      </c>
      <c r="J112" s="49" t="str">
        <f>IF(J12="","",J12)</f>
        <v>23. 6. 2025</v>
      </c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6.95" customHeight="1">
      <c r="A113" s="26"/>
      <c r="B113" s="27"/>
      <c r="C113" s="26"/>
      <c r="D113" s="26"/>
      <c r="E113" s="26"/>
      <c r="F113" s="26"/>
      <c r="G113" s="26"/>
      <c r="H113" s="26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5.2" customHeight="1">
      <c r="A114" s="26"/>
      <c r="B114" s="27"/>
      <c r="C114" s="23" t="s">
        <v>22</v>
      </c>
      <c r="D114" s="26"/>
      <c r="E114" s="26"/>
      <c r="F114" s="21" t="str">
        <f>E15</f>
        <v xml:space="preserve"> </v>
      </c>
      <c r="G114" s="26"/>
      <c r="H114" s="26"/>
      <c r="I114" s="23" t="s">
        <v>26</v>
      </c>
      <c r="J114" s="24" t="str">
        <f>E21</f>
        <v xml:space="preserve"> </v>
      </c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5.2" customHeight="1">
      <c r="A115" s="26"/>
      <c r="B115" s="27"/>
      <c r="C115" s="23" t="s">
        <v>25</v>
      </c>
      <c r="D115" s="26"/>
      <c r="E115" s="26"/>
      <c r="F115" s="21" t="str">
        <f>IF(E18="","",E18)</f>
        <v xml:space="preserve"> </v>
      </c>
      <c r="G115" s="26"/>
      <c r="H115" s="26"/>
      <c r="I115" s="23" t="s">
        <v>28</v>
      </c>
      <c r="J115" s="24" t="str">
        <f>E24</f>
        <v xml:space="preserve"> </v>
      </c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0.35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11" customFormat="1" ht="29.25" customHeight="1">
      <c r="A117" s="115"/>
      <c r="B117" s="116"/>
      <c r="C117" s="117" t="s">
        <v>139</v>
      </c>
      <c r="D117" s="118" t="s">
        <v>55</v>
      </c>
      <c r="E117" s="118" t="s">
        <v>51</v>
      </c>
      <c r="F117" s="118" t="s">
        <v>52</v>
      </c>
      <c r="G117" s="118" t="s">
        <v>140</v>
      </c>
      <c r="H117" s="118" t="s">
        <v>141</v>
      </c>
      <c r="I117" s="118" t="s">
        <v>142</v>
      </c>
      <c r="J117" s="119" t="s">
        <v>127</v>
      </c>
      <c r="K117" s="120" t="s">
        <v>143</v>
      </c>
      <c r="L117" s="121"/>
      <c r="M117" s="56" t="s">
        <v>1</v>
      </c>
      <c r="N117" s="57" t="s">
        <v>34</v>
      </c>
      <c r="O117" s="57" t="s">
        <v>144</v>
      </c>
      <c r="P117" s="57" t="s">
        <v>145</v>
      </c>
      <c r="Q117" s="57" t="s">
        <v>146</v>
      </c>
      <c r="R117" s="57" t="s">
        <v>147</v>
      </c>
      <c r="S117" s="57" t="s">
        <v>148</v>
      </c>
      <c r="T117" s="58" t="s">
        <v>149</v>
      </c>
      <c r="U117" s="115"/>
      <c r="V117" s="115"/>
      <c r="W117" s="115"/>
      <c r="X117" s="115"/>
      <c r="Y117" s="115"/>
      <c r="Z117" s="115"/>
      <c r="AA117" s="115"/>
      <c r="AB117" s="115"/>
      <c r="AC117" s="115"/>
      <c r="AD117" s="115"/>
      <c r="AE117" s="115"/>
    </row>
    <row r="118" spans="1:65" s="2" customFormat="1" ht="22.9" customHeight="1">
      <c r="A118" s="26"/>
      <c r="B118" s="27"/>
      <c r="C118" s="63" t="s">
        <v>150</v>
      </c>
      <c r="D118" s="26"/>
      <c r="E118" s="26"/>
      <c r="F118" s="26"/>
      <c r="G118" s="26"/>
      <c r="H118" s="26"/>
      <c r="I118" s="26"/>
      <c r="J118" s="122">
        <f>BK118</f>
        <v>64422.619999999995</v>
      </c>
      <c r="K118" s="26"/>
      <c r="L118" s="27"/>
      <c r="M118" s="59"/>
      <c r="N118" s="50"/>
      <c r="O118" s="60"/>
      <c r="P118" s="123">
        <f>P119</f>
        <v>50.471039999999995</v>
      </c>
      <c r="Q118" s="60"/>
      <c r="R118" s="123">
        <f>R119</f>
        <v>0.44525733786999999</v>
      </c>
      <c r="S118" s="60"/>
      <c r="T118" s="124">
        <f>T119</f>
        <v>0</v>
      </c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T118" s="14" t="s">
        <v>69</v>
      </c>
      <c r="AU118" s="14" t="s">
        <v>129</v>
      </c>
      <c r="BK118" s="125">
        <f>BK119</f>
        <v>64422.619999999995</v>
      </c>
    </row>
    <row r="119" spans="1:65" s="12" customFormat="1" ht="25.9" customHeight="1">
      <c r="B119" s="126"/>
      <c r="D119" s="127" t="s">
        <v>69</v>
      </c>
      <c r="E119" s="128" t="s">
        <v>245</v>
      </c>
      <c r="F119" s="128" t="s">
        <v>246</v>
      </c>
      <c r="J119" s="129">
        <f>BK119</f>
        <v>64422.619999999995</v>
      </c>
      <c r="L119" s="126"/>
      <c r="M119" s="130"/>
      <c r="N119" s="131"/>
      <c r="O119" s="131"/>
      <c r="P119" s="132">
        <f>P120</f>
        <v>50.471039999999995</v>
      </c>
      <c r="Q119" s="131"/>
      <c r="R119" s="132">
        <f>R120</f>
        <v>0.44525733786999999</v>
      </c>
      <c r="S119" s="131"/>
      <c r="T119" s="133">
        <f>T120</f>
        <v>0</v>
      </c>
      <c r="AR119" s="127" t="s">
        <v>80</v>
      </c>
      <c r="AT119" s="134" t="s">
        <v>69</v>
      </c>
      <c r="AU119" s="134" t="s">
        <v>70</v>
      </c>
      <c r="AY119" s="127" t="s">
        <v>153</v>
      </c>
      <c r="BK119" s="135">
        <f>BK120</f>
        <v>64422.619999999995</v>
      </c>
    </row>
    <row r="120" spans="1:65" s="12" customFormat="1" ht="22.9" customHeight="1">
      <c r="B120" s="126"/>
      <c r="D120" s="127" t="s">
        <v>69</v>
      </c>
      <c r="E120" s="136" t="s">
        <v>313</v>
      </c>
      <c r="F120" s="136" t="s">
        <v>314</v>
      </c>
      <c r="J120" s="137">
        <f>BK120</f>
        <v>64422.619999999995</v>
      </c>
      <c r="L120" s="126"/>
      <c r="M120" s="130"/>
      <c r="N120" s="131"/>
      <c r="O120" s="131"/>
      <c r="P120" s="132">
        <f>SUM(P121:P124)</f>
        <v>50.471039999999995</v>
      </c>
      <c r="Q120" s="131"/>
      <c r="R120" s="132">
        <f>SUM(R121:R124)</f>
        <v>0.44525733786999999</v>
      </c>
      <c r="S120" s="131"/>
      <c r="T120" s="133">
        <f>SUM(T121:T124)</f>
        <v>0</v>
      </c>
      <c r="AR120" s="127" t="s">
        <v>80</v>
      </c>
      <c r="AT120" s="134" t="s">
        <v>69</v>
      </c>
      <c r="AU120" s="134" t="s">
        <v>78</v>
      </c>
      <c r="AY120" s="127" t="s">
        <v>153</v>
      </c>
      <c r="BK120" s="135">
        <f>SUM(BK121:BK124)</f>
        <v>64422.619999999995</v>
      </c>
    </row>
    <row r="121" spans="1:65" s="2" customFormat="1" ht="49.15" customHeight="1">
      <c r="A121" s="26"/>
      <c r="B121" s="138"/>
      <c r="C121" s="139" t="s">
        <v>78</v>
      </c>
      <c r="D121" s="153" t="s">
        <v>157</v>
      </c>
      <c r="E121" s="141" t="s">
        <v>315</v>
      </c>
      <c r="F121" s="142" t="s">
        <v>316</v>
      </c>
      <c r="G121" s="143" t="s">
        <v>160</v>
      </c>
      <c r="H121" s="144">
        <v>34.299999999999997</v>
      </c>
      <c r="I121" s="145">
        <v>1029.55</v>
      </c>
      <c r="J121" s="145">
        <f>ROUND(I121*H121,2)</f>
        <v>35313.57</v>
      </c>
      <c r="K121" s="146"/>
      <c r="L121" s="27"/>
      <c r="M121" s="147" t="s">
        <v>1</v>
      </c>
      <c r="N121" s="148" t="s">
        <v>35</v>
      </c>
      <c r="O121" s="149">
        <v>0.96799999999999997</v>
      </c>
      <c r="P121" s="149">
        <f>O121*H121</f>
        <v>33.202399999999997</v>
      </c>
      <c r="Q121" s="149">
        <v>1.22014909E-2</v>
      </c>
      <c r="R121" s="149">
        <f>Q121*H121</f>
        <v>0.41851113786999999</v>
      </c>
      <c r="S121" s="149">
        <v>0</v>
      </c>
      <c r="T121" s="150">
        <f>S121*H121</f>
        <v>0</v>
      </c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R121" s="151" t="s">
        <v>193</v>
      </c>
      <c r="AT121" s="151" t="s">
        <v>157</v>
      </c>
      <c r="AU121" s="151" t="s">
        <v>80</v>
      </c>
      <c r="AY121" s="14" t="s">
        <v>153</v>
      </c>
      <c r="BE121" s="152">
        <f>IF(N121="základní",J121,0)</f>
        <v>35313.57</v>
      </c>
      <c r="BF121" s="152">
        <f>IF(N121="snížená",J121,0)</f>
        <v>0</v>
      </c>
      <c r="BG121" s="152">
        <f>IF(N121="zákl. přenesená",J121,0)</f>
        <v>0</v>
      </c>
      <c r="BH121" s="152">
        <f>IF(N121="sníž. přenesená",J121,0)</f>
        <v>0</v>
      </c>
      <c r="BI121" s="152">
        <f>IF(N121="nulová",J121,0)</f>
        <v>0</v>
      </c>
      <c r="BJ121" s="14" t="s">
        <v>78</v>
      </c>
      <c r="BK121" s="152">
        <f>ROUND(I121*H121,2)</f>
        <v>35313.57</v>
      </c>
      <c r="BL121" s="14" t="s">
        <v>193</v>
      </c>
      <c r="BM121" s="151" t="s">
        <v>317</v>
      </c>
    </row>
    <row r="122" spans="1:65" s="2" customFormat="1" ht="37.9" customHeight="1">
      <c r="A122" s="26"/>
      <c r="B122" s="138"/>
      <c r="C122" s="139" t="s">
        <v>80</v>
      </c>
      <c r="D122" s="139" t="s">
        <v>157</v>
      </c>
      <c r="E122" s="141" t="s">
        <v>318</v>
      </c>
      <c r="F122" s="142" t="s">
        <v>319</v>
      </c>
      <c r="G122" s="143" t="s">
        <v>160</v>
      </c>
      <c r="H122" s="144">
        <v>22.86</v>
      </c>
      <c r="I122" s="145">
        <v>814.88</v>
      </c>
      <c r="J122" s="145">
        <f>ROUND(I122*H122,2)</f>
        <v>18628.16</v>
      </c>
      <c r="K122" s="146"/>
      <c r="L122" s="27"/>
      <c r="M122" s="147" t="s">
        <v>1</v>
      </c>
      <c r="N122" s="148" t="s">
        <v>35</v>
      </c>
      <c r="O122" s="149">
        <v>0.72799999999999998</v>
      </c>
      <c r="P122" s="149">
        <f>O122*H122</f>
        <v>16.64208</v>
      </c>
      <c r="Q122" s="149">
        <v>1.17E-3</v>
      </c>
      <c r="R122" s="149">
        <f>Q122*H122</f>
        <v>2.6746200000000001E-2</v>
      </c>
      <c r="S122" s="149">
        <v>0</v>
      </c>
      <c r="T122" s="150">
        <f>S122*H122</f>
        <v>0</v>
      </c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R122" s="151" t="s">
        <v>193</v>
      </c>
      <c r="AT122" s="151" t="s">
        <v>157</v>
      </c>
      <c r="AU122" s="151" t="s">
        <v>80</v>
      </c>
      <c r="AY122" s="14" t="s">
        <v>153</v>
      </c>
      <c r="BE122" s="152">
        <f>IF(N122="základní",J122,0)</f>
        <v>18628.16</v>
      </c>
      <c r="BF122" s="152">
        <f>IF(N122="snížená",J122,0)</f>
        <v>0</v>
      </c>
      <c r="BG122" s="152">
        <f>IF(N122="zákl. přenesená",J122,0)</f>
        <v>0</v>
      </c>
      <c r="BH122" s="152">
        <f>IF(N122="sníž. přenesená",J122,0)</f>
        <v>0</v>
      </c>
      <c r="BI122" s="152">
        <f>IF(N122="nulová",J122,0)</f>
        <v>0</v>
      </c>
      <c r="BJ122" s="14" t="s">
        <v>78</v>
      </c>
      <c r="BK122" s="152">
        <f>ROUND(I122*H122,2)</f>
        <v>18628.16</v>
      </c>
      <c r="BL122" s="14" t="s">
        <v>193</v>
      </c>
      <c r="BM122" s="151" t="s">
        <v>320</v>
      </c>
    </row>
    <row r="123" spans="1:65" s="2" customFormat="1" ht="37.9" customHeight="1">
      <c r="A123" s="26"/>
      <c r="B123" s="138"/>
      <c r="C123" s="155" t="s">
        <v>161</v>
      </c>
      <c r="D123" s="155" t="s">
        <v>252</v>
      </c>
      <c r="E123" s="157" t="s">
        <v>321</v>
      </c>
      <c r="F123" s="158" t="s">
        <v>322</v>
      </c>
      <c r="G123" s="159" t="s">
        <v>160</v>
      </c>
      <c r="H123" s="160">
        <v>24.003</v>
      </c>
      <c r="I123" s="161">
        <v>408.05</v>
      </c>
      <c r="J123" s="161">
        <f>ROUND(I123*H123,2)</f>
        <v>9794.42</v>
      </c>
      <c r="K123" s="162"/>
      <c r="L123" s="163"/>
      <c r="M123" s="164" t="s">
        <v>1</v>
      </c>
      <c r="N123" s="165" t="s">
        <v>35</v>
      </c>
      <c r="O123" s="149">
        <v>0</v>
      </c>
      <c r="P123" s="149">
        <f>O123*H123</f>
        <v>0</v>
      </c>
      <c r="Q123" s="149">
        <v>0</v>
      </c>
      <c r="R123" s="149">
        <f>Q123*H123</f>
        <v>0</v>
      </c>
      <c r="S123" s="149">
        <v>0</v>
      </c>
      <c r="T123" s="150">
        <f>S123*H123</f>
        <v>0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R123" s="151" t="s">
        <v>255</v>
      </c>
      <c r="AT123" s="151" t="s">
        <v>252</v>
      </c>
      <c r="AU123" s="151" t="s">
        <v>80</v>
      </c>
      <c r="AY123" s="14" t="s">
        <v>153</v>
      </c>
      <c r="BE123" s="152">
        <f>IF(N123="základní",J123,0)</f>
        <v>9794.42</v>
      </c>
      <c r="BF123" s="152">
        <f>IF(N123="snížená",J123,0)</f>
        <v>0</v>
      </c>
      <c r="BG123" s="152">
        <f>IF(N123="zákl. přenesená",J123,0)</f>
        <v>0</v>
      </c>
      <c r="BH123" s="152">
        <f>IF(N123="sníž. přenesená",J123,0)</f>
        <v>0</v>
      </c>
      <c r="BI123" s="152">
        <f>IF(N123="nulová",J123,0)</f>
        <v>0</v>
      </c>
      <c r="BJ123" s="14" t="s">
        <v>78</v>
      </c>
      <c r="BK123" s="152">
        <f>ROUND(I123*H123,2)</f>
        <v>9794.42</v>
      </c>
      <c r="BL123" s="14" t="s">
        <v>193</v>
      </c>
      <c r="BM123" s="151" t="s">
        <v>323</v>
      </c>
    </row>
    <row r="124" spans="1:65" s="2" customFormat="1" ht="66.75" customHeight="1">
      <c r="A124" s="26"/>
      <c r="B124" s="138"/>
      <c r="C124" s="139" t="s">
        <v>233</v>
      </c>
      <c r="D124" s="139" t="s">
        <v>157</v>
      </c>
      <c r="E124" s="141" t="s">
        <v>324</v>
      </c>
      <c r="F124" s="142" t="s">
        <v>325</v>
      </c>
      <c r="G124" s="143" t="s">
        <v>228</v>
      </c>
      <c r="H124" s="144">
        <v>0.44500000000000001</v>
      </c>
      <c r="I124" s="145">
        <v>1542.63</v>
      </c>
      <c r="J124" s="145">
        <f>ROUND(I124*H124,2)</f>
        <v>686.47</v>
      </c>
      <c r="K124" s="146"/>
      <c r="L124" s="27"/>
      <c r="M124" s="166" t="s">
        <v>1</v>
      </c>
      <c r="N124" s="167" t="s">
        <v>35</v>
      </c>
      <c r="O124" s="168">
        <v>1.4079999999999999</v>
      </c>
      <c r="P124" s="168">
        <f>O124*H124</f>
        <v>0.62656000000000001</v>
      </c>
      <c r="Q124" s="168">
        <v>0</v>
      </c>
      <c r="R124" s="168">
        <f>Q124*H124</f>
        <v>0</v>
      </c>
      <c r="S124" s="168">
        <v>0</v>
      </c>
      <c r="T124" s="169">
        <f>S124*H124</f>
        <v>0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R124" s="151" t="s">
        <v>193</v>
      </c>
      <c r="AT124" s="151" t="s">
        <v>157</v>
      </c>
      <c r="AU124" s="151" t="s">
        <v>80</v>
      </c>
      <c r="AY124" s="14" t="s">
        <v>153</v>
      </c>
      <c r="BE124" s="152">
        <f>IF(N124="základní",J124,0)</f>
        <v>686.47</v>
      </c>
      <c r="BF124" s="152">
        <f>IF(N124="snížená",J124,0)</f>
        <v>0</v>
      </c>
      <c r="BG124" s="152">
        <f>IF(N124="zákl. přenesená",J124,0)</f>
        <v>0</v>
      </c>
      <c r="BH124" s="152">
        <f>IF(N124="sníž. přenesená",J124,0)</f>
        <v>0</v>
      </c>
      <c r="BI124" s="152">
        <f>IF(N124="nulová",J124,0)</f>
        <v>0</v>
      </c>
      <c r="BJ124" s="14" t="s">
        <v>78</v>
      </c>
      <c r="BK124" s="152">
        <f>ROUND(I124*H124,2)</f>
        <v>686.47</v>
      </c>
      <c r="BL124" s="14" t="s">
        <v>193</v>
      </c>
      <c r="BM124" s="151" t="s">
        <v>326</v>
      </c>
    </row>
    <row r="125" spans="1:65" s="2" customFormat="1" ht="6.95" customHeight="1">
      <c r="A125" s="26"/>
      <c r="B125" s="41"/>
      <c r="C125" s="42"/>
      <c r="D125" s="42"/>
      <c r="E125" s="42"/>
      <c r="F125" s="42"/>
      <c r="G125" s="42"/>
      <c r="H125" s="42"/>
      <c r="I125" s="42"/>
      <c r="J125" s="42"/>
      <c r="K125" s="42"/>
      <c r="L125" s="27"/>
      <c r="M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</sheetData>
  <autoFilter ref="C117:K124" xr:uid="{00000000-0009-0000-0000-000004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M128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ht="11.25">
      <c r="A1" s="87"/>
    </row>
    <row r="2" spans="1:46" s="1" customFormat="1" ht="36.950000000000003" customHeight="1">
      <c r="L2" s="195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4" t="s">
        <v>92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80</v>
      </c>
    </row>
    <row r="4" spans="1:46" s="1" customFormat="1" ht="24.95" customHeight="1">
      <c r="B4" s="17"/>
      <c r="D4" s="18" t="s">
        <v>122</v>
      </c>
      <c r="L4" s="17"/>
      <c r="M4" s="88" t="s">
        <v>10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14</v>
      </c>
      <c r="L6" s="17"/>
    </row>
    <row r="7" spans="1:46" s="1" customFormat="1" ht="16.5" customHeight="1">
      <c r="B7" s="17"/>
      <c r="E7" s="209" t="str">
        <f>'Rekapitulace stavby'!K6</f>
        <v>Město Chomutov Palachova - změnové listy</v>
      </c>
      <c r="F7" s="210"/>
      <c r="G7" s="210"/>
      <c r="H7" s="210"/>
      <c r="L7" s="17"/>
    </row>
    <row r="8" spans="1:46" s="2" customFormat="1" ht="12" customHeight="1">
      <c r="A8" s="26"/>
      <c r="B8" s="27"/>
      <c r="C8" s="26"/>
      <c r="D8" s="23" t="s">
        <v>123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179" t="s">
        <v>327</v>
      </c>
      <c r="F9" s="211"/>
      <c r="G9" s="211"/>
      <c r="H9" s="211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1.25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16</v>
      </c>
      <c r="E11" s="26"/>
      <c r="F11" s="21" t="s">
        <v>1</v>
      </c>
      <c r="G11" s="26"/>
      <c r="H11" s="26"/>
      <c r="I11" s="23" t="s">
        <v>17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18</v>
      </c>
      <c r="E12" s="26"/>
      <c r="F12" s="21" t="s">
        <v>19</v>
      </c>
      <c r="G12" s="26"/>
      <c r="H12" s="26"/>
      <c r="I12" s="23" t="s">
        <v>20</v>
      </c>
      <c r="J12" s="49" t="str">
        <f>'Rekapitulace stavby'!AN8</f>
        <v>23. 6. 2025</v>
      </c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22</v>
      </c>
      <c r="E14" s="26"/>
      <c r="F14" s="26"/>
      <c r="G14" s="26"/>
      <c r="H14" s="26"/>
      <c r="I14" s="23" t="s">
        <v>23</v>
      </c>
      <c r="J14" s="21" t="str">
        <f>IF('Rekapitulace stavby'!AN10="","",'Rekapitulace stavby'!AN10)</f>
        <v/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tr">
        <f>IF('Rekapitulace stavby'!E11="","",'Rekapitulace stavby'!E11)</f>
        <v xml:space="preserve"> </v>
      </c>
      <c r="F15" s="26"/>
      <c r="G15" s="26"/>
      <c r="H15" s="26"/>
      <c r="I15" s="23" t="s">
        <v>24</v>
      </c>
      <c r="J15" s="21" t="str">
        <f>IF('Rekapitulace stavby'!AN11="","",'Rekapitulace stavby'!AN11)</f>
        <v/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25</v>
      </c>
      <c r="E17" s="26"/>
      <c r="F17" s="26"/>
      <c r="G17" s="26"/>
      <c r="H17" s="26"/>
      <c r="I17" s="23" t="s">
        <v>23</v>
      </c>
      <c r="J17" s="21" t="str">
        <f>'Rekapitulace stavby'!AN13</f>
        <v/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81" t="str">
        <f>'Rekapitulace stavby'!E14</f>
        <v xml:space="preserve"> </v>
      </c>
      <c r="F18" s="181"/>
      <c r="G18" s="181"/>
      <c r="H18" s="181"/>
      <c r="I18" s="23" t="s">
        <v>24</v>
      </c>
      <c r="J18" s="21" t="str">
        <f>'Rekapitulace stavby'!AN14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26</v>
      </c>
      <c r="E20" s="26"/>
      <c r="F20" s="26"/>
      <c r="G20" s="26"/>
      <c r="H20" s="26"/>
      <c r="I20" s="23" t="s">
        <v>23</v>
      </c>
      <c r="J20" s="21" t="str">
        <f>IF('Rekapitulace stavby'!AN16="","",'Rekapitulace stavby'!AN16)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tr">
        <f>IF('Rekapitulace stavby'!E17="","",'Rekapitulace stavby'!E17)</f>
        <v xml:space="preserve"> </v>
      </c>
      <c r="F21" s="26"/>
      <c r="G21" s="26"/>
      <c r="H21" s="26"/>
      <c r="I21" s="23" t="s">
        <v>24</v>
      </c>
      <c r="J21" s="21" t="str">
        <f>IF('Rekapitulace stavby'!AN17="","",'Rekapitulace stavby'!AN17)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28</v>
      </c>
      <c r="E23" s="26"/>
      <c r="F23" s="26"/>
      <c r="G23" s="26"/>
      <c r="H23" s="26"/>
      <c r="I23" s="23" t="s">
        <v>23</v>
      </c>
      <c r="J23" s="21" t="str">
        <f>IF('Rekapitulace stavby'!AN19="","",'Rekapitulace stavby'!AN19)</f>
        <v/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IF('Rekapitulace stavby'!E20="","",'Rekapitulace stavby'!E20)</f>
        <v xml:space="preserve"> </v>
      </c>
      <c r="F24" s="26"/>
      <c r="G24" s="26"/>
      <c r="H24" s="26"/>
      <c r="I24" s="23" t="s">
        <v>24</v>
      </c>
      <c r="J24" s="21" t="str">
        <f>IF('Rekapitulace stavby'!AN20="","",'Rekapitulace stavby'!AN20)</f>
        <v/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29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89"/>
      <c r="B27" s="90"/>
      <c r="C27" s="89"/>
      <c r="D27" s="89"/>
      <c r="E27" s="184" t="s">
        <v>1</v>
      </c>
      <c r="F27" s="184"/>
      <c r="G27" s="184"/>
      <c r="H27" s="184"/>
      <c r="I27" s="89"/>
      <c r="J27" s="89"/>
      <c r="K27" s="89"/>
      <c r="L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2" t="s">
        <v>30</v>
      </c>
      <c r="E30" s="26"/>
      <c r="F30" s="26"/>
      <c r="G30" s="26"/>
      <c r="H30" s="26"/>
      <c r="I30" s="26"/>
      <c r="J30" s="65">
        <f>ROUND(J118, 2)</f>
        <v>45019.85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6"/>
      <c r="F32" s="30" t="s">
        <v>32</v>
      </c>
      <c r="G32" s="26"/>
      <c r="H32" s="26"/>
      <c r="I32" s="30" t="s">
        <v>31</v>
      </c>
      <c r="J32" s="30" t="s">
        <v>33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>
      <c r="A33" s="26"/>
      <c r="B33" s="27"/>
      <c r="C33" s="26"/>
      <c r="D33" s="93" t="s">
        <v>34</v>
      </c>
      <c r="E33" s="23" t="s">
        <v>35</v>
      </c>
      <c r="F33" s="94">
        <f>ROUND((SUM(BE118:BE127)),  2)</f>
        <v>45019.85</v>
      </c>
      <c r="G33" s="26"/>
      <c r="H33" s="26"/>
      <c r="I33" s="95">
        <v>0.21</v>
      </c>
      <c r="J33" s="94">
        <f>ROUND(((SUM(BE118:BE127))*I33),  2)</f>
        <v>9454.17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23" t="s">
        <v>36</v>
      </c>
      <c r="F34" s="94">
        <f>ROUND((SUM(BF118:BF127)),  2)</f>
        <v>0</v>
      </c>
      <c r="G34" s="26"/>
      <c r="H34" s="26"/>
      <c r="I34" s="95">
        <v>0.12</v>
      </c>
      <c r="J34" s="94">
        <f>ROUND(((SUM(BF118:BF127))*I34), 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37</v>
      </c>
      <c r="F35" s="94">
        <f>ROUND((SUM(BG118:BG127)),  2)</f>
        <v>0</v>
      </c>
      <c r="G35" s="26"/>
      <c r="H35" s="26"/>
      <c r="I35" s="95">
        <v>0.21</v>
      </c>
      <c r="J35" s="94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38</v>
      </c>
      <c r="F36" s="94">
        <f>ROUND((SUM(BH118:BH127)),  2)</f>
        <v>0</v>
      </c>
      <c r="G36" s="26"/>
      <c r="H36" s="26"/>
      <c r="I36" s="95">
        <v>0.12</v>
      </c>
      <c r="J36" s="94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39</v>
      </c>
      <c r="F37" s="94">
        <f>ROUND((SUM(BI118:BI127)),  2)</f>
        <v>0</v>
      </c>
      <c r="G37" s="26"/>
      <c r="H37" s="26"/>
      <c r="I37" s="95">
        <v>0</v>
      </c>
      <c r="J37" s="94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96"/>
      <c r="D39" s="97" t="s">
        <v>40</v>
      </c>
      <c r="E39" s="54"/>
      <c r="F39" s="54"/>
      <c r="G39" s="98" t="s">
        <v>41</v>
      </c>
      <c r="H39" s="99" t="s">
        <v>42</v>
      </c>
      <c r="I39" s="54"/>
      <c r="J39" s="100">
        <f>SUM(J30:J37)</f>
        <v>54474.02</v>
      </c>
      <c r="K39" s="101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43</v>
      </c>
      <c r="E50" s="38"/>
      <c r="F50" s="38"/>
      <c r="G50" s="37" t="s">
        <v>44</v>
      </c>
      <c r="H50" s="38"/>
      <c r="I50" s="38"/>
      <c r="J50" s="38"/>
      <c r="K50" s="38"/>
      <c r="L50" s="36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6"/>
      <c r="B61" s="27"/>
      <c r="C61" s="26"/>
      <c r="D61" s="39" t="s">
        <v>45</v>
      </c>
      <c r="E61" s="29"/>
      <c r="F61" s="102" t="s">
        <v>46</v>
      </c>
      <c r="G61" s="39" t="s">
        <v>45</v>
      </c>
      <c r="H61" s="29"/>
      <c r="I61" s="29"/>
      <c r="J61" s="103" t="s">
        <v>46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6"/>
      <c r="B65" s="27"/>
      <c r="C65" s="26"/>
      <c r="D65" s="37" t="s">
        <v>47</v>
      </c>
      <c r="E65" s="40"/>
      <c r="F65" s="40"/>
      <c r="G65" s="37" t="s">
        <v>48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6"/>
      <c r="B76" s="27"/>
      <c r="C76" s="26"/>
      <c r="D76" s="39" t="s">
        <v>45</v>
      </c>
      <c r="E76" s="29"/>
      <c r="F76" s="102" t="s">
        <v>46</v>
      </c>
      <c r="G76" s="39" t="s">
        <v>45</v>
      </c>
      <c r="H76" s="29"/>
      <c r="I76" s="29"/>
      <c r="J76" s="103" t="s">
        <v>46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125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14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09" t="str">
        <f>E7</f>
        <v>Město Chomutov Palachova - změnové listy</v>
      </c>
      <c r="F85" s="210"/>
      <c r="G85" s="210"/>
      <c r="H85" s="210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123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179" t="str">
        <f>E9</f>
        <v>05 - ZL 5 - Truhlářské výrobky - obložení, dveře</v>
      </c>
      <c r="F87" s="211"/>
      <c r="G87" s="211"/>
      <c r="H87" s="211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18</v>
      </c>
      <c r="D89" s="26"/>
      <c r="E89" s="26"/>
      <c r="F89" s="21" t="str">
        <f>F12</f>
        <v xml:space="preserve"> </v>
      </c>
      <c r="G89" s="26"/>
      <c r="H89" s="26"/>
      <c r="I89" s="23" t="s">
        <v>20</v>
      </c>
      <c r="J89" s="49" t="str">
        <f>IF(J12="","",J12)</f>
        <v>23. 6. 2025</v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" customHeight="1">
      <c r="A91" s="26"/>
      <c r="B91" s="27"/>
      <c r="C91" s="23" t="s">
        <v>22</v>
      </c>
      <c r="D91" s="26"/>
      <c r="E91" s="26"/>
      <c r="F91" s="21" t="str">
        <f>E15</f>
        <v xml:space="preserve"> </v>
      </c>
      <c r="G91" s="26"/>
      <c r="H91" s="26"/>
      <c r="I91" s="23" t="s">
        <v>26</v>
      </c>
      <c r="J91" s="24" t="str">
        <f>E21</f>
        <v xml:space="preserve"> 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customHeight="1">
      <c r="A92" s="26"/>
      <c r="B92" s="27"/>
      <c r="C92" s="23" t="s">
        <v>25</v>
      </c>
      <c r="D92" s="26"/>
      <c r="E92" s="26"/>
      <c r="F92" s="21" t="str">
        <f>IF(E18="","",E18)</f>
        <v xml:space="preserve"> </v>
      </c>
      <c r="G92" s="26"/>
      <c r="H92" s="26"/>
      <c r="I92" s="23" t="s">
        <v>28</v>
      </c>
      <c r="J92" s="24" t="str">
        <f>E24</f>
        <v xml:space="preserve"> 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4" t="s">
        <v>126</v>
      </c>
      <c r="D94" s="96"/>
      <c r="E94" s="96"/>
      <c r="F94" s="96"/>
      <c r="G94" s="96"/>
      <c r="H94" s="96"/>
      <c r="I94" s="96"/>
      <c r="J94" s="105" t="s">
        <v>127</v>
      </c>
      <c r="K94" s="9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customHeight="1">
      <c r="A96" s="26"/>
      <c r="B96" s="27"/>
      <c r="C96" s="106" t="s">
        <v>128</v>
      </c>
      <c r="D96" s="26"/>
      <c r="E96" s="26"/>
      <c r="F96" s="26"/>
      <c r="G96" s="26"/>
      <c r="H96" s="26"/>
      <c r="I96" s="26"/>
      <c r="J96" s="65">
        <f>J118</f>
        <v>45019.85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129</v>
      </c>
    </row>
    <row r="97" spans="1:31" s="9" customFormat="1" ht="24.95" customHeight="1">
      <c r="B97" s="107"/>
      <c r="D97" s="108" t="s">
        <v>136</v>
      </c>
      <c r="E97" s="109"/>
      <c r="F97" s="109"/>
      <c r="G97" s="109"/>
      <c r="H97" s="109"/>
      <c r="I97" s="109"/>
      <c r="J97" s="110">
        <f>J119</f>
        <v>45019.85</v>
      </c>
      <c r="L97" s="107"/>
    </row>
    <row r="98" spans="1:31" s="10" customFormat="1" ht="19.899999999999999" customHeight="1">
      <c r="B98" s="111"/>
      <c r="D98" s="112" t="s">
        <v>328</v>
      </c>
      <c r="E98" s="113"/>
      <c r="F98" s="113"/>
      <c r="G98" s="113"/>
      <c r="H98" s="113"/>
      <c r="I98" s="113"/>
      <c r="J98" s="114">
        <f>J120</f>
        <v>45019.85</v>
      </c>
      <c r="L98" s="111"/>
    </row>
    <row r="99" spans="1:31" s="2" customFormat="1" ht="21.75" customHeight="1">
      <c r="A99" s="26"/>
      <c r="B99" s="27"/>
      <c r="C99" s="26"/>
      <c r="D99" s="26"/>
      <c r="E99" s="26"/>
      <c r="F99" s="26"/>
      <c r="G99" s="26"/>
      <c r="H99" s="26"/>
      <c r="I99" s="26"/>
      <c r="J99" s="26"/>
      <c r="K99" s="26"/>
      <c r="L99" s="3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</row>
    <row r="100" spans="1:31" s="2" customFormat="1" ht="6.95" customHeight="1">
      <c r="A100" s="26"/>
      <c r="B100" s="41"/>
      <c r="C100" s="42"/>
      <c r="D100" s="42"/>
      <c r="E100" s="42"/>
      <c r="F100" s="42"/>
      <c r="G100" s="42"/>
      <c r="H100" s="42"/>
      <c r="I100" s="42"/>
      <c r="J100" s="42"/>
      <c r="K100" s="42"/>
      <c r="L100" s="3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</row>
    <row r="104" spans="1:31" s="2" customFormat="1" ht="6.95" customHeight="1">
      <c r="A104" s="26"/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3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5" spans="1:31" s="2" customFormat="1" ht="24.95" customHeight="1">
      <c r="A105" s="26"/>
      <c r="B105" s="27"/>
      <c r="C105" s="18" t="s">
        <v>138</v>
      </c>
      <c r="D105" s="26"/>
      <c r="E105" s="26"/>
      <c r="F105" s="26"/>
      <c r="G105" s="26"/>
      <c r="H105" s="26"/>
      <c r="I105" s="26"/>
      <c r="J105" s="26"/>
      <c r="K105" s="26"/>
      <c r="L105" s="3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31" s="2" customFormat="1" ht="6.95" customHeight="1">
      <c r="A106" s="26"/>
      <c r="B106" s="27"/>
      <c r="C106" s="26"/>
      <c r="D106" s="26"/>
      <c r="E106" s="26"/>
      <c r="F106" s="26"/>
      <c r="G106" s="26"/>
      <c r="H106" s="26"/>
      <c r="I106" s="26"/>
      <c r="J106" s="26"/>
      <c r="K106" s="26"/>
      <c r="L106" s="3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s="2" customFormat="1" ht="12" customHeight="1">
      <c r="A107" s="26"/>
      <c r="B107" s="27"/>
      <c r="C107" s="23" t="s">
        <v>14</v>
      </c>
      <c r="D107" s="26"/>
      <c r="E107" s="26"/>
      <c r="F107" s="26"/>
      <c r="G107" s="26"/>
      <c r="H107" s="26"/>
      <c r="I107" s="26"/>
      <c r="J107" s="26"/>
      <c r="K107" s="26"/>
      <c r="L107" s="3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16.5" customHeight="1">
      <c r="A108" s="26"/>
      <c r="B108" s="27"/>
      <c r="C108" s="26"/>
      <c r="D108" s="26"/>
      <c r="E108" s="209" t="str">
        <f>E7</f>
        <v>Město Chomutov Palachova - změnové listy</v>
      </c>
      <c r="F108" s="210"/>
      <c r="G108" s="210"/>
      <c r="H108" s="210"/>
      <c r="I108" s="26"/>
      <c r="J108" s="26"/>
      <c r="K108" s="26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12" customHeight="1">
      <c r="A109" s="26"/>
      <c r="B109" s="27"/>
      <c r="C109" s="23" t="s">
        <v>123</v>
      </c>
      <c r="D109" s="26"/>
      <c r="E109" s="26"/>
      <c r="F109" s="26"/>
      <c r="G109" s="26"/>
      <c r="H109" s="26"/>
      <c r="I109" s="26"/>
      <c r="J109" s="26"/>
      <c r="K109" s="26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16.5" customHeight="1">
      <c r="A110" s="26"/>
      <c r="B110" s="27"/>
      <c r="C110" s="26"/>
      <c r="D110" s="26"/>
      <c r="E110" s="179" t="str">
        <f>E9</f>
        <v>05 - ZL 5 - Truhlářské výrobky - obložení, dveře</v>
      </c>
      <c r="F110" s="211"/>
      <c r="G110" s="211"/>
      <c r="H110" s="211"/>
      <c r="I110" s="26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6.95" customHeight="1">
      <c r="A111" s="26"/>
      <c r="B111" s="27"/>
      <c r="C111" s="26"/>
      <c r="D111" s="26"/>
      <c r="E111" s="26"/>
      <c r="F111" s="26"/>
      <c r="G111" s="26"/>
      <c r="H111" s="26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2" customHeight="1">
      <c r="A112" s="26"/>
      <c r="B112" s="27"/>
      <c r="C112" s="23" t="s">
        <v>18</v>
      </c>
      <c r="D112" s="26"/>
      <c r="E112" s="26"/>
      <c r="F112" s="21" t="str">
        <f>F12</f>
        <v xml:space="preserve"> </v>
      </c>
      <c r="G112" s="26"/>
      <c r="H112" s="26"/>
      <c r="I112" s="23" t="s">
        <v>20</v>
      </c>
      <c r="J112" s="49" t="str">
        <f>IF(J12="","",J12)</f>
        <v>23. 6. 2025</v>
      </c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6.95" customHeight="1">
      <c r="A113" s="26"/>
      <c r="B113" s="27"/>
      <c r="C113" s="26"/>
      <c r="D113" s="26"/>
      <c r="E113" s="26"/>
      <c r="F113" s="26"/>
      <c r="G113" s="26"/>
      <c r="H113" s="26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5.2" customHeight="1">
      <c r="A114" s="26"/>
      <c r="B114" s="27"/>
      <c r="C114" s="23" t="s">
        <v>22</v>
      </c>
      <c r="D114" s="26"/>
      <c r="E114" s="26"/>
      <c r="F114" s="21" t="str">
        <f>E15</f>
        <v xml:space="preserve"> </v>
      </c>
      <c r="G114" s="26"/>
      <c r="H114" s="26"/>
      <c r="I114" s="23" t="s">
        <v>26</v>
      </c>
      <c r="J114" s="24" t="str">
        <f>E21</f>
        <v xml:space="preserve"> </v>
      </c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5.2" customHeight="1">
      <c r="A115" s="26"/>
      <c r="B115" s="27"/>
      <c r="C115" s="23" t="s">
        <v>25</v>
      </c>
      <c r="D115" s="26"/>
      <c r="E115" s="26"/>
      <c r="F115" s="21" t="str">
        <f>IF(E18="","",E18)</f>
        <v xml:space="preserve"> </v>
      </c>
      <c r="G115" s="26"/>
      <c r="H115" s="26"/>
      <c r="I115" s="23" t="s">
        <v>28</v>
      </c>
      <c r="J115" s="24" t="str">
        <f>E24</f>
        <v xml:space="preserve"> </v>
      </c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0.35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11" customFormat="1" ht="29.25" customHeight="1">
      <c r="A117" s="115"/>
      <c r="B117" s="116"/>
      <c r="C117" s="117" t="s">
        <v>139</v>
      </c>
      <c r="D117" s="118" t="s">
        <v>55</v>
      </c>
      <c r="E117" s="118" t="s">
        <v>51</v>
      </c>
      <c r="F117" s="118" t="s">
        <v>52</v>
      </c>
      <c r="G117" s="118" t="s">
        <v>140</v>
      </c>
      <c r="H117" s="118" t="s">
        <v>141</v>
      </c>
      <c r="I117" s="118" t="s">
        <v>142</v>
      </c>
      <c r="J117" s="119" t="s">
        <v>127</v>
      </c>
      <c r="K117" s="120" t="s">
        <v>143</v>
      </c>
      <c r="L117" s="121"/>
      <c r="M117" s="56" t="s">
        <v>1</v>
      </c>
      <c r="N117" s="57" t="s">
        <v>34</v>
      </c>
      <c r="O117" s="57" t="s">
        <v>144</v>
      </c>
      <c r="P117" s="57" t="s">
        <v>145</v>
      </c>
      <c r="Q117" s="57" t="s">
        <v>146</v>
      </c>
      <c r="R117" s="57" t="s">
        <v>147</v>
      </c>
      <c r="S117" s="57" t="s">
        <v>148</v>
      </c>
      <c r="T117" s="58" t="s">
        <v>149</v>
      </c>
      <c r="U117" s="115"/>
      <c r="V117" s="115"/>
      <c r="W117" s="115"/>
      <c r="X117" s="115"/>
      <c r="Y117" s="115"/>
      <c r="Z117" s="115"/>
      <c r="AA117" s="115"/>
      <c r="AB117" s="115"/>
      <c r="AC117" s="115"/>
      <c r="AD117" s="115"/>
      <c r="AE117" s="115"/>
    </row>
    <row r="118" spans="1:65" s="2" customFormat="1" ht="22.9" customHeight="1">
      <c r="A118" s="26"/>
      <c r="B118" s="27"/>
      <c r="C118" s="63" t="s">
        <v>150</v>
      </c>
      <c r="D118" s="26"/>
      <c r="E118" s="26"/>
      <c r="F118" s="26"/>
      <c r="G118" s="26"/>
      <c r="H118" s="26"/>
      <c r="I118" s="26"/>
      <c r="J118" s="122">
        <f>BK118</f>
        <v>45019.85</v>
      </c>
      <c r="K118" s="26"/>
      <c r="L118" s="27"/>
      <c r="M118" s="59"/>
      <c r="N118" s="50"/>
      <c r="O118" s="60"/>
      <c r="P118" s="123">
        <f>P119</f>
        <v>25.381544999999996</v>
      </c>
      <c r="Q118" s="60"/>
      <c r="R118" s="123">
        <f>R119</f>
        <v>-5.3469999999999962E-2</v>
      </c>
      <c r="S118" s="60"/>
      <c r="T118" s="124">
        <f>T119</f>
        <v>0</v>
      </c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T118" s="14" t="s">
        <v>69</v>
      </c>
      <c r="AU118" s="14" t="s">
        <v>129</v>
      </c>
      <c r="BK118" s="125">
        <f>BK119</f>
        <v>45019.85</v>
      </c>
    </row>
    <row r="119" spans="1:65" s="12" customFormat="1" ht="25.9" customHeight="1">
      <c r="B119" s="126"/>
      <c r="D119" s="127" t="s">
        <v>69</v>
      </c>
      <c r="E119" s="128" t="s">
        <v>245</v>
      </c>
      <c r="F119" s="128" t="s">
        <v>246</v>
      </c>
      <c r="J119" s="129">
        <f>BK119</f>
        <v>45019.85</v>
      </c>
      <c r="L119" s="126"/>
      <c r="M119" s="130"/>
      <c r="N119" s="131"/>
      <c r="O119" s="131"/>
      <c r="P119" s="132">
        <f>P120</f>
        <v>25.381544999999996</v>
      </c>
      <c r="Q119" s="131"/>
      <c r="R119" s="132">
        <f>R120</f>
        <v>-5.3469999999999962E-2</v>
      </c>
      <c r="S119" s="131"/>
      <c r="T119" s="133">
        <f>T120</f>
        <v>0</v>
      </c>
      <c r="AR119" s="127" t="s">
        <v>80</v>
      </c>
      <c r="AT119" s="134" t="s">
        <v>69</v>
      </c>
      <c r="AU119" s="134" t="s">
        <v>70</v>
      </c>
      <c r="AY119" s="127" t="s">
        <v>153</v>
      </c>
      <c r="BK119" s="135">
        <f>BK120</f>
        <v>45019.85</v>
      </c>
    </row>
    <row r="120" spans="1:65" s="12" customFormat="1" ht="22.9" customHeight="1">
      <c r="B120" s="126"/>
      <c r="D120" s="127" t="s">
        <v>69</v>
      </c>
      <c r="E120" s="136" t="s">
        <v>329</v>
      </c>
      <c r="F120" s="136" t="s">
        <v>330</v>
      </c>
      <c r="J120" s="137">
        <f>BK120</f>
        <v>45019.85</v>
      </c>
      <c r="L120" s="126"/>
      <c r="M120" s="130"/>
      <c r="N120" s="131"/>
      <c r="O120" s="131"/>
      <c r="P120" s="132">
        <f>SUM(P121:P127)</f>
        <v>25.381544999999996</v>
      </c>
      <c r="Q120" s="131"/>
      <c r="R120" s="132">
        <f>SUM(R121:R127)</f>
        <v>-5.3469999999999962E-2</v>
      </c>
      <c r="S120" s="131"/>
      <c r="T120" s="133">
        <f>SUM(T121:T127)</f>
        <v>0</v>
      </c>
      <c r="AR120" s="127" t="s">
        <v>80</v>
      </c>
      <c r="AT120" s="134" t="s">
        <v>69</v>
      </c>
      <c r="AU120" s="134" t="s">
        <v>78</v>
      </c>
      <c r="AY120" s="127" t="s">
        <v>153</v>
      </c>
      <c r="BK120" s="135">
        <f>SUM(BK121:BK127)</f>
        <v>45019.85</v>
      </c>
    </row>
    <row r="121" spans="1:65" s="2" customFormat="1" ht="24.2" customHeight="1">
      <c r="A121" s="26"/>
      <c r="B121" s="138"/>
      <c r="C121" s="139" t="s">
        <v>161</v>
      </c>
      <c r="D121" s="139" t="s">
        <v>157</v>
      </c>
      <c r="E121" s="141" t="s">
        <v>331</v>
      </c>
      <c r="F121" s="142" t="s">
        <v>332</v>
      </c>
      <c r="G121" s="143" t="s">
        <v>160</v>
      </c>
      <c r="H121" s="144">
        <v>28.454999999999998</v>
      </c>
      <c r="I121" s="145">
        <v>197.36</v>
      </c>
      <c r="J121" s="145">
        <f t="shared" ref="J121:J127" si="0">ROUND(I121*H121,2)</f>
        <v>5615.88</v>
      </c>
      <c r="K121" s="146"/>
      <c r="L121" s="27"/>
      <c r="M121" s="147" t="s">
        <v>1</v>
      </c>
      <c r="N121" s="148" t="s">
        <v>35</v>
      </c>
      <c r="O121" s="149">
        <v>0.32500000000000001</v>
      </c>
      <c r="P121" s="149">
        <f t="shared" ref="P121:P127" si="1">O121*H121</f>
        <v>9.2478750000000005</v>
      </c>
      <c r="Q121" s="149">
        <v>0</v>
      </c>
      <c r="R121" s="149">
        <f t="shared" ref="R121:R127" si="2">Q121*H121</f>
        <v>0</v>
      </c>
      <c r="S121" s="149">
        <v>0</v>
      </c>
      <c r="T121" s="150">
        <f t="shared" ref="T121:T127" si="3">S121*H121</f>
        <v>0</v>
      </c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R121" s="151" t="s">
        <v>193</v>
      </c>
      <c r="AT121" s="151" t="s">
        <v>157</v>
      </c>
      <c r="AU121" s="151" t="s">
        <v>80</v>
      </c>
      <c r="AY121" s="14" t="s">
        <v>153</v>
      </c>
      <c r="BE121" s="152">
        <f t="shared" ref="BE121:BE127" si="4">IF(N121="základní",J121,0)</f>
        <v>5615.88</v>
      </c>
      <c r="BF121" s="152">
        <f t="shared" ref="BF121:BF127" si="5">IF(N121="snížená",J121,0)</f>
        <v>0</v>
      </c>
      <c r="BG121" s="152">
        <f t="shared" ref="BG121:BG127" si="6">IF(N121="zákl. přenesená",J121,0)</f>
        <v>0</v>
      </c>
      <c r="BH121" s="152">
        <f t="shared" ref="BH121:BH127" si="7">IF(N121="sníž. přenesená",J121,0)</f>
        <v>0</v>
      </c>
      <c r="BI121" s="152">
        <f t="shared" ref="BI121:BI127" si="8">IF(N121="nulová",J121,0)</f>
        <v>0</v>
      </c>
      <c r="BJ121" s="14" t="s">
        <v>78</v>
      </c>
      <c r="BK121" s="152">
        <f t="shared" ref="BK121:BK127" si="9">ROUND(I121*H121,2)</f>
        <v>5615.88</v>
      </c>
      <c r="BL121" s="14" t="s">
        <v>193</v>
      </c>
      <c r="BM121" s="151" t="s">
        <v>333</v>
      </c>
    </row>
    <row r="122" spans="1:65" s="2" customFormat="1" ht="16.5" customHeight="1">
      <c r="A122" s="26"/>
      <c r="B122" s="138"/>
      <c r="C122" s="139" t="s">
        <v>233</v>
      </c>
      <c r="D122" s="139" t="s">
        <v>157</v>
      </c>
      <c r="E122" s="141" t="s">
        <v>334</v>
      </c>
      <c r="F122" s="142" t="s">
        <v>335</v>
      </c>
      <c r="G122" s="143" t="s">
        <v>160</v>
      </c>
      <c r="H122" s="144">
        <v>28.454999999999998</v>
      </c>
      <c r="I122" s="145">
        <v>51.62</v>
      </c>
      <c r="J122" s="145">
        <f t="shared" si="0"/>
        <v>1468.85</v>
      </c>
      <c r="K122" s="146"/>
      <c r="L122" s="27"/>
      <c r="M122" s="147" t="s">
        <v>1</v>
      </c>
      <c r="N122" s="148" t="s">
        <v>35</v>
      </c>
      <c r="O122" s="149">
        <v>8.6999999999999994E-2</v>
      </c>
      <c r="P122" s="149">
        <f t="shared" si="1"/>
        <v>2.4755849999999997</v>
      </c>
      <c r="Q122" s="149">
        <v>0</v>
      </c>
      <c r="R122" s="149">
        <f t="shared" si="2"/>
        <v>0</v>
      </c>
      <c r="S122" s="149">
        <v>0</v>
      </c>
      <c r="T122" s="150">
        <f t="shared" si="3"/>
        <v>0</v>
      </c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R122" s="151" t="s">
        <v>193</v>
      </c>
      <c r="AT122" s="151" t="s">
        <v>157</v>
      </c>
      <c r="AU122" s="151" t="s">
        <v>80</v>
      </c>
      <c r="AY122" s="14" t="s">
        <v>153</v>
      </c>
      <c r="BE122" s="152">
        <f t="shared" si="4"/>
        <v>1468.85</v>
      </c>
      <c r="BF122" s="152">
        <f t="shared" si="5"/>
        <v>0</v>
      </c>
      <c r="BG122" s="152">
        <f t="shared" si="6"/>
        <v>0</v>
      </c>
      <c r="BH122" s="152">
        <f t="shared" si="7"/>
        <v>0</v>
      </c>
      <c r="BI122" s="152">
        <f t="shared" si="8"/>
        <v>0</v>
      </c>
      <c r="BJ122" s="14" t="s">
        <v>78</v>
      </c>
      <c r="BK122" s="152">
        <f t="shared" si="9"/>
        <v>1468.85</v>
      </c>
      <c r="BL122" s="14" t="s">
        <v>193</v>
      </c>
      <c r="BM122" s="151" t="s">
        <v>336</v>
      </c>
    </row>
    <row r="123" spans="1:65" s="2" customFormat="1" ht="37.9" customHeight="1">
      <c r="A123" s="26"/>
      <c r="B123" s="138"/>
      <c r="C123" s="139" t="s">
        <v>78</v>
      </c>
      <c r="D123" s="139" t="s">
        <v>157</v>
      </c>
      <c r="E123" s="141" t="s">
        <v>337</v>
      </c>
      <c r="F123" s="142" t="s">
        <v>338</v>
      </c>
      <c r="G123" s="143" t="s">
        <v>160</v>
      </c>
      <c r="H123" s="144">
        <v>28.454999999999998</v>
      </c>
      <c r="I123" s="145">
        <v>248.5</v>
      </c>
      <c r="J123" s="145">
        <f t="shared" si="0"/>
        <v>7071.07</v>
      </c>
      <c r="K123" s="146"/>
      <c r="L123" s="27"/>
      <c r="M123" s="147" t="s">
        <v>1</v>
      </c>
      <c r="N123" s="148" t="s">
        <v>35</v>
      </c>
      <c r="O123" s="149">
        <v>0.45300000000000001</v>
      </c>
      <c r="P123" s="149">
        <f t="shared" si="1"/>
        <v>12.890115</v>
      </c>
      <c r="Q123" s="149">
        <v>0</v>
      </c>
      <c r="R123" s="149">
        <f t="shared" si="2"/>
        <v>0</v>
      </c>
      <c r="S123" s="149">
        <v>0</v>
      </c>
      <c r="T123" s="150">
        <f t="shared" si="3"/>
        <v>0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R123" s="151" t="s">
        <v>193</v>
      </c>
      <c r="AT123" s="151" t="s">
        <v>157</v>
      </c>
      <c r="AU123" s="151" t="s">
        <v>80</v>
      </c>
      <c r="AY123" s="14" t="s">
        <v>153</v>
      </c>
      <c r="BE123" s="152">
        <f t="shared" si="4"/>
        <v>7071.07</v>
      </c>
      <c r="BF123" s="152">
        <f t="shared" si="5"/>
        <v>0</v>
      </c>
      <c r="BG123" s="152">
        <f t="shared" si="6"/>
        <v>0</v>
      </c>
      <c r="BH123" s="152">
        <f t="shared" si="7"/>
        <v>0</v>
      </c>
      <c r="BI123" s="152">
        <f t="shared" si="8"/>
        <v>0</v>
      </c>
      <c r="BJ123" s="14" t="s">
        <v>78</v>
      </c>
      <c r="BK123" s="152">
        <f t="shared" si="9"/>
        <v>7071.07</v>
      </c>
      <c r="BL123" s="14" t="s">
        <v>193</v>
      </c>
      <c r="BM123" s="151" t="s">
        <v>339</v>
      </c>
    </row>
    <row r="124" spans="1:65" s="2" customFormat="1" ht="24.2" customHeight="1">
      <c r="A124" s="26"/>
      <c r="B124" s="138"/>
      <c r="C124" s="155" t="s">
        <v>80</v>
      </c>
      <c r="D124" s="155" t="s">
        <v>252</v>
      </c>
      <c r="E124" s="157" t="s">
        <v>340</v>
      </c>
      <c r="F124" s="158" t="s">
        <v>341</v>
      </c>
      <c r="G124" s="159" t="s">
        <v>160</v>
      </c>
      <c r="H124" s="160">
        <v>31.300999999999998</v>
      </c>
      <c r="I124" s="161">
        <v>900.11</v>
      </c>
      <c r="J124" s="161">
        <f t="shared" si="0"/>
        <v>28174.34</v>
      </c>
      <c r="K124" s="162"/>
      <c r="L124" s="163"/>
      <c r="M124" s="164" t="s">
        <v>1</v>
      </c>
      <c r="N124" s="165" t="s">
        <v>35</v>
      </c>
      <c r="O124" s="149">
        <v>0</v>
      </c>
      <c r="P124" s="149">
        <f t="shared" si="1"/>
        <v>0</v>
      </c>
      <c r="Q124" s="149">
        <v>0</v>
      </c>
      <c r="R124" s="149">
        <f t="shared" si="2"/>
        <v>0</v>
      </c>
      <c r="S124" s="149">
        <v>0</v>
      </c>
      <c r="T124" s="150">
        <f t="shared" si="3"/>
        <v>0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R124" s="151" t="s">
        <v>255</v>
      </c>
      <c r="AT124" s="151" t="s">
        <v>252</v>
      </c>
      <c r="AU124" s="151" t="s">
        <v>80</v>
      </c>
      <c r="AY124" s="14" t="s">
        <v>153</v>
      </c>
      <c r="BE124" s="152">
        <f t="shared" si="4"/>
        <v>28174.34</v>
      </c>
      <c r="BF124" s="152">
        <f t="shared" si="5"/>
        <v>0</v>
      </c>
      <c r="BG124" s="152">
        <f t="shared" si="6"/>
        <v>0</v>
      </c>
      <c r="BH124" s="152">
        <f t="shared" si="7"/>
        <v>0</v>
      </c>
      <c r="BI124" s="152">
        <f t="shared" si="8"/>
        <v>0</v>
      </c>
      <c r="BJ124" s="14" t="s">
        <v>78</v>
      </c>
      <c r="BK124" s="152">
        <f t="shared" si="9"/>
        <v>28174.34</v>
      </c>
      <c r="BL124" s="14" t="s">
        <v>193</v>
      </c>
      <c r="BM124" s="151" t="s">
        <v>342</v>
      </c>
    </row>
    <row r="125" spans="1:65" s="2" customFormat="1" ht="49.15" customHeight="1">
      <c r="A125" s="26"/>
      <c r="B125" s="138"/>
      <c r="C125" s="139" t="s">
        <v>225</v>
      </c>
      <c r="D125" s="139" t="s">
        <v>157</v>
      </c>
      <c r="E125" s="141" t="s">
        <v>343</v>
      </c>
      <c r="F125" s="142" t="s">
        <v>344</v>
      </c>
      <c r="G125" s="143" t="s">
        <v>228</v>
      </c>
      <c r="H125" s="144">
        <v>0.63</v>
      </c>
      <c r="I125" s="145">
        <v>1335.7</v>
      </c>
      <c r="J125" s="145">
        <f t="shared" si="0"/>
        <v>841.49</v>
      </c>
      <c r="K125" s="146"/>
      <c r="L125" s="27"/>
      <c r="M125" s="147" t="s">
        <v>1</v>
      </c>
      <c r="N125" s="148" t="s">
        <v>35</v>
      </c>
      <c r="O125" s="149">
        <v>1.2190000000000001</v>
      </c>
      <c r="P125" s="149">
        <f t="shared" si="1"/>
        <v>0.76797000000000004</v>
      </c>
      <c r="Q125" s="149">
        <v>0</v>
      </c>
      <c r="R125" s="149">
        <f t="shared" si="2"/>
        <v>0</v>
      </c>
      <c r="S125" s="149">
        <v>0</v>
      </c>
      <c r="T125" s="150">
        <f t="shared" si="3"/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51" t="s">
        <v>193</v>
      </c>
      <c r="AT125" s="151" t="s">
        <v>157</v>
      </c>
      <c r="AU125" s="151" t="s">
        <v>80</v>
      </c>
      <c r="AY125" s="14" t="s">
        <v>153</v>
      </c>
      <c r="BE125" s="152">
        <f t="shared" si="4"/>
        <v>841.49</v>
      </c>
      <c r="BF125" s="152">
        <f t="shared" si="5"/>
        <v>0</v>
      </c>
      <c r="BG125" s="152">
        <f t="shared" si="6"/>
        <v>0</v>
      </c>
      <c r="BH125" s="152">
        <f t="shared" si="7"/>
        <v>0</v>
      </c>
      <c r="BI125" s="152">
        <f t="shared" si="8"/>
        <v>0</v>
      </c>
      <c r="BJ125" s="14" t="s">
        <v>78</v>
      </c>
      <c r="BK125" s="152">
        <f t="shared" si="9"/>
        <v>841.49</v>
      </c>
      <c r="BL125" s="14" t="s">
        <v>193</v>
      </c>
      <c r="BM125" s="151" t="s">
        <v>345</v>
      </c>
    </row>
    <row r="126" spans="1:65" s="2" customFormat="1" ht="37.9" customHeight="1">
      <c r="A126" s="26"/>
      <c r="B126" s="138"/>
      <c r="C126" s="139" t="s">
        <v>154</v>
      </c>
      <c r="D126" s="139" t="s">
        <v>157</v>
      </c>
      <c r="E126" s="141" t="s">
        <v>346</v>
      </c>
      <c r="F126" s="142" t="s">
        <v>347</v>
      </c>
      <c r="G126" s="143" t="s">
        <v>292</v>
      </c>
      <c r="H126" s="144">
        <v>-1</v>
      </c>
      <c r="I126" s="145">
        <v>29851.98</v>
      </c>
      <c r="J126" s="145">
        <f t="shared" si="0"/>
        <v>-29851.98</v>
      </c>
      <c r="K126" s="146"/>
      <c r="L126" s="27"/>
      <c r="M126" s="147" t="s">
        <v>1</v>
      </c>
      <c r="N126" s="148" t="s">
        <v>35</v>
      </c>
      <c r="O126" s="149">
        <v>10.872999999999999</v>
      </c>
      <c r="P126" s="149">
        <f t="shared" si="1"/>
        <v>-10.872999999999999</v>
      </c>
      <c r="Q126" s="149">
        <v>0.53866460999999999</v>
      </c>
      <c r="R126" s="149">
        <f t="shared" si="2"/>
        <v>-0.53866460999999999</v>
      </c>
      <c r="S126" s="149">
        <v>0</v>
      </c>
      <c r="T126" s="150">
        <f t="shared" si="3"/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51" t="s">
        <v>193</v>
      </c>
      <c r="AT126" s="151" t="s">
        <v>157</v>
      </c>
      <c r="AU126" s="151" t="s">
        <v>80</v>
      </c>
      <c r="AY126" s="14" t="s">
        <v>153</v>
      </c>
      <c r="BE126" s="152">
        <f t="shared" si="4"/>
        <v>-29851.98</v>
      </c>
      <c r="BF126" s="152">
        <f t="shared" si="5"/>
        <v>0</v>
      </c>
      <c r="BG126" s="152">
        <f t="shared" si="6"/>
        <v>0</v>
      </c>
      <c r="BH126" s="152">
        <f t="shared" si="7"/>
        <v>0</v>
      </c>
      <c r="BI126" s="152">
        <f t="shared" si="8"/>
        <v>0</v>
      </c>
      <c r="BJ126" s="14" t="s">
        <v>78</v>
      </c>
      <c r="BK126" s="152">
        <f t="shared" si="9"/>
        <v>-29851.98</v>
      </c>
      <c r="BL126" s="14" t="s">
        <v>193</v>
      </c>
      <c r="BM126" s="151" t="s">
        <v>348</v>
      </c>
    </row>
    <row r="127" spans="1:65" s="2" customFormat="1" ht="37.9" customHeight="1">
      <c r="A127" s="26"/>
      <c r="B127" s="138"/>
      <c r="C127" s="139" t="s">
        <v>205</v>
      </c>
      <c r="D127" s="139" t="s">
        <v>157</v>
      </c>
      <c r="E127" s="141" t="s">
        <v>349</v>
      </c>
      <c r="F127" s="142" t="s">
        <v>350</v>
      </c>
      <c r="G127" s="143" t="s">
        <v>292</v>
      </c>
      <c r="H127" s="144">
        <v>1</v>
      </c>
      <c r="I127" s="145">
        <v>31700.2</v>
      </c>
      <c r="J127" s="145">
        <f t="shared" si="0"/>
        <v>31700.2</v>
      </c>
      <c r="K127" s="146"/>
      <c r="L127" s="27"/>
      <c r="M127" s="166" t="s">
        <v>1</v>
      </c>
      <c r="N127" s="167" t="s">
        <v>35</v>
      </c>
      <c r="O127" s="168">
        <v>10.872999999999999</v>
      </c>
      <c r="P127" s="168">
        <f t="shared" si="1"/>
        <v>10.872999999999999</v>
      </c>
      <c r="Q127" s="168">
        <v>0.48519461000000003</v>
      </c>
      <c r="R127" s="168">
        <f t="shared" si="2"/>
        <v>0.48519461000000003</v>
      </c>
      <c r="S127" s="168">
        <v>0</v>
      </c>
      <c r="T127" s="169">
        <f t="shared" si="3"/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51" t="s">
        <v>193</v>
      </c>
      <c r="AT127" s="151" t="s">
        <v>157</v>
      </c>
      <c r="AU127" s="151" t="s">
        <v>80</v>
      </c>
      <c r="AY127" s="14" t="s">
        <v>153</v>
      </c>
      <c r="BE127" s="152">
        <f t="shared" si="4"/>
        <v>31700.2</v>
      </c>
      <c r="BF127" s="152">
        <f t="shared" si="5"/>
        <v>0</v>
      </c>
      <c r="BG127" s="152">
        <f t="shared" si="6"/>
        <v>0</v>
      </c>
      <c r="BH127" s="152">
        <f t="shared" si="7"/>
        <v>0</v>
      </c>
      <c r="BI127" s="152">
        <f t="shared" si="8"/>
        <v>0</v>
      </c>
      <c r="BJ127" s="14" t="s">
        <v>78</v>
      </c>
      <c r="BK127" s="152">
        <f t="shared" si="9"/>
        <v>31700.2</v>
      </c>
      <c r="BL127" s="14" t="s">
        <v>193</v>
      </c>
      <c r="BM127" s="151" t="s">
        <v>351</v>
      </c>
    </row>
    <row r="128" spans="1:65" s="2" customFormat="1" ht="6.95" customHeight="1">
      <c r="A128" s="26"/>
      <c r="B128" s="41"/>
      <c r="C128" s="42"/>
      <c r="D128" s="42"/>
      <c r="E128" s="42"/>
      <c r="F128" s="42"/>
      <c r="G128" s="42"/>
      <c r="H128" s="42"/>
      <c r="I128" s="42"/>
      <c r="J128" s="42"/>
      <c r="K128" s="42"/>
      <c r="L128" s="27"/>
      <c r="M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</row>
  </sheetData>
  <autoFilter ref="C117:K127" xr:uid="{00000000-0009-0000-0000-000005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M123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ht="11.25">
      <c r="A1" s="87"/>
    </row>
    <row r="2" spans="1:46" s="1" customFormat="1" ht="36.950000000000003" customHeight="1">
      <c r="L2" s="195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4" t="s">
        <v>95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80</v>
      </c>
    </row>
    <row r="4" spans="1:46" s="1" customFormat="1" ht="24.95" customHeight="1">
      <c r="B4" s="17"/>
      <c r="D4" s="18" t="s">
        <v>122</v>
      </c>
      <c r="L4" s="17"/>
      <c r="M4" s="88" t="s">
        <v>10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14</v>
      </c>
      <c r="L6" s="17"/>
    </row>
    <row r="7" spans="1:46" s="1" customFormat="1" ht="16.5" customHeight="1">
      <c r="B7" s="17"/>
      <c r="E7" s="209" t="str">
        <f>'Rekapitulace stavby'!K6</f>
        <v>Město Chomutov Palachova - změnové listy</v>
      </c>
      <c r="F7" s="210"/>
      <c r="G7" s="210"/>
      <c r="H7" s="210"/>
      <c r="L7" s="17"/>
    </row>
    <row r="8" spans="1:46" s="2" customFormat="1" ht="12" customHeight="1">
      <c r="A8" s="26"/>
      <c r="B8" s="27"/>
      <c r="C8" s="26"/>
      <c r="D8" s="23" t="s">
        <v>123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179" t="s">
        <v>352</v>
      </c>
      <c r="F9" s="211"/>
      <c r="G9" s="211"/>
      <c r="H9" s="211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1.25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16</v>
      </c>
      <c r="E11" s="26"/>
      <c r="F11" s="21" t="s">
        <v>1</v>
      </c>
      <c r="G11" s="26"/>
      <c r="H11" s="26"/>
      <c r="I11" s="23" t="s">
        <v>17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18</v>
      </c>
      <c r="E12" s="26"/>
      <c r="F12" s="21" t="s">
        <v>19</v>
      </c>
      <c r="G12" s="26"/>
      <c r="H12" s="26"/>
      <c r="I12" s="23" t="s">
        <v>20</v>
      </c>
      <c r="J12" s="49" t="str">
        <f>'Rekapitulace stavby'!AN8</f>
        <v>23. 6. 2025</v>
      </c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22</v>
      </c>
      <c r="E14" s="26"/>
      <c r="F14" s="26"/>
      <c r="G14" s="26"/>
      <c r="H14" s="26"/>
      <c r="I14" s="23" t="s">
        <v>23</v>
      </c>
      <c r="J14" s="21" t="str">
        <f>IF('Rekapitulace stavby'!AN10="","",'Rekapitulace stavby'!AN10)</f>
        <v/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tr">
        <f>IF('Rekapitulace stavby'!E11="","",'Rekapitulace stavby'!E11)</f>
        <v xml:space="preserve"> </v>
      </c>
      <c r="F15" s="26"/>
      <c r="G15" s="26"/>
      <c r="H15" s="26"/>
      <c r="I15" s="23" t="s">
        <v>24</v>
      </c>
      <c r="J15" s="21" t="str">
        <f>IF('Rekapitulace stavby'!AN11="","",'Rekapitulace stavby'!AN11)</f>
        <v/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25</v>
      </c>
      <c r="E17" s="26"/>
      <c r="F17" s="26"/>
      <c r="G17" s="26"/>
      <c r="H17" s="26"/>
      <c r="I17" s="23" t="s">
        <v>23</v>
      </c>
      <c r="J17" s="21" t="str">
        <f>'Rekapitulace stavby'!AN13</f>
        <v/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81" t="str">
        <f>'Rekapitulace stavby'!E14</f>
        <v xml:space="preserve"> </v>
      </c>
      <c r="F18" s="181"/>
      <c r="G18" s="181"/>
      <c r="H18" s="181"/>
      <c r="I18" s="23" t="s">
        <v>24</v>
      </c>
      <c r="J18" s="21" t="str">
        <f>'Rekapitulace stavby'!AN14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26</v>
      </c>
      <c r="E20" s="26"/>
      <c r="F20" s="26"/>
      <c r="G20" s="26"/>
      <c r="H20" s="26"/>
      <c r="I20" s="23" t="s">
        <v>23</v>
      </c>
      <c r="J20" s="21" t="str">
        <f>IF('Rekapitulace stavby'!AN16="","",'Rekapitulace stavby'!AN16)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tr">
        <f>IF('Rekapitulace stavby'!E17="","",'Rekapitulace stavby'!E17)</f>
        <v xml:space="preserve"> </v>
      </c>
      <c r="F21" s="26"/>
      <c r="G21" s="26"/>
      <c r="H21" s="26"/>
      <c r="I21" s="23" t="s">
        <v>24</v>
      </c>
      <c r="J21" s="21" t="str">
        <f>IF('Rekapitulace stavby'!AN17="","",'Rekapitulace stavby'!AN17)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28</v>
      </c>
      <c r="E23" s="26"/>
      <c r="F23" s="26"/>
      <c r="G23" s="26"/>
      <c r="H23" s="26"/>
      <c r="I23" s="23" t="s">
        <v>23</v>
      </c>
      <c r="J23" s="21" t="str">
        <f>IF('Rekapitulace stavby'!AN19="","",'Rekapitulace stavby'!AN19)</f>
        <v/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IF('Rekapitulace stavby'!E20="","",'Rekapitulace stavby'!E20)</f>
        <v xml:space="preserve"> </v>
      </c>
      <c r="F24" s="26"/>
      <c r="G24" s="26"/>
      <c r="H24" s="26"/>
      <c r="I24" s="23" t="s">
        <v>24</v>
      </c>
      <c r="J24" s="21" t="str">
        <f>IF('Rekapitulace stavby'!AN20="","",'Rekapitulace stavby'!AN20)</f>
        <v/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29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89"/>
      <c r="B27" s="90"/>
      <c r="C27" s="89"/>
      <c r="D27" s="89"/>
      <c r="E27" s="184" t="s">
        <v>1</v>
      </c>
      <c r="F27" s="184"/>
      <c r="G27" s="184"/>
      <c r="H27" s="184"/>
      <c r="I27" s="89"/>
      <c r="J27" s="89"/>
      <c r="K27" s="89"/>
      <c r="L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2" t="s">
        <v>30</v>
      </c>
      <c r="E30" s="26"/>
      <c r="F30" s="26"/>
      <c r="G30" s="26"/>
      <c r="H30" s="26"/>
      <c r="I30" s="26"/>
      <c r="J30" s="65">
        <f>ROUND(J118, 2)</f>
        <v>4873.59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6"/>
      <c r="F32" s="30" t="s">
        <v>32</v>
      </c>
      <c r="G32" s="26"/>
      <c r="H32" s="26"/>
      <c r="I32" s="30" t="s">
        <v>31</v>
      </c>
      <c r="J32" s="30" t="s">
        <v>33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>
      <c r="A33" s="26"/>
      <c r="B33" s="27"/>
      <c r="C33" s="26"/>
      <c r="D33" s="93" t="s">
        <v>34</v>
      </c>
      <c r="E33" s="23" t="s">
        <v>35</v>
      </c>
      <c r="F33" s="94">
        <f>ROUND((SUM(BE118:BE122)),  2)</f>
        <v>4873.59</v>
      </c>
      <c r="G33" s="26"/>
      <c r="H33" s="26"/>
      <c r="I33" s="95">
        <v>0.21</v>
      </c>
      <c r="J33" s="94">
        <f>ROUND(((SUM(BE118:BE122))*I33),  2)</f>
        <v>1023.45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23" t="s">
        <v>36</v>
      </c>
      <c r="F34" s="94">
        <f>ROUND((SUM(BF118:BF122)),  2)</f>
        <v>0</v>
      </c>
      <c r="G34" s="26"/>
      <c r="H34" s="26"/>
      <c r="I34" s="95">
        <v>0.12</v>
      </c>
      <c r="J34" s="94">
        <f>ROUND(((SUM(BF118:BF122))*I34), 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37</v>
      </c>
      <c r="F35" s="94">
        <f>ROUND((SUM(BG118:BG122)),  2)</f>
        <v>0</v>
      </c>
      <c r="G35" s="26"/>
      <c r="H35" s="26"/>
      <c r="I35" s="95">
        <v>0.21</v>
      </c>
      <c r="J35" s="94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38</v>
      </c>
      <c r="F36" s="94">
        <f>ROUND((SUM(BH118:BH122)),  2)</f>
        <v>0</v>
      </c>
      <c r="G36" s="26"/>
      <c r="H36" s="26"/>
      <c r="I36" s="95">
        <v>0.12</v>
      </c>
      <c r="J36" s="94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39</v>
      </c>
      <c r="F37" s="94">
        <f>ROUND((SUM(BI118:BI122)),  2)</f>
        <v>0</v>
      </c>
      <c r="G37" s="26"/>
      <c r="H37" s="26"/>
      <c r="I37" s="95">
        <v>0</v>
      </c>
      <c r="J37" s="94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96"/>
      <c r="D39" s="97" t="s">
        <v>40</v>
      </c>
      <c r="E39" s="54"/>
      <c r="F39" s="54"/>
      <c r="G39" s="98" t="s">
        <v>41</v>
      </c>
      <c r="H39" s="99" t="s">
        <v>42</v>
      </c>
      <c r="I39" s="54"/>
      <c r="J39" s="100">
        <f>SUM(J30:J37)</f>
        <v>5897.04</v>
      </c>
      <c r="K39" s="101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43</v>
      </c>
      <c r="E50" s="38"/>
      <c r="F50" s="38"/>
      <c r="G50" s="37" t="s">
        <v>44</v>
      </c>
      <c r="H50" s="38"/>
      <c r="I50" s="38"/>
      <c r="J50" s="38"/>
      <c r="K50" s="38"/>
      <c r="L50" s="36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6"/>
      <c r="B61" s="27"/>
      <c r="C61" s="26"/>
      <c r="D61" s="39" t="s">
        <v>45</v>
      </c>
      <c r="E61" s="29"/>
      <c r="F61" s="102" t="s">
        <v>46</v>
      </c>
      <c r="G61" s="39" t="s">
        <v>45</v>
      </c>
      <c r="H61" s="29"/>
      <c r="I61" s="29"/>
      <c r="J61" s="103" t="s">
        <v>46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6"/>
      <c r="B65" s="27"/>
      <c r="C65" s="26"/>
      <c r="D65" s="37" t="s">
        <v>47</v>
      </c>
      <c r="E65" s="40"/>
      <c r="F65" s="40"/>
      <c r="G65" s="37" t="s">
        <v>48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6"/>
      <c r="B76" s="27"/>
      <c r="C76" s="26"/>
      <c r="D76" s="39" t="s">
        <v>45</v>
      </c>
      <c r="E76" s="29"/>
      <c r="F76" s="102" t="s">
        <v>46</v>
      </c>
      <c r="G76" s="39" t="s">
        <v>45</v>
      </c>
      <c r="H76" s="29"/>
      <c r="I76" s="29"/>
      <c r="J76" s="103" t="s">
        <v>46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125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14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09" t="str">
        <f>E7</f>
        <v>Město Chomutov Palachova - změnové listy</v>
      </c>
      <c r="F85" s="210"/>
      <c r="G85" s="210"/>
      <c r="H85" s="210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123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179" t="str">
        <f>E9</f>
        <v>06 - ZL 6 - Dopojení umyvadla v místnosti č.028</v>
      </c>
      <c r="F87" s="211"/>
      <c r="G87" s="211"/>
      <c r="H87" s="211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18</v>
      </c>
      <c r="D89" s="26"/>
      <c r="E89" s="26"/>
      <c r="F89" s="21" t="str">
        <f>F12</f>
        <v xml:space="preserve"> </v>
      </c>
      <c r="G89" s="26"/>
      <c r="H89" s="26"/>
      <c r="I89" s="23" t="s">
        <v>20</v>
      </c>
      <c r="J89" s="49" t="str">
        <f>IF(J12="","",J12)</f>
        <v>23. 6. 2025</v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" customHeight="1">
      <c r="A91" s="26"/>
      <c r="B91" s="27"/>
      <c r="C91" s="23" t="s">
        <v>22</v>
      </c>
      <c r="D91" s="26"/>
      <c r="E91" s="26"/>
      <c r="F91" s="21" t="str">
        <f>E15</f>
        <v xml:space="preserve"> </v>
      </c>
      <c r="G91" s="26"/>
      <c r="H91" s="26"/>
      <c r="I91" s="23" t="s">
        <v>26</v>
      </c>
      <c r="J91" s="24" t="str">
        <f>E21</f>
        <v xml:space="preserve"> 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customHeight="1">
      <c r="A92" s="26"/>
      <c r="B92" s="27"/>
      <c r="C92" s="23" t="s">
        <v>25</v>
      </c>
      <c r="D92" s="26"/>
      <c r="E92" s="26"/>
      <c r="F92" s="21" t="str">
        <f>IF(E18="","",E18)</f>
        <v xml:space="preserve"> </v>
      </c>
      <c r="G92" s="26"/>
      <c r="H92" s="26"/>
      <c r="I92" s="23" t="s">
        <v>28</v>
      </c>
      <c r="J92" s="24" t="str">
        <f>E24</f>
        <v xml:space="preserve"> 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4" t="s">
        <v>126</v>
      </c>
      <c r="D94" s="96"/>
      <c r="E94" s="96"/>
      <c r="F94" s="96"/>
      <c r="G94" s="96"/>
      <c r="H94" s="96"/>
      <c r="I94" s="96"/>
      <c r="J94" s="105" t="s">
        <v>127</v>
      </c>
      <c r="K94" s="9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customHeight="1">
      <c r="A96" s="26"/>
      <c r="B96" s="27"/>
      <c r="C96" s="106" t="s">
        <v>128</v>
      </c>
      <c r="D96" s="26"/>
      <c r="E96" s="26"/>
      <c r="F96" s="26"/>
      <c r="G96" s="26"/>
      <c r="H96" s="26"/>
      <c r="I96" s="26"/>
      <c r="J96" s="65">
        <f>J118</f>
        <v>4873.59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129</v>
      </c>
    </row>
    <row r="97" spans="1:31" s="9" customFormat="1" ht="24.95" customHeight="1">
      <c r="B97" s="107"/>
      <c r="D97" s="108" t="s">
        <v>136</v>
      </c>
      <c r="E97" s="109"/>
      <c r="F97" s="109"/>
      <c r="G97" s="109"/>
      <c r="H97" s="109"/>
      <c r="I97" s="109"/>
      <c r="J97" s="110">
        <f>J119</f>
        <v>4873.59</v>
      </c>
      <c r="L97" s="107"/>
    </row>
    <row r="98" spans="1:31" s="10" customFormat="1" ht="19.899999999999999" customHeight="1">
      <c r="B98" s="111"/>
      <c r="D98" s="112" t="s">
        <v>353</v>
      </c>
      <c r="E98" s="113"/>
      <c r="F98" s="113"/>
      <c r="G98" s="113"/>
      <c r="H98" s="113"/>
      <c r="I98" s="113"/>
      <c r="J98" s="114">
        <f>J120</f>
        <v>4873.59</v>
      </c>
      <c r="L98" s="111"/>
    </row>
    <row r="99" spans="1:31" s="2" customFormat="1" ht="21.75" customHeight="1">
      <c r="A99" s="26"/>
      <c r="B99" s="27"/>
      <c r="C99" s="26"/>
      <c r="D99" s="26"/>
      <c r="E99" s="26"/>
      <c r="F99" s="26"/>
      <c r="G99" s="26"/>
      <c r="H99" s="26"/>
      <c r="I99" s="26"/>
      <c r="J99" s="26"/>
      <c r="K99" s="26"/>
      <c r="L99" s="3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</row>
    <row r="100" spans="1:31" s="2" customFormat="1" ht="6.95" customHeight="1">
      <c r="A100" s="26"/>
      <c r="B100" s="41"/>
      <c r="C100" s="42"/>
      <c r="D100" s="42"/>
      <c r="E100" s="42"/>
      <c r="F100" s="42"/>
      <c r="G100" s="42"/>
      <c r="H100" s="42"/>
      <c r="I100" s="42"/>
      <c r="J100" s="42"/>
      <c r="K100" s="42"/>
      <c r="L100" s="3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</row>
    <row r="104" spans="1:31" s="2" customFormat="1" ht="6.95" customHeight="1">
      <c r="A104" s="26"/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3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5" spans="1:31" s="2" customFormat="1" ht="24.95" customHeight="1">
      <c r="A105" s="26"/>
      <c r="B105" s="27"/>
      <c r="C105" s="18" t="s">
        <v>138</v>
      </c>
      <c r="D105" s="26"/>
      <c r="E105" s="26"/>
      <c r="F105" s="26"/>
      <c r="G105" s="26"/>
      <c r="H105" s="26"/>
      <c r="I105" s="26"/>
      <c r="J105" s="26"/>
      <c r="K105" s="26"/>
      <c r="L105" s="3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31" s="2" customFormat="1" ht="6.95" customHeight="1">
      <c r="A106" s="26"/>
      <c r="B106" s="27"/>
      <c r="C106" s="26"/>
      <c r="D106" s="26"/>
      <c r="E106" s="26"/>
      <c r="F106" s="26"/>
      <c r="G106" s="26"/>
      <c r="H106" s="26"/>
      <c r="I106" s="26"/>
      <c r="J106" s="26"/>
      <c r="K106" s="26"/>
      <c r="L106" s="3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s="2" customFormat="1" ht="12" customHeight="1">
      <c r="A107" s="26"/>
      <c r="B107" s="27"/>
      <c r="C107" s="23" t="s">
        <v>14</v>
      </c>
      <c r="D107" s="26"/>
      <c r="E107" s="26"/>
      <c r="F107" s="26"/>
      <c r="G107" s="26"/>
      <c r="H107" s="26"/>
      <c r="I107" s="26"/>
      <c r="J107" s="26"/>
      <c r="K107" s="26"/>
      <c r="L107" s="3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16.5" customHeight="1">
      <c r="A108" s="26"/>
      <c r="B108" s="27"/>
      <c r="C108" s="26"/>
      <c r="D108" s="26"/>
      <c r="E108" s="209" t="str">
        <f>E7</f>
        <v>Město Chomutov Palachova - změnové listy</v>
      </c>
      <c r="F108" s="210"/>
      <c r="G108" s="210"/>
      <c r="H108" s="210"/>
      <c r="I108" s="26"/>
      <c r="J108" s="26"/>
      <c r="K108" s="26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12" customHeight="1">
      <c r="A109" s="26"/>
      <c r="B109" s="27"/>
      <c r="C109" s="23" t="s">
        <v>123</v>
      </c>
      <c r="D109" s="26"/>
      <c r="E109" s="26"/>
      <c r="F109" s="26"/>
      <c r="G109" s="26"/>
      <c r="H109" s="26"/>
      <c r="I109" s="26"/>
      <c r="J109" s="26"/>
      <c r="K109" s="26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16.5" customHeight="1">
      <c r="A110" s="26"/>
      <c r="B110" s="27"/>
      <c r="C110" s="26"/>
      <c r="D110" s="26"/>
      <c r="E110" s="179" t="str">
        <f>E9</f>
        <v>06 - ZL 6 - Dopojení umyvadla v místnosti č.028</v>
      </c>
      <c r="F110" s="211"/>
      <c r="G110" s="211"/>
      <c r="H110" s="211"/>
      <c r="I110" s="26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6.95" customHeight="1">
      <c r="A111" s="26"/>
      <c r="B111" s="27"/>
      <c r="C111" s="26"/>
      <c r="D111" s="26"/>
      <c r="E111" s="26"/>
      <c r="F111" s="26"/>
      <c r="G111" s="26"/>
      <c r="H111" s="26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2" customHeight="1">
      <c r="A112" s="26"/>
      <c r="B112" s="27"/>
      <c r="C112" s="23" t="s">
        <v>18</v>
      </c>
      <c r="D112" s="26"/>
      <c r="E112" s="26"/>
      <c r="F112" s="21" t="str">
        <f>F12</f>
        <v xml:space="preserve"> </v>
      </c>
      <c r="G112" s="26"/>
      <c r="H112" s="26"/>
      <c r="I112" s="23" t="s">
        <v>20</v>
      </c>
      <c r="J112" s="49" t="str">
        <f>IF(J12="","",J12)</f>
        <v>23. 6. 2025</v>
      </c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6.95" customHeight="1">
      <c r="A113" s="26"/>
      <c r="B113" s="27"/>
      <c r="C113" s="26"/>
      <c r="D113" s="26"/>
      <c r="E113" s="26"/>
      <c r="F113" s="26"/>
      <c r="G113" s="26"/>
      <c r="H113" s="26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5.2" customHeight="1">
      <c r="A114" s="26"/>
      <c r="B114" s="27"/>
      <c r="C114" s="23" t="s">
        <v>22</v>
      </c>
      <c r="D114" s="26"/>
      <c r="E114" s="26"/>
      <c r="F114" s="21" t="str">
        <f>E15</f>
        <v xml:space="preserve"> </v>
      </c>
      <c r="G114" s="26"/>
      <c r="H114" s="26"/>
      <c r="I114" s="23" t="s">
        <v>26</v>
      </c>
      <c r="J114" s="24" t="str">
        <f>E21</f>
        <v xml:space="preserve"> </v>
      </c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5.2" customHeight="1">
      <c r="A115" s="26"/>
      <c r="B115" s="27"/>
      <c r="C115" s="23" t="s">
        <v>25</v>
      </c>
      <c r="D115" s="26"/>
      <c r="E115" s="26"/>
      <c r="F115" s="21" t="str">
        <f>IF(E18="","",E18)</f>
        <v xml:space="preserve"> </v>
      </c>
      <c r="G115" s="26"/>
      <c r="H115" s="26"/>
      <c r="I115" s="23" t="s">
        <v>28</v>
      </c>
      <c r="J115" s="24" t="str">
        <f>E24</f>
        <v xml:space="preserve"> </v>
      </c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0.35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11" customFormat="1" ht="29.25" customHeight="1">
      <c r="A117" s="115"/>
      <c r="B117" s="116"/>
      <c r="C117" s="117" t="s">
        <v>139</v>
      </c>
      <c r="D117" s="118" t="s">
        <v>55</v>
      </c>
      <c r="E117" s="118" t="s">
        <v>51</v>
      </c>
      <c r="F117" s="118" t="s">
        <v>52</v>
      </c>
      <c r="G117" s="118" t="s">
        <v>140</v>
      </c>
      <c r="H117" s="118" t="s">
        <v>141</v>
      </c>
      <c r="I117" s="118" t="s">
        <v>142</v>
      </c>
      <c r="J117" s="119" t="s">
        <v>127</v>
      </c>
      <c r="K117" s="120" t="s">
        <v>143</v>
      </c>
      <c r="L117" s="121"/>
      <c r="M117" s="56" t="s">
        <v>1</v>
      </c>
      <c r="N117" s="57" t="s">
        <v>34</v>
      </c>
      <c r="O117" s="57" t="s">
        <v>144</v>
      </c>
      <c r="P117" s="57" t="s">
        <v>145</v>
      </c>
      <c r="Q117" s="57" t="s">
        <v>146</v>
      </c>
      <c r="R117" s="57" t="s">
        <v>147</v>
      </c>
      <c r="S117" s="57" t="s">
        <v>148</v>
      </c>
      <c r="T117" s="58" t="s">
        <v>149</v>
      </c>
      <c r="U117" s="115"/>
      <c r="V117" s="115"/>
      <c r="W117" s="115"/>
      <c r="X117" s="115"/>
      <c r="Y117" s="115"/>
      <c r="Z117" s="115"/>
      <c r="AA117" s="115"/>
      <c r="AB117" s="115"/>
      <c r="AC117" s="115"/>
      <c r="AD117" s="115"/>
      <c r="AE117" s="115"/>
    </row>
    <row r="118" spans="1:65" s="2" customFormat="1" ht="22.9" customHeight="1">
      <c r="A118" s="26"/>
      <c r="B118" s="27"/>
      <c r="C118" s="63" t="s">
        <v>150</v>
      </c>
      <c r="D118" s="26"/>
      <c r="E118" s="26"/>
      <c r="F118" s="26"/>
      <c r="G118" s="26"/>
      <c r="H118" s="26"/>
      <c r="I118" s="26"/>
      <c r="J118" s="122">
        <f>BK118</f>
        <v>4873.59</v>
      </c>
      <c r="K118" s="26"/>
      <c r="L118" s="27"/>
      <c r="M118" s="59"/>
      <c r="N118" s="50"/>
      <c r="O118" s="60"/>
      <c r="P118" s="123">
        <f>P119</f>
        <v>2.3209999999999997</v>
      </c>
      <c r="Q118" s="60"/>
      <c r="R118" s="123">
        <f>R119</f>
        <v>2.5795000000000002E-3</v>
      </c>
      <c r="S118" s="60"/>
      <c r="T118" s="124">
        <f>T119</f>
        <v>0</v>
      </c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T118" s="14" t="s">
        <v>69</v>
      </c>
      <c r="AU118" s="14" t="s">
        <v>129</v>
      </c>
      <c r="BK118" s="125">
        <f>BK119</f>
        <v>4873.59</v>
      </c>
    </row>
    <row r="119" spans="1:65" s="12" customFormat="1" ht="25.9" customHeight="1">
      <c r="B119" s="126"/>
      <c r="D119" s="127" t="s">
        <v>69</v>
      </c>
      <c r="E119" s="128" t="s">
        <v>245</v>
      </c>
      <c r="F119" s="128" t="s">
        <v>246</v>
      </c>
      <c r="J119" s="129">
        <f>BK119</f>
        <v>4873.59</v>
      </c>
      <c r="L119" s="126"/>
      <c r="M119" s="130"/>
      <c r="N119" s="131"/>
      <c r="O119" s="131"/>
      <c r="P119" s="132">
        <f>P120</f>
        <v>2.3209999999999997</v>
      </c>
      <c r="Q119" s="131"/>
      <c r="R119" s="132">
        <f>R120</f>
        <v>2.5795000000000002E-3</v>
      </c>
      <c r="S119" s="131"/>
      <c r="T119" s="133">
        <f>T120</f>
        <v>0</v>
      </c>
      <c r="AR119" s="127" t="s">
        <v>80</v>
      </c>
      <c r="AT119" s="134" t="s">
        <v>69</v>
      </c>
      <c r="AU119" s="134" t="s">
        <v>70</v>
      </c>
      <c r="AY119" s="127" t="s">
        <v>153</v>
      </c>
      <c r="BK119" s="135">
        <f>BK120</f>
        <v>4873.59</v>
      </c>
    </row>
    <row r="120" spans="1:65" s="12" customFormat="1" ht="22.9" customHeight="1">
      <c r="B120" s="126"/>
      <c r="D120" s="127" t="s">
        <v>69</v>
      </c>
      <c r="E120" s="136" t="s">
        <v>354</v>
      </c>
      <c r="F120" s="136" t="s">
        <v>355</v>
      </c>
      <c r="J120" s="137">
        <f>BK120</f>
        <v>4873.59</v>
      </c>
      <c r="L120" s="126"/>
      <c r="M120" s="130"/>
      <c r="N120" s="131"/>
      <c r="O120" s="131"/>
      <c r="P120" s="132">
        <f>SUM(P121:P122)</f>
        <v>2.3209999999999997</v>
      </c>
      <c r="Q120" s="131"/>
      <c r="R120" s="132">
        <f>SUM(R121:R122)</f>
        <v>2.5795000000000002E-3</v>
      </c>
      <c r="S120" s="131"/>
      <c r="T120" s="133">
        <f>SUM(T121:T122)</f>
        <v>0</v>
      </c>
      <c r="AR120" s="127" t="s">
        <v>80</v>
      </c>
      <c r="AT120" s="134" t="s">
        <v>69</v>
      </c>
      <c r="AU120" s="134" t="s">
        <v>78</v>
      </c>
      <c r="AY120" s="127" t="s">
        <v>153</v>
      </c>
      <c r="BK120" s="135">
        <f>SUM(BK121:BK122)</f>
        <v>4873.59</v>
      </c>
    </row>
    <row r="121" spans="1:65" s="2" customFormat="1" ht="16.5" customHeight="1">
      <c r="A121" s="26"/>
      <c r="B121" s="138"/>
      <c r="C121" s="139" t="s">
        <v>80</v>
      </c>
      <c r="D121" s="140" t="s">
        <v>157</v>
      </c>
      <c r="E121" s="141" t="s">
        <v>356</v>
      </c>
      <c r="F121" s="142" t="s">
        <v>357</v>
      </c>
      <c r="G121" s="143" t="s">
        <v>358</v>
      </c>
      <c r="H121" s="144">
        <v>1</v>
      </c>
      <c r="I121" s="145">
        <v>3150</v>
      </c>
      <c r="J121" s="145">
        <f>ROUND(I121*H121,2)</f>
        <v>3150</v>
      </c>
      <c r="K121" s="146"/>
      <c r="L121" s="27"/>
      <c r="M121" s="147" t="s">
        <v>1</v>
      </c>
      <c r="N121" s="148" t="s">
        <v>35</v>
      </c>
      <c r="O121" s="149">
        <v>0</v>
      </c>
      <c r="P121" s="149">
        <f>O121*H121</f>
        <v>0</v>
      </c>
      <c r="Q121" s="149">
        <v>0</v>
      </c>
      <c r="R121" s="149">
        <f>Q121*H121</f>
        <v>0</v>
      </c>
      <c r="S121" s="149">
        <v>0</v>
      </c>
      <c r="T121" s="150">
        <f>S121*H121</f>
        <v>0</v>
      </c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R121" s="151" t="s">
        <v>193</v>
      </c>
      <c r="AT121" s="151" t="s">
        <v>157</v>
      </c>
      <c r="AU121" s="151" t="s">
        <v>80</v>
      </c>
      <c r="AY121" s="14" t="s">
        <v>153</v>
      </c>
      <c r="BE121" s="152">
        <f>IF(N121="základní",J121,0)</f>
        <v>3150</v>
      </c>
      <c r="BF121" s="152">
        <f>IF(N121="snížená",J121,0)</f>
        <v>0</v>
      </c>
      <c r="BG121" s="152">
        <f>IF(N121="zákl. přenesená",J121,0)</f>
        <v>0</v>
      </c>
      <c r="BH121" s="152">
        <f>IF(N121="sníž. přenesená",J121,0)</f>
        <v>0</v>
      </c>
      <c r="BI121" s="152">
        <f>IF(N121="nulová",J121,0)</f>
        <v>0</v>
      </c>
      <c r="BJ121" s="14" t="s">
        <v>78</v>
      </c>
      <c r="BK121" s="152">
        <f>ROUND(I121*H121,2)</f>
        <v>3150</v>
      </c>
      <c r="BL121" s="14" t="s">
        <v>193</v>
      </c>
      <c r="BM121" s="151" t="s">
        <v>359</v>
      </c>
    </row>
    <row r="122" spans="1:65" s="2" customFormat="1" ht="24.2" customHeight="1">
      <c r="A122" s="26"/>
      <c r="B122" s="138"/>
      <c r="C122" s="139" t="s">
        <v>78</v>
      </c>
      <c r="D122" s="139" t="s">
        <v>157</v>
      </c>
      <c r="E122" s="141" t="s">
        <v>360</v>
      </c>
      <c r="F122" s="142" t="s">
        <v>361</v>
      </c>
      <c r="G122" s="143" t="s">
        <v>191</v>
      </c>
      <c r="H122" s="144">
        <v>5.5</v>
      </c>
      <c r="I122" s="145">
        <v>313.38</v>
      </c>
      <c r="J122" s="145">
        <f>ROUND(I122*H122,2)</f>
        <v>1723.59</v>
      </c>
      <c r="K122" s="146"/>
      <c r="L122" s="27"/>
      <c r="M122" s="166" t="s">
        <v>1</v>
      </c>
      <c r="N122" s="167" t="s">
        <v>35</v>
      </c>
      <c r="O122" s="168">
        <v>0.42199999999999999</v>
      </c>
      <c r="P122" s="168">
        <f>O122*H122</f>
        <v>2.3209999999999997</v>
      </c>
      <c r="Q122" s="168">
        <v>4.6900000000000002E-4</v>
      </c>
      <c r="R122" s="168">
        <f>Q122*H122</f>
        <v>2.5795000000000002E-3</v>
      </c>
      <c r="S122" s="168">
        <v>0</v>
      </c>
      <c r="T122" s="169">
        <f>S122*H122</f>
        <v>0</v>
      </c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R122" s="151" t="s">
        <v>193</v>
      </c>
      <c r="AT122" s="151" t="s">
        <v>157</v>
      </c>
      <c r="AU122" s="151" t="s">
        <v>80</v>
      </c>
      <c r="AY122" s="14" t="s">
        <v>153</v>
      </c>
      <c r="BE122" s="152">
        <f>IF(N122="základní",J122,0)</f>
        <v>1723.59</v>
      </c>
      <c r="BF122" s="152">
        <f>IF(N122="snížená",J122,0)</f>
        <v>0</v>
      </c>
      <c r="BG122" s="152">
        <f>IF(N122="zákl. přenesená",J122,0)</f>
        <v>0</v>
      </c>
      <c r="BH122" s="152">
        <f>IF(N122="sníž. přenesená",J122,0)</f>
        <v>0</v>
      </c>
      <c r="BI122" s="152">
        <f>IF(N122="nulová",J122,0)</f>
        <v>0</v>
      </c>
      <c r="BJ122" s="14" t="s">
        <v>78</v>
      </c>
      <c r="BK122" s="152">
        <f>ROUND(I122*H122,2)</f>
        <v>1723.59</v>
      </c>
      <c r="BL122" s="14" t="s">
        <v>193</v>
      </c>
      <c r="BM122" s="151" t="s">
        <v>362</v>
      </c>
    </row>
    <row r="123" spans="1:65" s="2" customFormat="1" ht="6.95" customHeight="1">
      <c r="A123" s="26"/>
      <c r="B123" s="41"/>
      <c r="C123" s="42"/>
      <c r="D123" s="42"/>
      <c r="E123" s="42"/>
      <c r="F123" s="42"/>
      <c r="G123" s="42"/>
      <c r="H123" s="42"/>
      <c r="I123" s="42"/>
      <c r="J123" s="42"/>
      <c r="K123" s="42"/>
      <c r="L123" s="27"/>
      <c r="M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</sheetData>
  <autoFilter ref="C117:K122" xr:uid="{00000000-0009-0000-0000-000006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BM138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ht="11.25">
      <c r="A1" s="87"/>
    </row>
    <row r="2" spans="1:46" s="1" customFormat="1" ht="36.950000000000003" customHeight="1">
      <c r="L2" s="195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4" t="s">
        <v>98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80</v>
      </c>
    </row>
    <row r="4" spans="1:46" s="1" customFormat="1" ht="24.95" customHeight="1">
      <c r="B4" s="17"/>
      <c r="D4" s="18" t="s">
        <v>122</v>
      </c>
      <c r="L4" s="17"/>
      <c r="M4" s="88" t="s">
        <v>10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14</v>
      </c>
      <c r="L6" s="17"/>
    </row>
    <row r="7" spans="1:46" s="1" customFormat="1" ht="16.5" customHeight="1">
      <c r="B7" s="17"/>
      <c r="E7" s="209" t="str">
        <f>'Rekapitulace stavby'!K6</f>
        <v>Město Chomutov Palachova - změnové listy</v>
      </c>
      <c r="F7" s="210"/>
      <c r="G7" s="210"/>
      <c r="H7" s="210"/>
      <c r="L7" s="17"/>
    </row>
    <row r="8" spans="1:46" s="2" customFormat="1" ht="12" customHeight="1">
      <c r="A8" s="26"/>
      <c r="B8" s="27"/>
      <c r="C8" s="26"/>
      <c r="D8" s="23" t="s">
        <v>123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179" t="s">
        <v>363</v>
      </c>
      <c r="F9" s="211"/>
      <c r="G9" s="211"/>
      <c r="H9" s="211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1.25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16</v>
      </c>
      <c r="E11" s="26"/>
      <c r="F11" s="21" t="s">
        <v>1</v>
      </c>
      <c r="G11" s="26"/>
      <c r="H11" s="26"/>
      <c r="I11" s="23" t="s">
        <v>17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18</v>
      </c>
      <c r="E12" s="26"/>
      <c r="F12" s="21" t="s">
        <v>19</v>
      </c>
      <c r="G12" s="26"/>
      <c r="H12" s="26"/>
      <c r="I12" s="23" t="s">
        <v>20</v>
      </c>
      <c r="J12" s="49" t="str">
        <f>'Rekapitulace stavby'!AN8</f>
        <v>23. 6. 2025</v>
      </c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22</v>
      </c>
      <c r="E14" s="26"/>
      <c r="F14" s="26"/>
      <c r="G14" s="26"/>
      <c r="H14" s="26"/>
      <c r="I14" s="23" t="s">
        <v>23</v>
      </c>
      <c r="J14" s="21" t="str">
        <f>IF('Rekapitulace stavby'!AN10="","",'Rekapitulace stavby'!AN10)</f>
        <v/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tr">
        <f>IF('Rekapitulace stavby'!E11="","",'Rekapitulace stavby'!E11)</f>
        <v xml:space="preserve"> </v>
      </c>
      <c r="F15" s="26"/>
      <c r="G15" s="26"/>
      <c r="H15" s="26"/>
      <c r="I15" s="23" t="s">
        <v>24</v>
      </c>
      <c r="J15" s="21" t="str">
        <f>IF('Rekapitulace stavby'!AN11="","",'Rekapitulace stavby'!AN11)</f>
        <v/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25</v>
      </c>
      <c r="E17" s="26"/>
      <c r="F17" s="26"/>
      <c r="G17" s="26"/>
      <c r="H17" s="26"/>
      <c r="I17" s="23" t="s">
        <v>23</v>
      </c>
      <c r="J17" s="21" t="str">
        <f>'Rekapitulace stavby'!AN13</f>
        <v/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81" t="str">
        <f>'Rekapitulace stavby'!E14</f>
        <v xml:space="preserve"> </v>
      </c>
      <c r="F18" s="181"/>
      <c r="G18" s="181"/>
      <c r="H18" s="181"/>
      <c r="I18" s="23" t="s">
        <v>24</v>
      </c>
      <c r="J18" s="21" t="str">
        <f>'Rekapitulace stavby'!AN14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26</v>
      </c>
      <c r="E20" s="26"/>
      <c r="F20" s="26"/>
      <c r="G20" s="26"/>
      <c r="H20" s="26"/>
      <c r="I20" s="23" t="s">
        <v>23</v>
      </c>
      <c r="J20" s="21" t="str">
        <f>IF('Rekapitulace stavby'!AN16="","",'Rekapitulace stavby'!AN16)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tr">
        <f>IF('Rekapitulace stavby'!E17="","",'Rekapitulace stavby'!E17)</f>
        <v xml:space="preserve"> </v>
      </c>
      <c r="F21" s="26"/>
      <c r="G21" s="26"/>
      <c r="H21" s="26"/>
      <c r="I21" s="23" t="s">
        <v>24</v>
      </c>
      <c r="J21" s="21" t="str">
        <f>IF('Rekapitulace stavby'!AN17="","",'Rekapitulace stavby'!AN17)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28</v>
      </c>
      <c r="E23" s="26"/>
      <c r="F23" s="26"/>
      <c r="G23" s="26"/>
      <c r="H23" s="26"/>
      <c r="I23" s="23" t="s">
        <v>23</v>
      </c>
      <c r="J23" s="21" t="str">
        <f>IF('Rekapitulace stavby'!AN19="","",'Rekapitulace stavby'!AN19)</f>
        <v/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IF('Rekapitulace stavby'!E20="","",'Rekapitulace stavby'!E20)</f>
        <v xml:space="preserve"> </v>
      </c>
      <c r="F24" s="26"/>
      <c r="G24" s="26"/>
      <c r="H24" s="26"/>
      <c r="I24" s="23" t="s">
        <v>24</v>
      </c>
      <c r="J24" s="21" t="str">
        <f>IF('Rekapitulace stavby'!AN20="","",'Rekapitulace stavby'!AN20)</f>
        <v/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29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89"/>
      <c r="B27" s="90"/>
      <c r="C27" s="89"/>
      <c r="D27" s="89"/>
      <c r="E27" s="184" t="s">
        <v>1</v>
      </c>
      <c r="F27" s="184"/>
      <c r="G27" s="184"/>
      <c r="H27" s="184"/>
      <c r="I27" s="89"/>
      <c r="J27" s="89"/>
      <c r="K27" s="89"/>
      <c r="L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2" t="s">
        <v>30</v>
      </c>
      <c r="E30" s="26"/>
      <c r="F30" s="26"/>
      <c r="G30" s="26"/>
      <c r="H30" s="26"/>
      <c r="I30" s="26"/>
      <c r="J30" s="65">
        <f>ROUND(J122, 2)</f>
        <v>2921.41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6"/>
      <c r="F32" s="30" t="s">
        <v>32</v>
      </c>
      <c r="G32" s="26"/>
      <c r="H32" s="26"/>
      <c r="I32" s="30" t="s">
        <v>31</v>
      </c>
      <c r="J32" s="30" t="s">
        <v>33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>
      <c r="A33" s="26"/>
      <c r="B33" s="27"/>
      <c r="C33" s="26"/>
      <c r="D33" s="93" t="s">
        <v>34</v>
      </c>
      <c r="E33" s="23" t="s">
        <v>35</v>
      </c>
      <c r="F33" s="94">
        <f>ROUND((SUM(BE122:BE137)),  2)</f>
        <v>2921.41</v>
      </c>
      <c r="G33" s="26"/>
      <c r="H33" s="26"/>
      <c r="I33" s="95">
        <v>0.21</v>
      </c>
      <c r="J33" s="94">
        <f>ROUND(((SUM(BE122:BE137))*I33),  2)</f>
        <v>613.5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23" t="s">
        <v>36</v>
      </c>
      <c r="F34" s="94">
        <f>ROUND((SUM(BF122:BF137)),  2)</f>
        <v>0</v>
      </c>
      <c r="G34" s="26"/>
      <c r="H34" s="26"/>
      <c r="I34" s="95">
        <v>0.12</v>
      </c>
      <c r="J34" s="94">
        <f>ROUND(((SUM(BF122:BF137))*I34), 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37</v>
      </c>
      <c r="F35" s="94">
        <f>ROUND((SUM(BG122:BG137)),  2)</f>
        <v>0</v>
      </c>
      <c r="G35" s="26"/>
      <c r="H35" s="26"/>
      <c r="I35" s="95">
        <v>0.21</v>
      </c>
      <c r="J35" s="94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38</v>
      </c>
      <c r="F36" s="94">
        <f>ROUND((SUM(BH122:BH137)),  2)</f>
        <v>0</v>
      </c>
      <c r="G36" s="26"/>
      <c r="H36" s="26"/>
      <c r="I36" s="95">
        <v>0.12</v>
      </c>
      <c r="J36" s="94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39</v>
      </c>
      <c r="F37" s="94">
        <f>ROUND((SUM(BI122:BI137)),  2)</f>
        <v>0</v>
      </c>
      <c r="G37" s="26"/>
      <c r="H37" s="26"/>
      <c r="I37" s="95">
        <v>0</v>
      </c>
      <c r="J37" s="94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96"/>
      <c r="D39" s="97" t="s">
        <v>40</v>
      </c>
      <c r="E39" s="54"/>
      <c r="F39" s="54"/>
      <c r="G39" s="98" t="s">
        <v>41</v>
      </c>
      <c r="H39" s="99" t="s">
        <v>42</v>
      </c>
      <c r="I39" s="54"/>
      <c r="J39" s="100">
        <f>SUM(J30:J37)</f>
        <v>3534.91</v>
      </c>
      <c r="K39" s="101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43</v>
      </c>
      <c r="E50" s="38"/>
      <c r="F50" s="38"/>
      <c r="G50" s="37" t="s">
        <v>44</v>
      </c>
      <c r="H50" s="38"/>
      <c r="I50" s="38"/>
      <c r="J50" s="38"/>
      <c r="K50" s="38"/>
      <c r="L50" s="36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6"/>
      <c r="B61" s="27"/>
      <c r="C61" s="26"/>
      <c r="D61" s="39" t="s">
        <v>45</v>
      </c>
      <c r="E61" s="29"/>
      <c r="F61" s="102" t="s">
        <v>46</v>
      </c>
      <c r="G61" s="39" t="s">
        <v>45</v>
      </c>
      <c r="H61" s="29"/>
      <c r="I61" s="29"/>
      <c r="J61" s="103" t="s">
        <v>46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6"/>
      <c r="B65" s="27"/>
      <c r="C65" s="26"/>
      <c r="D65" s="37" t="s">
        <v>47</v>
      </c>
      <c r="E65" s="40"/>
      <c r="F65" s="40"/>
      <c r="G65" s="37" t="s">
        <v>48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6"/>
      <c r="B76" s="27"/>
      <c r="C76" s="26"/>
      <c r="D76" s="39" t="s">
        <v>45</v>
      </c>
      <c r="E76" s="29"/>
      <c r="F76" s="102" t="s">
        <v>46</v>
      </c>
      <c r="G76" s="39" t="s">
        <v>45</v>
      </c>
      <c r="H76" s="29"/>
      <c r="I76" s="29"/>
      <c r="J76" s="103" t="s">
        <v>46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125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14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09" t="str">
        <f>E7</f>
        <v>Město Chomutov Palachova - změnové listy</v>
      </c>
      <c r="F85" s="210"/>
      <c r="G85" s="210"/>
      <c r="H85" s="210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123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179" t="str">
        <f>E9</f>
        <v>07 - ZL 7 - Nadsvětlík</v>
      </c>
      <c r="F87" s="211"/>
      <c r="G87" s="211"/>
      <c r="H87" s="211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18</v>
      </c>
      <c r="D89" s="26"/>
      <c r="E89" s="26"/>
      <c r="F89" s="21" t="str">
        <f>F12</f>
        <v xml:space="preserve"> </v>
      </c>
      <c r="G89" s="26"/>
      <c r="H89" s="26"/>
      <c r="I89" s="23" t="s">
        <v>20</v>
      </c>
      <c r="J89" s="49" t="str">
        <f>IF(J12="","",J12)</f>
        <v>23. 6. 2025</v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" customHeight="1">
      <c r="A91" s="26"/>
      <c r="B91" s="27"/>
      <c r="C91" s="23" t="s">
        <v>22</v>
      </c>
      <c r="D91" s="26"/>
      <c r="E91" s="26"/>
      <c r="F91" s="21" t="str">
        <f>E15</f>
        <v xml:space="preserve"> </v>
      </c>
      <c r="G91" s="26"/>
      <c r="H91" s="26"/>
      <c r="I91" s="23" t="s">
        <v>26</v>
      </c>
      <c r="J91" s="24" t="str">
        <f>E21</f>
        <v xml:space="preserve"> 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customHeight="1">
      <c r="A92" s="26"/>
      <c r="B92" s="27"/>
      <c r="C92" s="23" t="s">
        <v>25</v>
      </c>
      <c r="D92" s="26"/>
      <c r="E92" s="26"/>
      <c r="F92" s="21" t="str">
        <f>IF(E18="","",E18)</f>
        <v xml:space="preserve"> </v>
      </c>
      <c r="G92" s="26"/>
      <c r="H92" s="26"/>
      <c r="I92" s="23" t="s">
        <v>28</v>
      </c>
      <c r="J92" s="24" t="str">
        <f>E24</f>
        <v xml:space="preserve"> 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4" t="s">
        <v>126</v>
      </c>
      <c r="D94" s="96"/>
      <c r="E94" s="96"/>
      <c r="F94" s="96"/>
      <c r="G94" s="96"/>
      <c r="H94" s="96"/>
      <c r="I94" s="96"/>
      <c r="J94" s="105" t="s">
        <v>127</v>
      </c>
      <c r="K94" s="9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customHeight="1">
      <c r="A96" s="26"/>
      <c r="B96" s="27"/>
      <c r="C96" s="106" t="s">
        <v>128</v>
      </c>
      <c r="D96" s="26"/>
      <c r="E96" s="26"/>
      <c r="F96" s="26"/>
      <c r="G96" s="26"/>
      <c r="H96" s="26"/>
      <c r="I96" s="26"/>
      <c r="J96" s="65">
        <f>J122</f>
        <v>2921.41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129</v>
      </c>
    </row>
    <row r="97" spans="1:31" s="9" customFormat="1" ht="24.95" customHeight="1">
      <c r="B97" s="107"/>
      <c r="D97" s="108" t="s">
        <v>130</v>
      </c>
      <c r="E97" s="109"/>
      <c r="F97" s="109"/>
      <c r="G97" s="109"/>
      <c r="H97" s="109"/>
      <c r="I97" s="109"/>
      <c r="J97" s="110">
        <f>J123</f>
        <v>2921.41</v>
      </c>
      <c r="L97" s="107"/>
    </row>
    <row r="98" spans="1:31" s="10" customFormat="1" ht="19.899999999999999" customHeight="1">
      <c r="B98" s="111"/>
      <c r="D98" s="112" t="s">
        <v>270</v>
      </c>
      <c r="E98" s="113"/>
      <c r="F98" s="113"/>
      <c r="G98" s="113"/>
      <c r="H98" s="113"/>
      <c r="I98" s="113"/>
      <c r="J98" s="114">
        <f>J124</f>
        <v>1071.08</v>
      </c>
      <c r="L98" s="111"/>
    </row>
    <row r="99" spans="1:31" s="10" customFormat="1" ht="19.899999999999999" customHeight="1">
      <c r="B99" s="111"/>
      <c r="D99" s="112" t="s">
        <v>131</v>
      </c>
      <c r="E99" s="113"/>
      <c r="F99" s="113"/>
      <c r="G99" s="113"/>
      <c r="H99" s="113"/>
      <c r="I99" s="113"/>
      <c r="J99" s="114">
        <f>J126</f>
        <v>419.9</v>
      </c>
      <c r="L99" s="111"/>
    </row>
    <row r="100" spans="1:31" s="10" customFormat="1" ht="19.899999999999999" customHeight="1">
      <c r="B100" s="111"/>
      <c r="D100" s="112" t="s">
        <v>133</v>
      </c>
      <c r="E100" s="113"/>
      <c r="F100" s="113"/>
      <c r="G100" s="113"/>
      <c r="H100" s="113"/>
      <c r="I100" s="113"/>
      <c r="J100" s="114">
        <f>J129</f>
        <v>267.83999999999997</v>
      </c>
      <c r="L100" s="111"/>
    </row>
    <row r="101" spans="1:31" s="10" customFormat="1" ht="19.899999999999999" customHeight="1">
      <c r="B101" s="111"/>
      <c r="D101" s="112" t="s">
        <v>134</v>
      </c>
      <c r="E101" s="113"/>
      <c r="F101" s="113"/>
      <c r="G101" s="113"/>
      <c r="H101" s="113"/>
      <c r="I101" s="113"/>
      <c r="J101" s="114">
        <f>J131</f>
        <v>1059.9299999999998</v>
      </c>
      <c r="L101" s="111"/>
    </row>
    <row r="102" spans="1:31" s="10" customFormat="1" ht="19.899999999999999" customHeight="1">
      <c r="B102" s="111"/>
      <c r="D102" s="112" t="s">
        <v>135</v>
      </c>
      <c r="E102" s="113"/>
      <c r="F102" s="113"/>
      <c r="G102" s="113"/>
      <c r="H102" s="113"/>
      <c r="I102" s="113"/>
      <c r="J102" s="114">
        <f>J136</f>
        <v>102.66</v>
      </c>
      <c r="L102" s="111"/>
    </row>
    <row r="103" spans="1:31" s="2" customFormat="1" ht="21.75" customHeight="1">
      <c r="A103" s="26"/>
      <c r="B103" s="27"/>
      <c r="C103" s="26"/>
      <c r="D103" s="26"/>
      <c r="E103" s="26"/>
      <c r="F103" s="26"/>
      <c r="G103" s="26"/>
      <c r="H103" s="26"/>
      <c r="I103" s="26"/>
      <c r="J103" s="26"/>
      <c r="K103" s="26"/>
      <c r="L103" s="3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</row>
    <row r="104" spans="1:31" s="2" customFormat="1" ht="6.95" customHeight="1">
      <c r="A104" s="26"/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3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8" spans="1:31" s="2" customFormat="1" ht="6.95" customHeight="1">
      <c r="A108" s="26"/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24.95" customHeight="1">
      <c r="A109" s="26"/>
      <c r="B109" s="27"/>
      <c r="C109" s="18" t="s">
        <v>138</v>
      </c>
      <c r="D109" s="26"/>
      <c r="E109" s="26"/>
      <c r="F109" s="26"/>
      <c r="G109" s="26"/>
      <c r="H109" s="26"/>
      <c r="I109" s="26"/>
      <c r="J109" s="26"/>
      <c r="K109" s="26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6.95" customHeight="1">
      <c r="A110" s="26"/>
      <c r="B110" s="27"/>
      <c r="C110" s="26"/>
      <c r="D110" s="26"/>
      <c r="E110" s="26"/>
      <c r="F110" s="26"/>
      <c r="G110" s="26"/>
      <c r="H110" s="26"/>
      <c r="I110" s="26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12" customHeight="1">
      <c r="A111" s="26"/>
      <c r="B111" s="27"/>
      <c r="C111" s="23" t="s">
        <v>14</v>
      </c>
      <c r="D111" s="26"/>
      <c r="E111" s="26"/>
      <c r="F111" s="26"/>
      <c r="G111" s="26"/>
      <c r="H111" s="26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6.5" customHeight="1">
      <c r="A112" s="26"/>
      <c r="B112" s="27"/>
      <c r="C112" s="26"/>
      <c r="D112" s="26"/>
      <c r="E112" s="209" t="str">
        <f>E7</f>
        <v>Město Chomutov Palachova - změnové listy</v>
      </c>
      <c r="F112" s="210"/>
      <c r="G112" s="210"/>
      <c r="H112" s="210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2" customHeight="1">
      <c r="A113" s="26"/>
      <c r="B113" s="27"/>
      <c r="C113" s="23" t="s">
        <v>123</v>
      </c>
      <c r="D113" s="26"/>
      <c r="E113" s="26"/>
      <c r="F113" s="26"/>
      <c r="G113" s="26"/>
      <c r="H113" s="26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6.5" customHeight="1">
      <c r="A114" s="26"/>
      <c r="B114" s="27"/>
      <c r="C114" s="26"/>
      <c r="D114" s="26"/>
      <c r="E114" s="179" t="str">
        <f>E9</f>
        <v>07 - ZL 7 - Nadsvětlík</v>
      </c>
      <c r="F114" s="211"/>
      <c r="G114" s="211"/>
      <c r="H114" s="211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6.95" customHeight="1">
      <c r="A115" s="26"/>
      <c r="B115" s="27"/>
      <c r="C115" s="26"/>
      <c r="D115" s="26"/>
      <c r="E115" s="26"/>
      <c r="F115" s="26"/>
      <c r="G115" s="26"/>
      <c r="H115" s="26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2" customHeight="1">
      <c r="A116" s="26"/>
      <c r="B116" s="27"/>
      <c r="C116" s="23" t="s">
        <v>18</v>
      </c>
      <c r="D116" s="26"/>
      <c r="E116" s="26"/>
      <c r="F116" s="21" t="str">
        <f>F12</f>
        <v xml:space="preserve"> </v>
      </c>
      <c r="G116" s="26"/>
      <c r="H116" s="26"/>
      <c r="I116" s="23" t="s">
        <v>20</v>
      </c>
      <c r="J116" s="49" t="str">
        <f>IF(J12="","",J12)</f>
        <v>23. 6. 2025</v>
      </c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6.95" customHeight="1">
      <c r="A117" s="26"/>
      <c r="B117" s="27"/>
      <c r="C117" s="26"/>
      <c r="D117" s="26"/>
      <c r="E117" s="26"/>
      <c r="F117" s="26"/>
      <c r="G117" s="26"/>
      <c r="H117" s="26"/>
      <c r="I117" s="26"/>
      <c r="J117" s="26"/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15.2" customHeight="1">
      <c r="A118" s="26"/>
      <c r="B118" s="27"/>
      <c r="C118" s="23" t="s">
        <v>22</v>
      </c>
      <c r="D118" s="26"/>
      <c r="E118" s="26"/>
      <c r="F118" s="21" t="str">
        <f>E15</f>
        <v xml:space="preserve"> </v>
      </c>
      <c r="G118" s="26"/>
      <c r="H118" s="26"/>
      <c r="I118" s="23" t="s">
        <v>26</v>
      </c>
      <c r="J118" s="24" t="str">
        <f>E21</f>
        <v xml:space="preserve"> </v>
      </c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5.2" customHeight="1">
      <c r="A119" s="26"/>
      <c r="B119" s="27"/>
      <c r="C119" s="23" t="s">
        <v>25</v>
      </c>
      <c r="D119" s="26"/>
      <c r="E119" s="26"/>
      <c r="F119" s="21" t="str">
        <f>IF(E18="","",E18)</f>
        <v xml:space="preserve"> </v>
      </c>
      <c r="G119" s="26"/>
      <c r="H119" s="26"/>
      <c r="I119" s="23" t="s">
        <v>28</v>
      </c>
      <c r="J119" s="24" t="str">
        <f>E24</f>
        <v xml:space="preserve"> </v>
      </c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2" customFormat="1" ht="10.35" customHeight="1">
      <c r="A120" s="26"/>
      <c r="B120" s="27"/>
      <c r="C120" s="26"/>
      <c r="D120" s="26"/>
      <c r="E120" s="26"/>
      <c r="F120" s="26"/>
      <c r="G120" s="26"/>
      <c r="H120" s="26"/>
      <c r="I120" s="26"/>
      <c r="J120" s="26"/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5" s="11" customFormat="1" ht="29.25" customHeight="1">
      <c r="A121" s="115"/>
      <c r="B121" s="116"/>
      <c r="C121" s="117" t="s">
        <v>139</v>
      </c>
      <c r="D121" s="118" t="s">
        <v>55</v>
      </c>
      <c r="E121" s="118" t="s">
        <v>51</v>
      </c>
      <c r="F121" s="118" t="s">
        <v>52</v>
      </c>
      <c r="G121" s="118" t="s">
        <v>140</v>
      </c>
      <c r="H121" s="118" t="s">
        <v>141</v>
      </c>
      <c r="I121" s="118" t="s">
        <v>142</v>
      </c>
      <c r="J121" s="119" t="s">
        <v>127</v>
      </c>
      <c r="K121" s="120" t="s">
        <v>143</v>
      </c>
      <c r="L121" s="121"/>
      <c r="M121" s="56" t="s">
        <v>1</v>
      </c>
      <c r="N121" s="57" t="s">
        <v>34</v>
      </c>
      <c r="O121" s="57" t="s">
        <v>144</v>
      </c>
      <c r="P121" s="57" t="s">
        <v>145</v>
      </c>
      <c r="Q121" s="57" t="s">
        <v>146</v>
      </c>
      <c r="R121" s="57" t="s">
        <v>147</v>
      </c>
      <c r="S121" s="57" t="s">
        <v>148</v>
      </c>
      <c r="T121" s="58" t="s">
        <v>149</v>
      </c>
      <c r="U121" s="115"/>
      <c r="V121" s="115"/>
      <c r="W121" s="115"/>
      <c r="X121" s="115"/>
      <c r="Y121" s="115"/>
      <c r="Z121" s="115"/>
      <c r="AA121" s="115"/>
      <c r="AB121" s="115"/>
      <c r="AC121" s="115"/>
      <c r="AD121" s="115"/>
      <c r="AE121" s="115"/>
    </row>
    <row r="122" spans="1:65" s="2" customFormat="1" ht="22.9" customHeight="1">
      <c r="A122" s="26"/>
      <c r="B122" s="27"/>
      <c r="C122" s="63" t="s">
        <v>150</v>
      </c>
      <c r="D122" s="26"/>
      <c r="E122" s="26"/>
      <c r="F122" s="26"/>
      <c r="G122" s="26"/>
      <c r="H122" s="26"/>
      <c r="I122" s="26"/>
      <c r="J122" s="122">
        <f>BK122</f>
        <v>2921.41</v>
      </c>
      <c r="K122" s="26"/>
      <c r="L122" s="27"/>
      <c r="M122" s="59"/>
      <c r="N122" s="50"/>
      <c r="O122" s="60"/>
      <c r="P122" s="123">
        <f>P123</f>
        <v>2.4059939999999997</v>
      </c>
      <c r="Q122" s="60"/>
      <c r="R122" s="123">
        <f>R123</f>
        <v>7.4265600000000001E-2</v>
      </c>
      <c r="S122" s="60"/>
      <c r="T122" s="124">
        <f>T123</f>
        <v>0.14399999999999999</v>
      </c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T122" s="14" t="s">
        <v>69</v>
      </c>
      <c r="AU122" s="14" t="s">
        <v>129</v>
      </c>
      <c r="BK122" s="125">
        <f>BK123</f>
        <v>2921.41</v>
      </c>
    </row>
    <row r="123" spans="1:65" s="12" customFormat="1" ht="25.9" customHeight="1">
      <c r="B123" s="126"/>
      <c r="D123" s="127" t="s">
        <v>69</v>
      </c>
      <c r="E123" s="128" t="s">
        <v>151</v>
      </c>
      <c r="F123" s="128" t="s">
        <v>152</v>
      </c>
      <c r="J123" s="129">
        <f>BK123</f>
        <v>2921.41</v>
      </c>
      <c r="L123" s="126"/>
      <c r="M123" s="130"/>
      <c r="N123" s="131"/>
      <c r="O123" s="131"/>
      <c r="P123" s="132">
        <f>P124+P126+P129+P131+P136</f>
        <v>2.4059939999999997</v>
      </c>
      <c r="Q123" s="131"/>
      <c r="R123" s="132">
        <f>R124+R126+R129+R131+R136</f>
        <v>7.4265600000000001E-2</v>
      </c>
      <c r="S123" s="131"/>
      <c r="T123" s="133">
        <f>T124+T126+T129+T131+T136</f>
        <v>0.14399999999999999</v>
      </c>
      <c r="AR123" s="127" t="s">
        <v>78</v>
      </c>
      <c r="AT123" s="134" t="s">
        <v>69</v>
      </c>
      <c r="AU123" s="134" t="s">
        <v>70</v>
      </c>
      <c r="AY123" s="127" t="s">
        <v>153</v>
      </c>
      <c r="BK123" s="135">
        <f>BK124+BK126+BK129+BK131+BK136</f>
        <v>2921.41</v>
      </c>
    </row>
    <row r="124" spans="1:65" s="12" customFormat="1" ht="22.9" customHeight="1">
      <c r="B124" s="126"/>
      <c r="D124" s="127" t="s">
        <v>69</v>
      </c>
      <c r="E124" s="136" t="s">
        <v>225</v>
      </c>
      <c r="F124" s="136" t="s">
        <v>271</v>
      </c>
      <c r="J124" s="137">
        <f>BK124</f>
        <v>1071.08</v>
      </c>
      <c r="L124" s="126"/>
      <c r="M124" s="130"/>
      <c r="N124" s="131"/>
      <c r="O124" s="131"/>
      <c r="P124" s="132">
        <f>P125</f>
        <v>0.51360000000000006</v>
      </c>
      <c r="Q124" s="131"/>
      <c r="R124" s="132">
        <f>R125</f>
        <v>6.7180799999999999E-2</v>
      </c>
      <c r="S124" s="131"/>
      <c r="T124" s="133">
        <f>T125</f>
        <v>0</v>
      </c>
      <c r="AR124" s="127" t="s">
        <v>78</v>
      </c>
      <c r="AT124" s="134" t="s">
        <v>69</v>
      </c>
      <c r="AU124" s="134" t="s">
        <v>78</v>
      </c>
      <c r="AY124" s="127" t="s">
        <v>153</v>
      </c>
      <c r="BK124" s="135">
        <f>BK125</f>
        <v>1071.08</v>
      </c>
    </row>
    <row r="125" spans="1:65" s="2" customFormat="1" ht="37.9" customHeight="1">
      <c r="A125" s="26"/>
      <c r="B125" s="138"/>
      <c r="C125" s="139" t="s">
        <v>193</v>
      </c>
      <c r="D125" s="170" t="s">
        <v>157</v>
      </c>
      <c r="E125" s="141" t="s">
        <v>364</v>
      </c>
      <c r="F125" s="142" t="s">
        <v>365</v>
      </c>
      <c r="G125" s="143" t="s">
        <v>160</v>
      </c>
      <c r="H125" s="144">
        <v>0.96</v>
      </c>
      <c r="I125" s="145">
        <v>1115.71</v>
      </c>
      <c r="J125" s="145">
        <f>ROUND(I125*H125,2)</f>
        <v>1071.08</v>
      </c>
      <c r="K125" s="146"/>
      <c r="L125" s="27"/>
      <c r="M125" s="147" t="s">
        <v>1</v>
      </c>
      <c r="N125" s="148" t="s">
        <v>35</v>
      </c>
      <c r="O125" s="149">
        <v>0.53500000000000003</v>
      </c>
      <c r="P125" s="149">
        <f>O125*H125</f>
        <v>0.51360000000000006</v>
      </c>
      <c r="Q125" s="149">
        <v>6.9980000000000001E-2</v>
      </c>
      <c r="R125" s="149">
        <f>Q125*H125</f>
        <v>6.7180799999999999E-2</v>
      </c>
      <c r="S125" s="149">
        <v>0</v>
      </c>
      <c r="T125" s="150">
        <f>S125*H125</f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51" t="s">
        <v>161</v>
      </c>
      <c r="AT125" s="151" t="s">
        <v>157</v>
      </c>
      <c r="AU125" s="151" t="s">
        <v>80</v>
      </c>
      <c r="AY125" s="14" t="s">
        <v>153</v>
      </c>
      <c r="BE125" s="152">
        <f>IF(N125="základní",J125,0)</f>
        <v>1071.08</v>
      </c>
      <c r="BF125" s="152">
        <f>IF(N125="snížená",J125,0)</f>
        <v>0</v>
      </c>
      <c r="BG125" s="152">
        <f>IF(N125="zákl. přenesená",J125,0)</f>
        <v>0</v>
      </c>
      <c r="BH125" s="152">
        <f>IF(N125="sníž. přenesená",J125,0)</f>
        <v>0</v>
      </c>
      <c r="BI125" s="152">
        <f>IF(N125="nulová",J125,0)</f>
        <v>0</v>
      </c>
      <c r="BJ125" s="14" t="s">
        <v>78</v>
      </c>
      <c r="BK125" s="152">
        <f>ROUND(I125*H125,2)</f>
        <v>1071.08</v>
      </c>
      <c r="BL125" s="14" t="s">
        <v>161</v>
      </c>
      <c r="BM125" s="151" t="s">
        <v>366</v>
      </c>
    </row>
    <row r="126" spans="1:65" s="12" customFormat="1" ht="22.9" customHeight="1">
      <c r="B126" s="126"/>
      <c r="D126" s="127" t="s">
        <v>69</v>
      </c>
      <c r="E126" s="136" t="s">
        <v>154</v>
      </c>
      <c r="F126" s="136" t="s">
        <v>155</v>
      </c>
      <c r="J126" s="137">
        <f>BK126</f>
        <v>419.9</v>
      </c>
      <c r="L126" s="126"/>
      <c r="M126" s="130"/>
      <c r="N126" s="131"/>
      <c r="O126" s="131"/>
      <c r="P126" s="132">
        <f>SUM(P127:P128)</f>
        <v>0.60671999999999993</v>
      </c>
      <c r="Q126" s="131"/>
      <c r="R126" s="132">
        <f>SUM(R127:R128)</f>
        <v>7.0847999999999996E-3</v>
      </c>
      <c r="S126" s="131"/>
      <c r="T126" s="133">
        <f>SUM(T127:T128)</f>
        <v>0</v>
      </c>
      <c r="AR126" s="127" t="s">
        <v>78</v>
      </c>
      <c r="AT126" s="134" t="s">
        <v>69</v>
      </c>
      <c r="AU126" s="134" t="s">
        <v>78</v>
      </c>
      <c r="AY126" s="127" t="s">
        <v>153</v>
      </c>
      <c r="BK126" s="135">
        <f>SUM(BK127:BK128)</f>
        <v>419.9</v>
      </c>
    </row>
    <row r="127" spans="1:65" s="2" customFormat="1" ht="21.75" customHeight="1">
      <c r="A127" s="26"/>
      <c r="B127" s="138"/>
      <c r="C127" s="139" t="s">
        <v>207</v>
      </c>
      <c r="D127" s="139" t="s">
        <v>157</v>
      </c>
      <c r="E127" s="141" t="s">
        <v>158</v>
      </c>
      <c r="F127" s="142" t="s">
        <v>159</v>
      </c>
      <c r="G127" s="143" t="s">
        <v>160</v>
      </c>
      <c r="H127" s="144">
        <v>0.96</v>
      </c>
      <c r="I127" s="145">
        <v>266.39999999999998</v>
      </c>
      <c r="J127" s="145">
        <f>ROUND(I127*H127,2)</f>
        <v>255.74</v>
      </c>
      <c r="K127" s="146"/>
      <c r="L127" s="27"/>
      <c r="M127" s="147" t="s">
        <v>1</v>
      </c>
      <c r="N127" s="148" t="s">
        <v>35</v>
      </c>
      <c r="O127" s="149">
        <v>0.36</v>
      </c>
      <c r="P127" s="149">
        <f>O127*H127</f>
        <v>0.34559999999999996</v>
      </c>
      <c r="Q127" s="149">
        <v>4.3800000000000002E-3</v>
      </c>
      <c r="R127" s="149">
        <f>Q127*H127</f>
        <v>4.2047999999999999E-3</v>
      </c>
      <c r="S127" s="149">
        <v>0</v>
      </c>
      <c r="T127" s="150">
        <f>S127*H127</f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51" t="s">
        <v>161</v>
      </c>
      <c r="AT127" s="151" t="s">
        <v>157</v>
      </c>
      <c r="AU127" s="151" t="s">
        <v>80</v>
      </c>
      <c r="AY127" s="14" t="s">
        <v>153</v>
      </c>
      <c r="BE127" s="152">
        <f>IF(N127="základní",J127,0)</f>
        <v>255.74</v>
      </c>
      <c r="BF127" s="152">
        <f>IF(N127="snížená",J127,0)</f>
        <v>0</v>
      </c>
      <c r="BG127" s="152">
        <f>IF(N127="zákl. přenesená",J127,0)</f>
        <v>0</v>
      </c>
      <c r="BH127" s="152">
        <f>IF(N127="sníž. přenesená",J127,0)</f>
        <v>0</v>
      </c>
      <c r="BI127" s="152">
        <f>IF(N127="nulová",J127,0)</f>
        <v>0</v>
      </c>
      <c r="BJ127" s="14" t="s">
        <v>78</v>
      </c>
      <c r="BK127" s="152">
        <f>ROUND(I127*H127,2)</f>
        <v>255.74</v>
      </c>
      <c r="BL127" s="14" t="s">
        <v>161</v>
      </c>
      <c r="BM127" s="151" t="s">
        <v>367</v>
      </c>
    </row>
    <row r="128" spans="1:65" s="2" customFormat="1" ht="21.75" customHeight="1">
      <c r="A128" s="26"/>
      <c r="B128" s="138"/>
      <c r="C128" s="139" t="s">
        <v>211</v>
      </c>
      <c r="D128" s="139" t="s">
        <v>157</v>
      </c>
      <c r="E128" s="141" t="s">
        <v>164</v>
      </c>
      <c r="F128" s="142" t="s">
        <v>165</v>
      </c>
      <c r="G128" s="143" t="s">
        <v>160</v>
      </c>
      <c r="H128" s="144">
        <v>0.96</v>
      </c>
      <c r="I128" s="145">
        <v>171</v>
      </c>
      <c r="J128" s="145">
        <f>ROUND(I128*H128,2)</f>
        <v>164.16</v>
      </c>
      <c r="K128" s="146"/>
      <c r="L128" s="27"/>
      <c r="M128" s="147" t="s">
        <v>1</v>
      </c>
      <c r="N128" s="148" t="s">
        <v>35</v>
      </c>
      <c r="O128" s="149">
        <v>0.27200000000000002</v>
      </c>
      <c r="P128" s="149">
        <f>O128*H128</f>
        <v>0.26112000000000002</v>
      </c>
      <c r="Q128" s="149">
        <v>3.0000000000000001E-3</v>
      </c>
      <c r="R128" s="149">
        <f>Q128*H128</f>
        <v>2.8799999999999997E-3</v>
      </c>
      <c r="S128" s="149">
        <v>0</v>
      </c>
      <c r="T128" s="150">
        <f>S128*H128</f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51" t="s">
        <v>161</v>
      </c>
      <c r="AT128" s="151" t="s">
        <v>157</v>
      </c>
      <c r="AU128" s="151" t="s">
        <v>80</v>
      </c>
      <c r="AY128" s="14" t="s">
        <v>153</v>
      </c>
      <c r="BE128" s="152">
        <f>IF(N128="základní",J128,0)</f>
        <v>164.16</v>
      </c>
      <c r="BF128" s="152">
        <f>IF(N128="snížená",J128,0)</f>
        <v>0</v>
      </c>
      <c r="BG128" s="152">
        <f>IF(N128="zákl. přenesená",J128,0)</f>
        <v>0</v>
      </c>
      <c r="BH128" s="152">
        <f>IF(N128="sníž. přenesená",J128,0)</f>
        <v>0</v>
      </c>
      <c r="BI128" s="152">
        <f>IF(N128="nulová",J128,0)</f>
        <v>0</v>
      </c>
      <c r="BJ128" s="14" t="s">
        <v>78</v>
      </c>
      <c r="BK128" s="152">
        <f>ROUND(I128*H128,2)</f>
        <v>164.16</v>
      </c>
      <c r="BL128" s="14" t="s">
        <v>161</v>
      </c>
      <c r="BM128" s="151" t="s">
        <v>368</v>
      </c>
    </row>
    <row r="129" spans="1:65" s="12" customFormat="1" ht="22.9" customHeight="1">
      <c r="B129" s="126"/>
      <c r="D129" s="127" t="s">
        <v>69</v>
      </c>
      <c r="E129" s="136" t="s">
        <v>211</v>
      </c>
      <c r="F129" s="136" t="s">
        <v>212</v>
      </c>
      <c r="J129" s="137">
        <f>BK129</f>
        <v>267.83999999999997</v>
      </c>
      <c r="L129" s="126"/>
      <c r="M129" s="130"/>
      <c r="N129" s="131"/>
      <c r="O129" s="131"/>
      <c r="P129" s="132">
        <f>P130</f>
        <v>0.57504</v>
      </c>
      <c r="Q129" s="131"/>
      <c r="R129" s="132">
        <f>R130</f>
        <v>0</v>
      </c>
      <c r="S129" s="131"/>
      <c r="T129" s="133">
        <f>T130</f>
        <v>0.14399999999999999</v>
      </c>
      <c r="AR129" s="127" t="s">
        <v>78</v>
      </c>
      <c r="AT129" s="134" t="s">
        <v>69</v>
      </c>
      <c r="AU129" s="134" t="s">
        <v>78</v>
      </c>
      <c r="AY129" s="127" t="s">
        <v>153</v>
      </c>
      <c r="BK129" s="135">
        <f>BK130</f>
        <v>267.83999999999997</v>
      </c>
    </row>
    <row r="130" spans="1:65" s="2" customFormat="1" ht="24.2" customHeight="1">
      <c r="A130" s="26"/>
      <c r="B130" s="138"/>
      <c r="C130" s="139" t="s">
        <v>78</v>
      </c>
      <c r="D130" s="139" t="s">
        <v>157</v>
      </c>
      <c r="E130" s="141" t="s">
        <v>369</v>
      </c>
      <c r="F130" s="142" t="s">
        <v>370</v>
      </c>
      <c r="G130" s="143" t="s">
        <v>160</v>
      </c>
      <c r="H130" s="144">
        <v>0.96</v>
      </c>
      <c r="I130" s="145">
        <v>279</v>
      </c>
      <c r="J130" s="145">
        <f>ROUND(I130*H130,2)</f>
        <v>267.83999999999997</v>
      </c>
      <c r="K130" s="146"/>
      <c r="L130" s="27"/>
      <c r="M130" s="147" t="s">
        <v>1</v>
      </c>
      <c r="N130" s="148" t="s">
        <v>35</v>
      </c>
      <c r="O130" s="149">
        <v>0.59899999999999998</v>
      </c>
      <c r="P130" s="149">
        <f>O130*H130</f>
        <v>0.57504</v>
      </c>
      <c r="Q130" s="149">
        <v>0</v>
      </c>
      <c r="R130" s="149">
        <f>Q130*H130</f>
        <v>0</v>
      </c>
      <c r="S130" s="149">
        <v>0.15</v>
      </c>
      <c r="T130" s="150">
        <f>S130*H130</f>
        <v>0.14399999999999999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1" t="s">
        <v>161</v>
      </c>
      <c r="AT130" s="151" t="s">
        <v>157</v>
      </c>
      <c r="AU130" s="151" t="s">
        <v>80</v>
      </c>
      <c r="AY130" s="14" t="s">
        <v>153</v>
      </c>
      <c r="BE130" s="152">
        <f>IF(N130="základní",J130,0)</f>
        <v>267.83999999999997</v>
      </c>
      <c r="BF130" s="152">
        <f>IF(N130="snížená",J130,0)</f>
        <v>0</v>
      </c>
      <c r="BG130" s="152">
        <f>IF(N130="zákl. přenesená",J130,0)</f>
        <v>0</v>
      </c>
      <c r="BH130" s="152">
        <f>IF(N130="sníž. přenesená",J130,0)</f>
        <v>0</v>
      </c>
      <c r="BI130" s="152">
        <f>IF(N130="nulová",J130,0)</f>
        <v>0</v>
      </c>
      <c r="BJ130" s="14" t="s">
        <v>78</v>
      </c>
      <c r="BK130" s="152">
        <f>ROUND(I130*H130,2)</f>
        <v>267.83999999999997</v>
      </c>
      <c r="BL130" s="14" t="s">
        <v>161</v>
      </c>
      <c r="BM130" s="151" t="s">
        <v>371</v>
      </c>
    </row>
    <row r="131" spans="1:65" s="12" customFormat="1" ht="22.9" customHeight="1">
      <c r="B131" s="126"/>
      <c r="D131" s="127" t="s">
        <v>69</v>
      </c>
      <c r="E131" s="136" t="s">
        <v>223</v>
      </c>
      <c r="F131" s="136" t="s">
        <v>224</v>
      </c>
      <c r="J131" s="137">
        <f>BK131</f>
        <v>1059.9299999999998</v>
      </c>
      <c r="L131" s="126"/>
      <c r="M131" s="130"/>
      <c r="N131" s="131"/>
      <c r="O131" s="131"/>
      <c r="P131" s="132">
        <f>SUM(P132:P135)</f>
        <v>0.51105599999999995</v>
      </c>
      <c r="Q131" s="131"/>
      <c r="R131" s="132">
        <f>SUM(R132:R135)</f>
        <v>0</v>
      </c>
      <c r="S131" s="131"/>
      <c r="T131" s="133">
        <f>SUM(T132:T135)</f>
        <v>0</v>
      </c>
      <c r="AR131" s="127" t="s">
        <v>78</v>
      </c>
      <c r="AT131" s="134" t="s">
        <v>69</v>
      </c>
      <c r="AU131" s="134" t="s">
        <v>78</v>
      </c>
      <c r="AY131" s="127" t="s">
        <v>153</v>
      </c>
      <c r="BK131" s="135">
        <f>SUM(BK132:BK135)</f>
        <v>1059.9299999999998</v>
      </c>
    </row>
    <row r="132" spans="1:65" s="2" customFormat="1" ht="44.25" customHeight="1">
      <c r="A132" s="26"/>
      <c r="B132" s="138"/>
      <c r="C132" s="139" t="s">
        <v>80</v>
      </c>
      <c r="D132" s="170" t="s">
        <v>157</v>
      </c>
      <c r="E132" s="141" t="s">
        <v>226</v>
      </c>
      <c r="F132" s="142" t="s">
        <v>227</v>
      </c>
      <c r="G132" s="143" t="s">
        <v>228</v>
      </c>
      <c r="H132" s="144">
        <v>0.14399999999999999</v>
      </c>
      <c r="I132" s="145">
        <v>1850.25</v>
      </c>
      <c r="J132" s="145">
        <f>ROUND(I132*H132,2)</f>
        <v>266.44</v>
      </c>
      <c r="K132" s="146"/>
      <c r="L132" s="27"/>
      <c r="M132" s="147" t="s">
        <v>1</v>
      </c>
      <c r="N132" s="148" t="s">
        <v>35</v>
      </c>
      <c r="O132" s="149">
        <v>3.31</v>
      </c>
      <c r="P132" s="149">
        <f>O132*H132</f>
        <v>0.47663999999999995</v>
      </c>
      <c r="Q132" s="149">
        <v>0</v>
      </c>
      <c r="R132" s="149">
        <f>Q132*H132</f>
        <v>0</v>
      </c>
      <c r="S132" s="149">
        <v>0</v>
      </c>
      <c r="T132" s="150">
        <f>S132*H132</f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1" t="s">
        <v>161</v>
      </c>
      <c r="AT132" s="151" t="s">
        <v>157</v>
      </c>
      <c r="AU132" s="151" t="s">
        <v>80</v>
      </c>
      <c r="AY132" s="14" t="s">
        <v>153</v>
      </c>
      <c r="BE132" s="152">
        <f>IF(N132="základní",J132,0)</f>
        <v>266.44</v>
      </c>
      <c r="BF132" s="152">
        <f>IF(N132="snížená",J132,0)</f>
        <v>0</v>
      </c>
      <c r="BG132" s="152">
        <f>IF(N132="zákl. přenesená",J132,0)</f>
        <v>0</v>
      </c>
      <c r="BH132" s="152">
        <f>IF(N132="sníž. přenesená",J132,0)</f>
        <v>0</v>
      </c>
      <c r="BI132" s="152">
        <f>IF(N132="nulová",J132,0)</f>
        <v>0</v>
      </c>
      <c r="BJ132" s="14" t="s">
        <v>78</v>
      </c>
      <c r="BK132" s="152">
        <f>ROUND(I132*H132,2)</f>
        <v>266.44</v>
      </c>
      <c r="BL132" s="14" t="s">
        <v>161</v>
      </c>
      <c r="BM132" s="151" t="s">
        <v>372</v>
      </c>
    </row>
    <row r="133" spans="1:65" s="2" customFormat="1" ht="33" customHeight="1">
      <c r="A133" s="26"/>
      <c r="B133" s="138"/>
      <c r="C133" s="139" t="s">
        <v>225</v>
      </c>
      <c r="D133" s="170" t="s">
        <v>157</v>
      </c>
      <c r="E133" s="141" t="s">
        <v>230</v>
      </c>
      <c r="F133" s="142" t="s">
        <v>231</v>
      </c>
      <c r="G133" s="143" t="s">
        <v>228</v>
      </c>
      <c r="H133" s="144">
        <v>0.14399999999999999</v>
      </c>
      <c r="I133" s="145">
        <v>355.09</v>
      </c>
      <c r="J133" s="145">
        <f>ROUND(I133*H133,2)</f>
        <v>51.13</v>
      </c>
      <c r="K133" s="146"/>
      <c r="L133" s="27"/>
      <c r="M133" s="147" t="s">
        <v>1</v>
      </c>
      <c r="N133" s="148" t="s">
        <v>35</v>
      </c>
      <c r="O133" s="149">
        <v>0.125</v>
      </c>
      <c r="P133" s="149">
        <f>O133*H133</f>
        <v>1.7999999999999999E-2</v>
      </c>
      <c r="Q133" s="149">
        <v>0</v>
      </c>
      <c r="R133" s="149">
        <f>Q133*H133</f>
        <v>0</v>
      </c>
      <c r="S133" s="149">
        <v>0</v>
      </c>
      <c r="T133" s="150">
        <f>S133*H133</f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1" t="s">
        <v>161</v>
      </c>
      <c r="AT133" s="151" t="s">
        <v>157</v>
      </c>
      <c r="AU133" s="151" t="s">
        <v>80</v>
      </c>
      <c r="AY133" s="14" t="s">
        <v>153</v>
      </c>
      <c r="BE133" s="152">
        <f>IF(N133="základní",J133,0)</f>
        <v>51.13</v>
      </c>
      <c r="BF133" s="152">
        <f>IF(N133="snížená",J133,0)</f>
        <v>0</v>
      </c>
      <c r="BG133" s="152">
        <f>IF(N133="zákl. přenesená",J133,0)</f>
        <v>0</v>
      </c>
      <c r="BH133" s="152">
        <f>IF(N133="sníž. přenesená",J133,0)</f>
        <v>0</v>
      </c>
      <c r="BI133" s="152">
        <f>IF(N133="nulová",J133,0)</f>
        <v>0</v>
      </c>
      <c r="BJ133" s="14" t="s">
        <v>78</v>
      </c>
      <c r="BK133" s="152">
        <f>ROUND(I133*H133,2)</f>
        <v>51.13</v>
      </c>
      <c r="BL133" s="14" t="s">
        <v>161</v>
      </c>
      <c r="BM133" s="151" t="s">
        <v>373</v>
      </c>
    </row>
    <row r="134" spans="1:65" s="2" customFormat="1" ht="44.25" customHeight="1">
      <c r="A134" s="26"/>
      <c r="B134" s="138"/>
      <c r="C134" s="139" t="s">
        <v>161</v>
      </c>
      <c r="D134" s="170" t="s">
        <v>157</v>
      </c>
      <c r="E134" s="141" t="s">
        <v>234</v>
      </c>
      <c r="F134" s="142" t="s">
        <v>235</v>
      </c>
      <c r="G134" s="143" t="s">
        <v>228</v>
      </c>
      <c r="H134" s="144">
        <v>2.7360000000000002</v>
      </c>
      <c r="I134" s="145">
        <v>15.51</v>
      </c>
      <c r="J134" s="145">
        <f>ROUND(I134*H134,2)</f>
        <v>42.44</v>
      </c>
      <c r="K134" s="146"/>
      <c r="L134" s="27"/>
      <c r="M134" s="147" t="s">
        <v>1</v>
      </c>
      <c r="N134" s="148" t="s">
        <v>35</v>
      </c>
      <c r="O134" s="149">
        <v>6.0000000000000001E-3</v>
      </c>
      <c r="P134" s="149">
        <f>O134*H134</f>
        <v>1.6416E-2</v>
      </c>
      <c r="Q134" s="149">
        <v>0</v>
      </c>
      <c r="R134" s="149">
        <f>Q134*H134</f>
        <v>0</v>
      </c>
      <c r="S134" s="149">
        <v>0</v>
      </c>
      <c r="T134" s="150">
        <f>S134*H134</f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1" t="s">
        <v>161</v>
      </c>
      <c r="AT134" s="151" t="s">
        <v>157</v>
      </c>
      <c r="AU134" s="151" t="s">
        <v>80</v>
      </c>
      <c r="AY134" s="14" t="s">
        <v>153</v>
      </c>
      <c r="BE134" s="152">
        <f>IF(N134="základní",J134,0)</f>
        <v>42.44</v>
      </c>
      <c r="BF134" s="152">
        <f>IF(N134="snížená",J134,0)</f>
        <v>0</v>
      </c>
      <c r="BG134" s="152">
        <f>IF(N134="zákl. přenesená",J134,0)</f>
        <v>0</v>
      </c>
      <c r="BH134" s="152">
        <f>IF(N134="sníž. přenesená",J134,0)</f>
        <v>0</v>
      </c>
      <c r="BI134" s="152">
        <f>IF(N134="nulová",J134,0)</f>
        <v>0</v>
      </c>
      <c r="BJ134" s="14" t="s">
        <v>78</v>
      </c>
      <c r="BK134" s="152">
        <f>ROUND(I134*H134,2)</f>
        <v>42.44</v>
      </c>
      <c r="BL134" s="14" t="s">
        <v>161</v>
      </c>
      <c r="BM134" s="151" t="s">
        <v>374</v>
      </c>
    </row>
    <row r="135" spans="1:65" s="2" customFormat="1" ht="37.9" customHeight="1">
      <c r="A135" s="26"/>
      <c r="B135" s="138"/>
      <c r="C135" s="139" t="s">
        <v>205</v>
      </c>
      <c r="D135" s="170" t="s">
        <v>157</v>
      </c>
      <c r="E135" s="141" t="s">
        <v>375</v>
      </c>
      <c r="F135" s="142" t="s">
        <v>376</v>
      </c>
      <c r="G135" s="143" t="s">
        <v>228</v>
      </c>
      <c r="H135" s="144">
        <v>0.14399999999999999</v>
      </c>
      <c r="I135" s="145">
        <v>4860.57</v>
      </c>
      <c r="J135" s="145">
        <f>ROUND(I135*H135,2)</f>
        <v>699.92</v>
      </c>
      <c r="K135" s="146"/>
      <c r="L135" s="27"/>
      <c r="M135" s="147" t="s">
        <v>1</v>
      </c>
      <c r="N135" s="148" t="s">
        <v>35</v>
      </c>
      <c r="O135" s="149">
        <v>0</v>
      </c>
      <c r="P135" s="149">
        <f>O135*H135</f>
        <v>0</v>
      </c>
      <c r="Q135" s="149">
        <v>0</v>
      </c>
      <c r="R135" s="149">
        <f>Q135*H135</f>
        <v>0</v>
      </c>
      <c r="S135" s="149">
        <v>0</v>
      </c>
      <c r="T135" s="150">
        <f>S135*H135</f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1" t="s">
        <v>161</v>
      </c>
      <c r="AT135" s="151" t="s">
        <v>157</v>
      </c>
      <c r="AU135" s="151" t="s">
        <v>80</v>
      </c>
      <c r="AY135" s="14" t="s">
        <v>153</v>
      </c>
      <c r="BE135" s="152">
        <f>IF(N135="základní",J135,0)</f>
        <v>699.92</v>
      </c>
      <c r="BF135" s="152">
        <f>IF(N135="snížená",J135,0)</f>
        <v>0</v>
      </c>
      <c r="BG135" s="152">
        <f>IF(N135="zákl. přenesená",J135,0)</f>
        <v>0</v>
      </c>
      <c r="BH135" s="152">
        <f>IF(N135="sníž. přenesená",J135,0)</f>
        <v>0</v>
      </c>
      <c r="BI135" s="152">
        <f>IF(N135="nulová",J135,0)</f>
        <v>0</v>
      </c>
      <c r="BJ135" s="14" t="s">
        <v>78</v>
      </c>
      <c r="BK135" s="152">
        <f>ROUND(I135*H135,2)</f>
        <v>699.92</v>
      </c>
      <c r="BL135" s="14" t="s">
        <v>161</v>
      </c>
      <c r="BM135" s="151" t="s">
        <v>377</v>
      </c>
    </row>
    <row r="136" spans="1:65" s="12" customFormat="1" ht="22.9" customHeight="1">
      <c r="B136" s="126"/>
      <c r="D136" s="127" t="s">
        <v>69</v>
      </c>
      <c r="E136" s="136" t="s">
        <v>240</v>
      </c>
      <c r="F136" s="136" t="s">
        <v>241</v>
      </c>
      <c r="J136" s="137">
        <f>BK136</f>
        <v>102.66</v>
      </c>
      <c r="L136" s="126"/>
      <c r="M136" s="130"/>
      <c r="N136" s="131"/>
      <c r="O136" s="131"/>
      <c r="P136" s="132">
        <f>P137</f>
        <v>0.19957800000000001</v>
      </c>
      <c r="Q136" s="131"/>
      <c r="R136" s="132">
        <f>R137</f>
        <v>0</v>
      </c>
      <c r="S136" s="131"/>
      <c r="T136" s="133">
        <f>T137</f>
        <v>0</v>
      </c>
      <c r="AR136" s="127" t="s">
        <v>78</v>
      </c>
      <c r="AT136" s="134" t="s">
        <v>69</v>
      </c>
      <c r="AU136" s="134" t="s">
        <v>78</v>
      </c>
      <c r="AY136" s="127" t="s">
        <v>153</v>
      </c>
      <c r="BK136" s="135">
        <f>BK137</f>
        <v>102.66</v>
      </c>
    </row>
    <row r="137" spans="1:65" s="2" customFormat="1" ht="66.75" customHeight="1">
      <c r="A137" s="26"/>
      <c r="B137" s="138"/>
      <c r="C137" s="139" t="s">
        <v>154</v>
      </c>
      <c r="D137" s="170" t="s">
        <v>157</v>
      </c>
      <c r="E137" s="141" t="s">
        <v>242</v>
      </c>
      <c r="F137" s="142" t="s">
        <v>243</v>
      </c>
      <c r="G137" s="143" t="s">
        <v>228</v>
      </c>
      <c r="H137" s="144">
        <v>7.3999999999999996E-2</v>
      </c>
      <c r="I137" s="145">
        <v>1387.26</v>
      </c>
      <c r="J137" s="145">
        <f>ROUND(I137*H137,2)</f>
        <v>102.66</v>
      </c>
      <c r="K137" s="146"/>
      <c r="L137" s="27"/>
      <c r="M137" s="166" t="s">
        <v>1</v>
      </c>
      <c r="N137" s="167" t="s">
        <v>35</v>
      </c>
      <c r="O137" s="168">
        <v>2.6970000000000001</v>
      </c>
      <c r="P137" s="168">
        <f>O137*H137</f>
        <v>0.19957800000000001</v>
      </c>
      <c r="Q137" s="168">
        <v>0</v>
      </c>
      <c r="R137" s="168">
        <f>Q137*H137</f>
        <v>0</v>
      </c>
      <c r="S137" s="168">
        <v>0</v>
      </c>
      <c r="T137" s="169">
        <f>S137*H137</f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1" t="s">
        <v>161</v>
      </c>
      <c r="AT137" s="151" t="s">
        <v>157</v>
      </c>
      <c r="AU137" s="151" t="s">
        <v>80</v>
      </c>
      <c r="AY137" s="14" t="s">
        <v>153</v>
      </c>
      <c r="BE137" s="152">
        <f>IF(N137="základní",J137,0)</f>
        <v>102.66</v>
      </c>
      <c r="BF137" s="152">
        <f>IF(N137="snížená",J137,0)</f>
        <v>0</v>
      </c>
      <c r="BG137" s="152">
        <f>IF(N137="zákl. přenesená",J137,0)</f>
        <v>0</v>
      </c>
      <c r="BH137" s="152">
        <f>IF(N137="sníž. přenesená",J137,0)</f>
        <v>0</v>
      </c>
      <c r="BI137" s="152">
        <f>IF(N137="nulová",J137,0)</f>
        <v>0</v>
      </c>
      <c r="BJ137" s="14" t="s">
        <v>78</v>
      </c>
      <c r="BK137" s="152">
        <f>ROUND(I137*H137,2)</f>
        <v>102.66</v>
      </c>
      <c r="BL137" s="14" t="s">
        <v>161</v>
      </c>
      <c r="BM137" s="151" t="s">
        <v>378</v>
      </c>
    </row>
    <row r="138" spans="1:65" s="2" customFormat="1" ht="6.95" customHeight="1">
      <c r="A138" s="26"/>
      <c r="B138" s="41"/>
      <c r="C138" s="42"/>
      <c r="D138" s="42"/>
      <c r="E138" s="42"/>
      <c r="F138" s="42"/>
      <c r="G138" s="42"/>
      <c r="H138" s="42"/>
      <c r="I138" s="42"/>
      <c r="J138" s="42"/>
      <c r="K138" s="42"/>
      <c r="L138" s="27"/>
      <c r="M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</row>
  </sheetData>
  <autoFilter ref="C121:K137" xr:uid="{00000000-0009-0000-0000-000007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BM122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ht="11.25">
      <c r="A1" s="87"/>
    </row>
    <row r="2" spans="1:46" s="1" customFormat="1" ht="36.950000000000003" customHeight="1">
      <c r="L2" s="195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4" t="s">
        <v>101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80</v>
      </c>
    </row>
    <row r="4" spans="1:46" s="1" customFormat="1" ht="24.95" customHeight="1">
      <c r="B4" s="17"/>
      <c r="D4" s="18" t="s">
        <v>122</v>
      </c>
      <c r="L4" s="17"/>
      <c r="M4" s="88" t="s">
        <v>10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14</v>
      </c>
      <c r="L6" s="17"/>
    </row>
    <row r="7" spans="1:46" s="1" customFormat="1" ht="16.5" customHeight="1">
      <c r="B7" s="17"/>
      <c r="E7" s="209" t="str">
        <f>'Rekapitulace stavby'!K6</f>
        <v>Město Chomutov Palachova - změnové listy</v>
      </c>
      <c r="F7" s="210"/>
      <c r="G7" s="210"/>
      <c r="H7" s="210"/>
      <c r="L7" s="17"/>
    </row>
    <row r="8" spans="1:46" s="2" customFormat="1" ht="12" customHeight="1">
      <c r="A8" s="26"/>
      <c r="B8" s="27"/>
      <c r="C8" s="26"/>
      <c r="D8" s="23" t="s">
        <v>123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179" t="s">
        <v>379</v>
      </c>
      <c r="F9" s="211"/>
      <c r="G9" s="211"/>
      <c r="H9" s="211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1.25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16</v>
      </c>
      <c r="E11" s="26"/>
      <c r="F11" s="21" t="s">
        <v>1</v>
      </c>
      <c r="G11" s="26"/>
      <c r="H11" s="26"/>
      <c r="I11" s="23" t="s">
        <v>17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18</v>
      </c>
      <c r="E12" s="26"/>
      <c r="F12" s="21" t="s">
        <v>19</v>
      </c>
      <c r="G12" s="26"/>
      <c r="H12" s="26"/>
      <c r="I12" s="23" t="s">
        <v>20</v>
      </c>
      <c r="J12" s="49" t="str">
        <f>'Rekapitulace stavby'!AN8</f>
        <v>23. 6. 2025</v>
      </c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22</v>
      </c>
      <c r="E14" s="26"/>
      <c r="F14" s="26"/>
      <c r="G14" s="26"/>
      <c r="H14" s="26"/>
      <c r="I14" s="23" t="s">
        <v>23</v>
      </c>
      <c r="J14" s="21" t="str">
        <f>IF('Rekapitulace stavby'!AN10="","",'Rekapitulace stavby'!AN10)</f>
        <v/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tr">
        <f>IF('Rekapitulace stavby'!E11="","",'Rekapitulace stavby'!E11)</f>
        <v xml:space="preserve"> </v>
      </c>
      <c r="F15" s="26"/>
      <c r="G15" s="26"/>
      <c r="H15" s="26"/>
      <c r="I15" s="23" t="s">
        <v>24</v>
      </c>
      <c r="J15" s="21" t="str">
        <f>IF('Rekapitulace stavby'!AN11="","",'Rekapitulace stavby'!AN11)</f>
        <v/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25</v>
      </c>
      <c r="E17" s="26"/>
      <c r="F17" s="26"/>
      <c r="G17" s="26"/>
      <c r="H17" s="26"/>
      <c r="I17" s="23" t="s">
        <v>23</v>
      </c>
      <c r="J17" s="21" t="str">
        <f>'Rekapitulace stavby'!AN13</f>
        <v/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81" t="str">
        <f>'Rekapitulace stavby'!E14</f>
        <v xml:space="preserve"> </v>
      </c>
      <c r="F18" s="181"/>
      <c r="G18" s="181"/>
      <c r="H18" s="181"/>
      <c r="I18" s="23" t="s">
        <v>24</v>
      </c>
      <c r="J18" s="21" t="str">
        <f>'Rekapitulace stavby'!AN14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26</v>
      </c>
      <c r="E20" s="26"/>
      <c r="F20" s="26"/>
      <c r="G20" s="26"/>
      <c r="H20" s="26"/>
      <c r="I20" s="23" t="s">
        <v>23</v>
      </c>
      <c r="J20" s="21" t="str">
        <f>IF('Rekapitulace stavby'!AN16="","",'Rekapitulace stavby'!AN16)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tr">
        <f>IF('Rekapitulace stavby'!E17="","",'Rekapitulace stavby'!E17)</f>
        <v xml:space="preserve"> </v>
      </c>
      <c r="F21" s="26"/>
      <c r="G21" s="26"/>
      <c r="H21" s="26"/>
      <c r="I21" s="23" t="s">
        <v>24</v>
      </c>
      <c r="J21" s="21" t="str">
        <f>IF('Rekapitulace stavby'!AN17="","",'Rekapitulace stavby'!AN17)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28</v>
      </c>
      <c r="E23" s="26"/>
      <c r="F23" s="26"/>
      <c r="G23" s="26"/>
      <c r="H23" s="26"/>
      <c r="I23" s="23" t="s">
        <v>23</v>
      </c>
      <c r="J23" s="21" t="str">
        <f>IF('Rekapitulace stavby'!AN19="","",'Rekapitulace stavby'!AN19)</f>
        <v/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IF('Rekapitulace stavby'!E20="","",'Rekapitulace stavby'!E20)</f>
        <v xml:space="preserve"> </v>
      </c>
      <c r="F24" s="26"/>
      <c r="G24" s="26"/>
      <c r="H24" s="26"/>
      <c r="I24" s="23" t="s">
        <v>24</v>
      </c>
      <c r="J24" s="21" t="str">
        <f>IF('Rekapitulace stavby'!AN20="","",'Rekapitulace stavby'!AN20)</f>
        <v/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29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89"/>
      <c r="B27" s="90"/>
      <c r="C27" s="89"/>
      <c r="D27" s="89"/>
      <c r="E27" s="184" t="s">
        <v>1</v>
      </c>
      <c r="F27" s="184"/>
      <c r="G27" s="184"/>
      <c r="H27" s="184"/>
      <c r="I27" s="89"/>
      <c r="J27" s="89"/>
      <c r="K27" s="89"/>
      <c r="L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2" t="s">
        <v>30</v>
      </c>
      <c r="E30" s="26"/>
      <c r="F30" s="26"/>
      <c r="G30" s="26"/>
      <c r="H30" s="26"/>
      <c r="I30" s="26"/>
      <c r="J30" s="65">
        <f>ROUND(J118, 2)</f>
        <v>21122.5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6"/>
      <c r="F32" s="30" t="s">
        <v>32</v>
      </c>
      <c r="G32" s="26"/>
      <c r="H32" s="26"/>
      <c r="I32" s="30" t="s">
        <v>31</v>
      </c>
      <c r="J32" s="30" t="s">
        <v>33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>
      <c r="A33" s="26"/>
      <c r="B33" s="27"/>
      <c r="C33" s="26"/>
      <c r="D33" s="93" t="s">
        <v>34</v>
      </c>
      <c r="E33" s="23" t="s">
        <v>35</v>
      </c>
      <c r="F33" s="94">
        <f>ROUND((SUM(BE118:BE121)),  2)</f>
        <v>21122.5</v>
      </c>
      <c r="G33" s="26"/>
      <c r="H33" s="26"/>
      <c r="I33" s="95">
        <v>0.21</v>
      </c>
      <c r="J33" s="94">
        <f>ROUND(((SUM(BE118:BE121))*I33),  2)</f>
        <v>4435.7299999999996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23" t="s">
        <v>36</v>
      </c>
      <c r="F34" s="94">
        <f>ROUND((SUM(BF118:BF121)),  2)</f>
        <v>0</v>
      </c>
      <c r="G34" s="26"/>
      <c r="H34" s="26"/>
      <c r="I34" s="95">
        <v>0.12</v>
      </c>
      <c r="J34" s="94">
        <f>ROUND(((SUM(BF118:BF121))*I34), 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37</v>
      </c>
      <c r="F35" s="94">
        <f>ROUND((SUM(BG118:BG121)),  2)</f>
        <v>0</v>
      </c>
      <c r="G35" s="26"/>
      <c r="H35" s="26"/>
      <c r="I35" s="95">
        <v>0.21</v>
      </c>
      <c r="J35" s="94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38</v>
      </c>
      <c r="F36" s="94">
        <f>ROUND((SUM(BH118:BH121)),  2)</f>
        <v>0</v>
      </c>
      <c r="G36" s="26"/>
      <c r="H36" s="26"/>
      <c r="I36" s="95">
        <v>0.12</v>
      </c>
      <c r="J36" s="94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39</v>
      </c>
      <c r="F37" s="94">
        <f>ROUND((SUM(BI118:BI121)),  2)</f>
        <v>0</v>
      </c>
      <c r="G37" s="26"/>
      <c r="H37" s="26"/>
      <c r="I37" s="95">
        <v>0</v>
      </c>
      <c r="J37" s="94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96"/>
      <c r="D39" s="97" t="s">
        <v>40</v>
      </c>
      <c r="E39" s="54"/>
      <c r="F39" s="54"/>
      <c r="G39" s="98" t="s">
        <v>41</v>
      </c>
      <c r="H39" s="99" t="s">
        <v>42</v>
      </c>
      <c r="I39" s="54"/>
      <c r="J39" s="100">
        <f>SUM(J30:J37)</f>
        <v>25558.23</v>
      </c>
      <c r="K39" s="101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43</v>
      </c>
      <c r="E50" s="38"/>
      <c r="F50" s="38"/>
      <c r="G50" s="37" t="s">
        <v>44</v>
      </c>
      <c r="H50" s="38"/>
      <c r="I50" s="38"/>
      <c r="J50" s="38"/>
      <c r="K50" s="38"/>
      <c r="L50" s="36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6"/>
      <c r="B61" s="27"/>
      <c r="C61" s="26"/>
      <c r="D61" s="39" t="s">
        <v>45</v>
      </c>
      <c r="E61" s="29"/>
      <c r="F61" s="102" t="s">
        <v>46</v>
      </c>
      <c r="G61" s="39" t="s">
        <v>45</v>
      </c>
      <c r="H61" s="29"/>
      <c r="I61" s="29"/>
      <c r="J61" s="103" t="s">
        <v>46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6"/>
      <c r="B65" s="27"/>
      <c r="C65" s="26"/>
      <c r="D65" s="37" t="s">
        <v>47</v>
      </c>
      <c r="E65" s="40"/>
      <c r="F65" s="40"/>
      <c r="G65" s="37" t="s">
        <v>48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6"/>
      <c r="B76" s="27"/>
      <c r="C76" s="26"/>
      <c r="D76" s="39" t="s">
        <v>45</v>
      </c>
      <c r="E76" s="29"/>
      <c r="F76" s="102" t="s">
        <v>46</v>
      </c>
      <c r="G76" s="39" t="s">
        <v>45</v>
      </c>
      <c r="H76" s="29"/>
      <c r="I76" s="29"/>
      <c r="J76" s="103" t="s">
        <v>46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125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14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09" t="str">
        <f>E7</f>
        <v>Město Chomutov Palachova - změnové listy</v>
      </c>
      <c r="F85" s="210"/>
      <c r="G85" s="210"/>
      <c r="H85" s="210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123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179" t="str">
        <f>E9</f>
        <v>08 - ZL 8 - Navýšení počtu židlí</v>
      </c>
      <c r="F87" s="211"/>
      <c r="G87" s="211"/>
      <c r="H87" s="211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18</v>
      </c>
      <c r="D89" s="26"/>
      <c r="E89" s="26"/>
      <c r="F89" s="21" t="str">
        <f>F12</f>
        <v xml:space="preserve"> </v>
      </c>
      <c r="G89" s="26"/>
      <c r="H89" s="26"/>
      <c r="I89" s="23" t="s">
        <v>20</v>
      </c>
      <c r="J89" s="49" t="str">
        <f>IF(J12="","",J12)</f>
        <v>23. 6. 2025</v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" customHeight="1">
      <c r="A91" s="26"/>
      <c r="B91" s="27"/>
      <c r="C91" s="23" t="s">
        <v>22</v>
      </c>
      <c r="D91" s="26"/>
      <c r="E91" s="26"/>
      <c r="F91" s="21" t="str">
        <f>E15</f>
        <v xml:space="preserve"> </v>
      </c>
      <c r="G91" s="26"/>
      <c r="H91" s="26"/>
      <c r="I91" s="23" t="s">
        <v>26</v>
      </c>
      <c r="J91" s="24" t="str">
        <f>E21</f>
        <v xml:space="preserve"> 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customHeight="1">
      <c r="A92" s="26"/>
      <c r="B92" s="27"/>
      <c r="C92" s="23" t="s">
        <v>25</v>
      </c>
      <c r="D92" s="26"/>
      <c r="E92" s="26"/>
      <c r="F92" s="21" t="str">
        <f>IF(E18="","",E18)</f>
        <v xml:space="preserve"> </v>
      </c>
      <c r="G92" s="26"/>
      <c r="H92" s="26"/>
      <c r="I92" s="23" t="s">
        <v>28</v>
      </c>
      <c r="J92" s="24" t="str">
        <f>E24</f>
        <v xml:space="preserve"> 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4" t="s">
        <v>126</v>
      </c>
      <c r="D94" s="96"/>
      <c r="E94" s="96"/>
      <c r="F94" s="96"/>
      <c r="G94" s="96"/>
      <c r="H94" s="96"/>
      <c r="I94" s="96"/>
      <c r="J94" s="105" t="s">
        <v>127</v>
      </c>
      <c r="K94" s="9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customHeight="1">
      <c r="A96" s="26"/>
      <c r="B96" s="27"/>
      <c r="C96" s="106" t="s">
        <v>128</v>
      </c>
      <c r="D96" s="26"/>
      <c r="E96" s="26"/>
      <c r="F96" s="26"/>
      <c r="G96" s="26"/>
      <c r="H96" s="26"/>
      <c r="I96" s="26"/>
      <c r="J96" s="65">
        <f>J118</f>
        <v>21122.5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129</v>
      </c>
    </row>
    <row r="97" spans="1:31" s="9" customFormat="1" ht="24.95" customHeight="1">
      <c r="B97" s="107"/>
      <c r="D97" s="108" t="s">
        <v>136</v>
      </c>
      <c r="E97" s="109"/>
      <c r="F97" s="109"/>
      <c r="G97" s="109"/>
      <c r="H97" s="109"/>
      <c r="I97" s="109"/>
      <c r="J97" s="110">
        <f>J119</f>
        <v>21122.5</v>
      </c>
      <c r="L97" s="107"/>
    </row>
    <row r="98" spans="1:31" s="10" customFormat="1" ht="19.899999999999999" customHeight="1">
      <c r="B98" s="111"/>
      <c r="D98" s="112" t="s">
        <v>328</v>
      </c>
      <c r="E98" s="113"/>
      <c r="F98" s="113"/>
      <c r="G98" s="113"/>
      <c r="H98" s="113"/>
      <c r="I98" s="113"/>
      <c r="J98" s="114">
        <f>J120</f>
        <v>21122.5</v>
      </c>
      <c r="L98" s="111"/>
    </row>
    <row r="99" spans="1:31" s="2" customFormat="1" ht="21.75" customHeight="1">
      <c r="A99" s="26"/>
      <c r="B99" s="27"/>
      <c r="C99" s="26"/>
      <c r="D99" s="26"/>
      <c r="E99" s="26"/>
      <c r="F99" s="26"/>
      <c r="G99" s="26"/>
      <c r="H99" s="26"/>
      <c r="I99" s="26"/>
      <c r="J99" s="26"/>
      <c r="K99" s="26"/>
      <c r="L99" s="3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</row>
    <row r="100" spans="1:31" s="2" customFormat="1" ht="6.95" customHeight="1">
      <c r="A100" s="26"/>
      <c r="B100" s="41"/>
      <c r="C100" s="42"/>
      <c r="D100" s="42"/>
      <c r="E100" s="42"/>
      <c r="F100" s="42"/>
      <c r="G100" s="42"/>
      <c r="H100" s="42"/>
      <c r="I100" s="42"/>
      <c r="J100" s="42"/>
      <c r="K100" s="42"/>
      <c r="L100" s="3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</row>
    <row r="104" spans="1:31" s="2" customFormat="1" ht="6.95" customHeight="1">
      <c r="A104" s="26"/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3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5" spans="1:31" s="2" customFormat="1" ht="24.95" customHeight="1">
      <c r="A105" s="26"/>
      <c r="B105" s="27"/>
      <c r="C105" s="18" t="s">
        <v>138</v>
      </c>
      <c r="D105" s="26"/>
      <c r="E105" s="26"/>
      <c r="F105" s="26"/>
      <c r="G105" s="26"/>
      <c r="H105" s="26"/>
      <c r="I105" s="26"/>
      <c r="J105" s="26"/>
      <c r="K105" s="26"/>
      <c r="L105" s="3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31" s="2" customFormat="1" ht="6.95" customHeight="1">
      <c r="A106" s="26"/>
      <c r="B106" s="27"/>
      <c r="C106" s="26"/>
      <c r="D106" s="26"/>
      <c r="E106" s="26"/>
      <c r="F106" s="26"/>
      <c r="G106" s="26"/>
      <c r="H106" s="26"/>
      <c r="I106" s="26"/>
      <c r="J106" s="26"/>
      <c r="K106" s="26"/>
      <c r="L106" s="3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s="2" customFormat="1" ht="12" customHeight="1">
      <c r="A107" s="26"/>
      <c r="B107" s="27"/>
      <c r="C107" s="23" t="s">
        <v>14</v>
      </c>
      <c r="D107" s="26"/>
      <c r="E107" s="26"/>
      <c r="F107" s="26"/>
      <c r="G107" s="26"/>
      <c r="H107" s="26"/>
      <c r="I107" s="26"/>
      <c r="J107" s="26"/>
      <c r="K107" s="26"/>
      <c r="L107" s="3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16.5" customHeight="1">
      <c r="A108" s="26"/>
      <c r="B108" s="27"/>
      <c r="C108" s="26"/>
      <c r="D108" s="26"/>
      <c r="E108" s="209" t="str">
        <f>E7</f>
        <v>Město Chomutov Palachova - změnové listy</v>
      </c>
      <c r="F108" s="210"/>
      <c r="G108" s="210"/>
      <c r="H108" s="210"/>
      <c r="I108" s="26"/>
      <c r="J108" s="26"/>
      <c r="K108" s="26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12" customHeight="1">
      <c r="A109" s="26"/>
      <c r="B109" s="27"/>
      <c r="C109" s="23" t="s">
        <v>123</v>
      </c>
      <c r="D109" s="26"/>
      <c r="E109" s="26"/>
      <c r="F109" s="26"/>
      <c r="G109" s="26"/>
      <c r="H109" s="26"/>
      <c r="I109" s="26"/>
      <c r="J109" s="26"/>
      <c r="K109" s="26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16.5" customHeight="1">
      <c r="A110" s="26"/>
      <c r="B110" s="27"/>
      <c r="C110" s="26"/>
      <c r="D110" s="26"/>
      <c r="E110" s="179" t="str">
        <f>E9</f>
        <v>08 - ZL 8 - Navýšení počtu židlí</v>
      </c>
      <c r="F110" s="211"/>
      <c r="G110" s="211"/>
      <c r="H110" s="211"/>
      <c r="I110" s="26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6.95" customHeight="1">
      <c r="A111" s="26"/>
      <c r="B111" s="27"/>
      <c r="C111" s="26"/>
      <c r="D111" s="26"/>
      <c r="E111" s="26"/>
      <c r="F111" s="26"/>
      <c r="G111" s="26"/>
      <c r="H111" s="26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2" customHeight="1">
      <c r="A112" s="26"/>
      <c r="B112" s="27"/>
      <c r="C112" s="23" t="s">
        <v>18</v>
      </c>
      <c r="D112" s="26"/>
      <c r="E112" s="26"/>
      <c r="F112" s="21" t="str">
        <f>F12</f>
        <v xml:space="preserve"> </v>
      </c>
      <c r="G112" s="26"/>
      <c r="H112" s="26"/>
      <c r="I112" s="23" t="s">
        <v>20</v>
      </c>
      <c r="J112" s="49" t="str">
        <f>IF(J12="","",J12)</f>
        <v>23. 6. 2025</v>
      </c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6.95" customHeight="1">
      <c r="A113" s="26"/>
      <c r="B113" s="27"/>
      <c r="C113" s="26"/>
      <c r="D113" s="26"/>
      <c r="E113" s="26"/>
      <c r="F113" s="26"/>
      <c r="G113" s="26"/>
      <c r="H113" s="26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5.2" customHeight="1">
      <c r="A114" s="26"/>
      <c r="B114" s="27"/>
      <c r="C114" s="23" t="s">
        <v>22</v>
      </c>
      <c r="D114" s="26"/>
      <c r="E114" s="26"/>
      <c r="F114" s="21" t="str">
        <f>E15</f>
        <v xml:space="preserve"> </v>
      </c>
      <c r="G114" s="26"/>
      <c r="H114" s="26"/>
      <c r="I114" s="23" t="s">
        <v>26</v>
      </c>
      <c r="J114" s="24" t="str">
        <f>E21</f>
        <v xml:space="preserve"> </v>
      </c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5.2" customHeight="1">
      <c r="A115" s="26"/>
      <c r="B115" s="27"/>
      <c r="C115" s="23" t="s">
        <v>25</v>
      </c>
      <c r="D115" s="26"/>
      <c r="E115" s="26"/>
      <c r="F115" s="21" t="str">
        <f>IF(E18="","",E18)</f>
        <v xml:space="preserve"> </v>
      </c>
      <c r="G115" s="26"/>
      <c r="H115" s="26"/>
      <c r="I115" s="23" t="s">
        <v>28</v>
      </c>
      <c r="J115" s="24" t="str">
        <f>E24</f>
        <v xml:space="preserve"> </v>
      </c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0.35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11" customFormat="1" ht="29.25" customHeight="1">
      <c r="A117" s="115"/>
      <c r="B117" s="116"/>
      <c r="C117" s="117" t="s">
        <v>139</v>
      </c>
      <c r="D117" s="118" t="s">
        <v>55</v>
      </c>
      <c r="E117" s="118" t="s">
        <v>51</v>
      </c>
      <c r="F117" s="118" t="s">
        <v>52</v>
      </c>
      <c r="G117" s="118" t="s">
        <v>140</v>
      </c>
      <c r="H117" s="118" t="s">
        <v>141</v>
      </c>
      <c r="I117" s="118" t="s">
        <v>142</v>
      </c>
      <c r="J117" s="119" t="s">
        <v>127</v>
      </c>
      <c r="K117" s="120" t="s">
        <v>143</v>
      </c>
      <c r="L117" s="121"/>
      <c r="M117" s="56" t="s">
        <v>1</v>
      </c>
      <c r="N117" s="57" t="s">
        <v>34</v>
      </c>
      <c r="O117" s="57" t="s">
        <v>144</v>
      </c>
      <c r="P117" s="57" t="s">
        <v>145</v>
      </c>
      <c r="Q117" s="57" t="s">
        <v>146</v>
      </c>
      <c r="R117" s="57" t="s">
        <v>147</v>
      </c>
      <c r="S117" s="57" t="s">
        <v>148</v>
      </c>
      <c r="T117" s="58" t="s">
        <v>149</v>
      </c>
      <c r="U117" s="115"/>
      <c r="V117" s="115"/>
      <c r="W117" s="115"/>
      <c r="X117" s="115"/>
      <c r="Y117" s="115"/>
      <c r="Z117" s="115"/>
      <c r="AA117" s="115"/>
      <c r="AB117" s="115"/>
      <c r="AC117" s="115"/>
      <c r="AD117" s="115"/>
      <c r="AE117" s="115"/>
    </row>
    <row r="118" spans="1:65" s="2" customFormat="1" ht="22.9" customHeight="1">
      <c r="A118" s="26"/>
      <c r="B118" s="27"/>
      <c r="C118" s="63" t="s">
        <v>150</v>
      </c>
      <c r="D118" s="26"/>
      <c r="E118" s="26"/>
      <c r="F118" s="26"/>
      <c r="G118" s="26"/>
      <c r="H118" s="26"/>
      <c r="I118" s="26"/>
      <c r="J118" s="122">
        <f>BK118</f>
        <v>21122.5</v>
      </c>
      <c r="K118" s="26"/>
      <c r="L118" s="27"/>
      <c r="M118" s="59"/>
      <c r="N118" s="50"/>
      <c r="O118" s="60"/>
      <c r="P118" s="123">
        <f>P119</f>
        <v>1.5</v>
      </c>
      <c r="Q118" s="60"/>
      <c r="R118" s="123">
        <f>R119</f>
        <v>0</v>
      </c>
      <c r="S118" s="60"/>
      <c r="T118" s="124">
        <f>T119</f>
        <v>0</v>
      </c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T118" s="14" t="s">
        <v>69</v>
      </c>
      <c r="AU118" s="14" t="s">
        <v>129</v>
      </c>
      <c r="BK118" s="125">
        <f>BK119</f>
        <v>21122.5</v>
      </c>
    </row>
    <row r="119" spans="1:65" s="12" customFormat="1" ht="25.9" customHeight="1">
      <c r="B119" s="126"/>
      <c r="D119" s="127" t="s">
        <v>69</v>
      </c>
      <c r="E119" s="128" t="s">
        <v>245</v>
      </c>
      <c r="F119" s="128" t="s">
        <v>246</v>
      </c>
      <c r="J119" s="129">
        <f>BK119</f>
        <v>21122.5</v>
      </c>
      <c r="L119" s="126"/>
      <c r="M119" s="130"/>
      <c r="N119" s="131"/>
      <c r="O119" s="131"/>
      <c r="P119" s="132">
        <f>P120</f>
        <v>1.5</v>
      </c>
      <c r="Q119" s="131"/>
      <c r="R119" s="132">
        <f>R120</f>
        <v>0</v>
      </c>
      <c r="S119" s="131"/>
      <c r="T119" s="133">
        <f>T120</f>
        <v>0</v>
      </c>
      <c r="AR119" s="127" t="s">
        <v>80</v>
      </c>
      <c r="AT119" s="134" t="s">
        <v>69</v>
      </c>
      <c r="AU119" s="134" t="s">
        <v>70</v>
      </c>
      <c r="AY119" s="127" t="s">
        <v>153</v>
      </c>
      <c r="BK119" s="135">
        <f>BK120</f>
        <v>21122.5</v>
      </c>
    </row>
    <row r="120" spans="1:65" s="12" customFormat="1" ht="22.9" customHeight="1">
      <c r="B120" s="126"/>
      <c r="D120" s="127" t="s">
        <v>69</v>
      </c>
      <c r="E120" s="136" t="s">
        <v>329</v>
      </c>
      <c r="F120" s="136" t="s">
        <v>330</v>
      </c>
      <c r="J120" s="137">
        <f>BK120</f>
        <v>21122.5</v>
      </c>
      <c r="L120" s="126"/>
      <c r="M120" s="130"/>
      <c r="N120" s="131"/>
      <c r="O120" s="131"/>
      <c r="P120" s="132">
        <f>P121</f>
        <v>1.5</v>
      </c>
      <c r="Q120" s="131"/>
      <c r="R120" s="132">
        <f>R121</f>
        <v>0</v>
      </c>
      <c r="S120" s="131"/>
      <c r="T120" s="133">
        <f>T121</f>
        <v>0</v>
      </c>
      <c r="AR120" s="127" t="s">
        <v>80</v>
      </c>
      <c r="AT120" s="134" t="s">
        <v>69</v>
      </c>
      <c r="AU120" s="134" t="s">
        <v>78</v>
      </c>
      <c r="AY120" s="127" t="s">
        <v>153</v>
      </c>
      <c r="BK120" s="135">
        <f>BK121</f>
        <v>21122.5</v>
      </c>
    </row>
    <row r="121" spans="1:65" s="2" customFormat="1" ht="37.9" customHeight="1">
      <c r="A121" s="26"/>
      <c r="B121" s="138"/>
      <c r="C121" s="139" t="s">
        <v>80</v>
      </c>
      <c r="D121" s="139" t="s">
        <v>157</v>
      </c>
      <c r="E121" s="141" t="s">
        <v>380</v>
      </c>
      <c r="F121" s="142" t="s">
        <v>381</v>
      </c>
      <c r="G121" s="143" t="s">
        <v>292</v>
      </c>
      <c r="H121" s="144">
        <v>5</v>
      </c>
      <c r="I121" s="145">
        <v>4224.5</v>
      </c>
      <c r="J121" s="145">
        <f>ROUND(I121*H121,2)</f>
        <v>21122.5</v>
      </c>
      <c r="K121" s="146"/>
      <c r="L121" s="27"/>
      <c r="M121" s="166" t="s">
        <v>1</v>
      </c>
      <c r="N121" s="167" t="s">
        <v>35</v>
      </c>
      <c r="O121" s="168">
        <v>0.3</v>
      </c>
      <c r="P121" s="168">
        <f>O121*H121</f>
        <v>1.5</v>
      </c>
      <c r="Q121" s="168">
        <v>0</v>
      </c>
      <c r="R121" s="168">
        <f>Q121*H121</f>
        <v>0</v>
      </c>
      <c r="S121" s="168">
        <v>0</v>
      </c>
      <c r="T121" s="169">
        <f>S121*H121</f>
        <v>0</v>
      </c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R121" s="151" t="s">
        <v>193</v>
      </c>
      <c r="AT121" s="151" t="s">
        <v>157</v>
      </c>
      <c r="AU121" s="151" t="s">
        <v>80</v>
      </c>
      <c r="AY121" s="14" t="s">
        <v>153</v>
      </c>
      <c r="BE121" s="152">
        <f>IF(N121="základní",J121,0)</f>
        <v>21122.5</v>
      </c>
      <c r="BF121" s="152">
        <f>IF(N121="snížená",J121,0)</f>
        <v>0</v>
      </c>
      <c r="BG121" s="152">
        <f>IF(N121="zákl. přenesená",J121,0)</f>
        <v>0</v>
      </c>
      <c r="BH121" s="152">
        <f>IF(N121="sníž. přenesená",J121,0)</f>
        <v>0</v>
      </c>
      <c r="BI121" s="152">
        <f>IF(N121="nulová",J121,0)</f>
        <v>0</v>
      </c>
      <c r="BJ121" s="14" t="s">
        <v>78</v>
      </c>
      <c r="BK121" s="152">
        <f>ROUND(I121*H121,2)</f>
        <v>21122.5</v>
      </c>
      <c r="BL121" s="14" t="s">
        <v>193</v>
      </c>
      <c r="BM121" s="151" t="s">
        <v>382</v>
      </c>
    </row>
    <row r="122" spans="1:65" s="2" customFormat="1" ht="6.95" customHeight="1">
      <c r="A122" s="26"/>
      <c r="B122" s="41"/>
      <c r="C122" s="42"/>
      <c r="D122" s="42"/>
      <c r="E122" s="42"/>
      <c r="F122" s="42"/>
      <c r="G122" s="42"/>
      <c r="H122" s="42"/>
      <c r="I122" s="42"/>
      <c r="J122" s="42"/>
      <c r="K122" s="42"/>
      <c r="L122" s="27"/>
      <c r="M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</sheetData>
  <autoFilter ref="C117:K121" xr:uid="{00000000-0009-0000-0000-000008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16</vt:i4>
      </vt:variant>
      <vt:variant>
        <vt:lpstr>Pojmenované oblasti</vt:lpstr>
      </vt:variant>
      <vt:variant>
        <vt:i4>32</vt:i4>
      </vt:variant>
    </vt:vector>
  </HeadingPairs>
  <TitlesOfParts>
    <vt:vector size="48" baseType="lpstr">
      <vt:lpstr>Rekapitulace stavby</vt:lpstr>
      <vt:lpstr>01 - ZL 1 - Nová kce podl...</vt:lpstr>
      <vt:lpstr>02 - ZL 2 - Instalační ša...</vt:lpstr>
      <vt:lpstr>03 - ZL 3 - Úprava nosníků</vt:lpstr>
      <vt:lpstr>04 - ZL 4 - SDK kce</vt:lpstr>
      <vt:lpstr>05 - ZL 5 - Truhlářské vý...</vt:lpstr>
      <vt:lpstr>06 - ZL 6 - Dopojení umyv...</vt:lpstr>
      <vt:lpstr>07 - ZL 7 - Nadsvětlík</vt:lpstr>
      <vt:lpstr>08 - ZL 8 - Navýšení počt...</vt:lpstr>
      <vt:lpstr>09 - ZL 9 - MaR a elektro</vt:lpstr>
      <vt:lpstr>10 - ZL 10 - Úprava nadok...</vt:lpstr>
      <vt:lpstr>11 - ZL 11 - Demontáž pot...</vt:lpstr>
      <vt:lpstr>12 - ZL 12 - D+M dlažba v...</vt:lpstr>
      <vt:lpstr>13 - ZL 13  - venkovní ka...</vt:lpstr>
      <vt:lpstr>14 - ZL 14 - Předstěna SD...</vt:lpstr>
      <vt:lpstr>15 - ZL 15 - D + M ocelov...</vt:lpstr>
      <vt:lpstr>'01 - ZL 1 - Nová kce podl...'!Názvy_tisku</vt:lpstr>
      <vt:lpstr>'02 - ZL 2 - Instalační ša...'!Názvy_tisku</vt:lpstr>
      <vt:lpstr>'03 - ZL 3 - Úprava nosníků'!Názvy_tisku</vt:lpstr>
      <vt:lpstr>'04 - ZL 4 - SDK kce'!Názvy_tisku</vt:lpstr>
      <vt:lpstr>'05 - ZL 5 - Truhlářské vý...'!Názvy_tisku</vt:lpstr>
      <vt:lpstr>'06 - ZL 6 - Dopojení umyv...'!Názvy_tisku</vt:lpstr>
      <vt:lpstr>'07 - ZL 7 - Nadsvětlík'!Názvy_tisku</vt:lpstr>
      <vt:lpstr>'08 - ZL 8 - Navýšení počt...'!Názvy_tisku</vt:lpstr>
      <vt:lpstr>'09 - ZL 9 - MaR a elektro'!Názvy_tisku</vt:lpstr>
      <vt:lpstr>'10 - ZL 10 - Úprava nadok...'!Názvy_tisku</vt:lpstr>
      <vt:lpstr>'11 - ZL 11 - Demontáž pot...'!Názvy_tisku</vt:lpstr>
      <vt:lpstr>'12 - ZL 12 - D+M dlažba v...'!Názvy_tisku</vt:lpstr>
      <vt:lpstr>'13 - ZL 13  - venkovní ka...'!Názvy_tisku</vt:lpstr>
      <vt:lpstr>'14 - ZL 14 - Předstěna SD...'!Názvy_tisku</vt:lpstr>
      <vt:lpstr>'15 - ZL 15 - D + M ocelov...'!Názvy_tisku</vt:lpstr>
      <vt:lpstr>'Rekapitulace stavby'!Názvy_tisku</vt:lpstr>
      <vt:lpstr>'01 - ZL 1 - Nová kce podl...'!Oblast_tisku</vt:lpstr>
      <vt:lpstr>'02 - ZL 2 - Instalační ša...'!Oblast_tisku</vt:lpstr>
      <vt:lpstr>'03 - ZL 3 - Úprava nosníků'!Oblast_tisku</vt:lpstr>
      <vt:lpstr>'04 - ZL 4 - SDK kce'!Oblast_tisku</vt:lpstr>
      <vt:lpstr>'05 - ZL 5 - Truhlářské vý...'!Oblast_tisku</vt:lpstr>
      <vt:lpstr>'06 - ZL 6 - Dopojení umyv...'!Oblast_tisku</vt:lpstr>
      <vt:lpstr>'07 - ZL 7 - Nadsvětlík'!Oblast_tisku</vt:lpstr>
      <vt:lpstr>'08 - ZL 8 - Navýšení počt...'!Oblast_tisku</vt:lpstr>
      <vt:lpstr>'09 - ZL 9 - MaR a elektro'!Oblast_tisku</vt:lpstr>
      <vt:lpstr>'10 - ZL 10 - Úprava nadok...'!Oblast_tisku</vt:lpstr>
      <vt:lpstr>'11 - ZL 11 - Demontáž pot...'!Oblast_tisku</vt:lpstr>
      <vt:lpstr>'12 - ZL 12 - D+M dlažba v...'!Oblast_tisku</vt:lpstr>
      <vt:lpstr>'13 - ZL 13  - venkovní ka...'!Oblast_tisku</vt:lpstr>
      <vt:lpstr>'14 - ZL 14 - Předstěna SD...'!Oblast_tisku</vt:lpstr>
      <vt:lpstr>'15 - ZL 15 - D + M ocelov...'!Oblast_tisku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jbalogova</cp:lastModifiedBy>
  <dcterms:created xsi:type="dcterms:W3CDTF">2025-08-08T04:39:58Z</dcterms:created>
  <dcterms:modified xsi:type="dcterms:W3CDTF">2025-08-15T08:12:56Z</dcterms:modified>
</cp:coreProperties>
</file>