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uteckp\Desktop\AKTIVITY\"/>
    </mc:Choice>
  </mc:AlternateContent>
  <bookViews>
    <workbookView xWindow="0" yWindow="0" windowWidth="28800" windowHeight="12075"/>
  </bookViews>
  <sheets>
    <sheet name="Rekapitulace stavby" sheetId="1" r:id="rId1"/>
    <sheet name="SO 01 - Bourací a demontá..." sheetId="2" r:id="rId2"/>
    <sheet name="SO 02 - Výměna podlahy" sheetId="3" r:id="rId3"/>
    <sheet name="SO 03 - Injektáž" sheetId="4" r:id="rId4"/>
    <sheet name="VON - Vedlejší a ostatní ..." sheetId="5" r:id="rId5"/>
  </sheets>
  <definedNames>
    <definedName name="_xlnm._FilterDatabase" localSheetId="1" hidden="1">'SO 01 - Bourací a demontá...'!$C$126:$K$331</definedName>
    <definedName name="_xlnm._FilterDatabase" localSheetId="2" hidden="1">'SO 02 - Výměna podlahy'!$C$130:$K$385</definedName>
    <definedName name="_xlnm._FilterDatabase" localSheetId="3" hidden="1">'SO 03 - Injektáž'!$C$118:$K$133</definedName>
    <definedName name="_xlnm._FilterDatabase" localSheetId="4" hidden="1">'VON - Vedlejší a ostatní ...'!$C$118:$K$144</definedName>
    <definedName name="_xlnm.Print_Titles" localSheetId="0">'Rekapitulace stavby'!$92:$92</definedName>
    <definedName name="_xlnm.Print_Titles" localSheetId="1">'SO 01 - Bourací a demontá...'!$126:$126</definedName>
    <definedName name="_xlnm.Print_Titles" localSheetId="2">'SO 02 - Výměna podlahy'!$130:$130</definedName>
    <definedName name="_xlnm.Print_Titles" localSheetId="3">'SO 03 - Injektáž'!$118:$118</definedName>
    <definedName name="_xlnm.Print_Titles" localSheetId="4">'VON - Vedlejší a ostatní ...'!$118:$118</definedName>
    <definedName name="_xlnm.Print_Area" localSheetId="0">'Rekapitulace stavby'!$D$4:$AO$76,'Rekapitulace stavby'!$C$82:$AQ$99</definedName>
    <definedName name="_xlnm.Print_Area" localSheetId="1">'SO 01 - Bourací a demontá...'!$C$4:$J$39,'SO 01 - Bourací a demontá...'!$C$50:$J$76,'SO 01 - Bourací a demontá...'!$C$82:$J$108,'SO 01 - Bourací a demontá...'!$C$114:$K$331</definedName>
    <definedName name="_xlnm.Print_Area" localSheetId="2">'SO 02 - Výměna podlahy'!$C$4:$J$39,'SO 02 - Výměna podlahy'!$C$50:$J$76,'SO 02 - Výměna podlahy'!$C$82:$J$112,'SO 02 - Výměna podlahy'!$C$118:$K$385</definedName>
    <definedName name="_xlnm.Print_Area" localSheetId="3">'SO 03 - Injektáž'!$C$4:$J$39,'SO 03 - Injektáž'!$C$50:$J$76,'SO 03 - Injektáž'!$C$82:$J$100,'SO 03 - Injektáž'!$C$106:$K$133</definedName>
    <definedName name="_xlnm.Print_Area" localSheetId="4">'VON - Vedlejší a ostatní ...'!$C$4:$J$39,'VON - Vedlejší a ostatní ...'!$C$50:$J$76,'VON - Vedlejší a ostatní ...'!$C$82:$J$100,'VON - Vedlejší a ostatní ...'!$C$106:$K$144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 s="1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116" i="5" s="1"/>
  <c r="J17" i="5"/>
  <c r="J12" i="5"/>
  <c r="J113" i="5" s="1"/>
  <c r="E7" i="5"/>
  <c r="E109" i="5"/>
  <c r="J37" i="4"/>
  <c r="J36" i="4"/>
  <c r="AY97" i="1"/>
  <c r="J35" i="4"/>
  <c r="AX97" i="1" s="1"/>
  <c r="BI133" i="4"/>
  <c r="BH133" i="4"/>
  <c r="BG133" i="4"/>
  <c r="BF133" i="4"/>
  <c r="T133" i="4"/>
  <c r="T132" i="4"/>
  <c r="R133" i="4"/>
  <c r="R132" i="4" s="1"/>
  <c r="P133" i="4"/>
  <c r="P132" i="4" s="1"/>
  <c r="BI128" i="4"/>
  <c r="BH128" i="4"/>
  <c r="BG128" i="4"/>
  <c r="BF128" i="4"/>
  <c r="T128" i="4"/>
  <c r="R128" i="4"/>
  <c r="P128" i="4"/>
  <c r="BI122" i="4"/>
  <c r="BH122" i="4"/>
  <c r="BG122" i="4"/>
  <c r="BF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J12" i="4"/>
  <c r="J113" i="4" s="1"/>
  <c r="E7" i="4"/>
  <c r="E109" i="4" s="1"/>
  <c r="J37" i="3"/>
  <c r="J36" i="3"/>
  <c r="AY96" i="1"/>
  <c r="J35" i="3"/>
  <c r="AX96" i="1"/>
  <c r="BI382" i="3"/>
  <c r="BH382" i="3"/>
  <c r="BG382" i="3"/>
  <c r="BF382" i="3"/>
  <c r="T382" i="3"/>
  <c r="R382" i="3"/>
  <c r="P382" i="3"/>
  <c r="BI378" i="3"/>
  <c r="BH378" i="3"/>
  <c r="BG378" i="3"/>
  <c r="BF378" i="3"/>
  <c r="T378" i="3"/>
  <c r="R378" i="3"/>
  <c r="P378" i="3"/>
  <c r="BI374" i="3"/>
  <c r="BH374" i="3"/>
  <c r="BG374" i="3"/>
  <c r="BF374" i="3"/>
  <c r="T374" i="3"/>
  <c r="R374" i="3"/>
  <c r="P374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67" i="3"/>
  <c r="BH367" i="3"/>
  <c r="BG367" i="3"/>
  <c r="BF367" i="3"/>
  <c r="T367" i="3"/>
  <c r="R367" i="3"/>
  <c r="P367" i="3"/>
  <c r="BI363" i="3"/>
  <c r="BH363" i="3"/>
  <c r="BG363" i="3"/>
  <c r="BF363" i="3"/>
  <c r="T363" i="3"/>
  <c r="R363" i="3"/>
  <c r="P363" i="3"/>
  <c r="BI359" i="3"/>
  <c r="BH359" i="3"/>
  <c r="BG359" i="3"/>
  <c r="BF359" i="3"/>
  <c r="T359" i="3"/>
  <c r="R359" i="3"/>
  <c r="P359" i="3"/>
  <c r="BI357" i="3"/>
  <c r="BH357" i="3"/>
  <c r="BG357" i="3"/>
  <c r="BF357" i="3"/>
  <c r="T357" i="3"/>
  <c r="R357" i="3"/>
  <c r="P357" i="3"/>
  <c r="BI352" i="3"/>
  <c r="BH352" i="3"/>
  <c r="BG352" i="3"/>
  <c r="BF352" i="3"/>
  <c r="T352" i="3"/>
  <c r="R352" i="3"/>
  <c r="P352" i="3"/>
  <c r="BI350" i="3"/>
  <c r="BH350" i="3"/>
  <c r="BG350" i="3"/>
  <c r="BF350" i="3"/>
  <c r="T350" i="3"/>
  <c r="R350" i="3"/>
  <c r="P350" i="3"/>
  <c r="BI345" i="3"/>
  <c r="BH345" i="3"/>
  <c r="BG345" i="3"/>
  <c r="BF345" i="3"/>
  <c r="T345" i="3"/>
  <c r="R345" i="3"/>
  <c r="P345" i="3"/>
  <c r="BI341" i="3"/>
  <c r="BH341" i="3"/>
  <c r="BG341" i="3"/>
  <c r="BF341" i="3"/>
  <c r="T341" i="3"/>
  <c r="R341" i="3"/>
  <c r="P341" i="3"/>
  <c r="BI337" i="3"/>
  <c r="BH337" i="3"/>
  <c r="BG337" i="3"/>
  <c r="BF337" i="3"/>
  <c r="T337" i="3"/>
  <c r="R337" i="3"/>
  <c r="P337" i="3"/>
  <c r="BI334" i="3"/>
  <c r="BH334" i="3"/>
  <c r="BG334" i="3"/>
  <c r="BF334" i="3"/>
  <c r="T334" i="3"/>
  <c r="R334" i="3"/>
  <c r="P334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4" i="3"/>
  <c r="BH324" i="3"/>
  <c r="BG324" i="3"/>
  <c r="BF324" i="3"/>
  <c r="T324" i="3"/>
  <c r="R324" i="3"/>
  <c r="P324" i="3"/>
  <c r="BI320" i="3"/>
  <c r="BH320" i="3"/>
  <c r="BG320" i="3"/>
  <c r="BF320" i="3"/>
  <c r="T320" i="3"/>
  <c r="R320" i="3"/>
  <c r="P320" i="3"/>
  <c r="BI316" i="3"/>
  <c r="BH316" i="3"/>
  <c r="BG316" i="3"/>
  <c r="BF316" i="3"/>
  <c r="T316" i="3"/>
  <c r="R316" i="3"/>
  <c r="P316" i="3"/>
  <c r="BI312" i="3"/>
  <c r="BH312" i="3"/>
  <c r="BG312" i="3"/>
  <c r="BF312" i="3"/>
  <c r="T312" i="3"/>
  <c r="R312" i="3"/>
  <c r="P312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2" i="3"/>
  <c r="BH302" i="3"/>
  <c r="BG302" i="3"/>
  <c r="BF302" i="3"/>
  <c r="T302" i="3"/>
  <c r="R302" i="3"/>
  <c r="P302" i="3"/>
  <c r="BI300" i="3"/>
  <c r="BH300" i="3"/>
  <c r="BG300" i="3"/>
  <c r="BF300" i="3"/>
  <c r="T300" i="3"/>
  <c r="R300" i="3"/>
  <c r="P300" i="3"/>
  <c r="BI296" i="3"/>
  <c r="BH296" i="3"/>
  <c r="BG296" i="3"/>
  <c r="BF296" i="3"/>
  <c r="T296" i="3"/>
  <c r="R296" i="3"/>
  <c r="P296" i="3"/>
  <c r="BI292" i="3"/>
  <c r="BH292" i="3"/>
  <c r="BG292" i="3"/>
  <c r="BF292" i="3"/>
  <c r="T292" i="3"/>
  <c r="R292" i="3"/>
  <c r="P292" i="3"/>
  <c r="BI288" i="3"/>
  <c r="BH288" i="3"/>
  <c r="BG288" i="3"/>
  <c r="BF288" i="3"/>
  <c r="T288" i="3"/>
  <c r="R288" i="3"/>
  <c r="P288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4" i="3"/>
  <c r="BH274" i="3"/>
  <c r="BG274" i="3"/>
  <c r="BF274" i="3"/>
  <c r="T274" i="3"/>
  <c r="R274" i="3"/>
  <c r="P274" i="3"/>
  <c r="BI270" i="3"/>
  <c r="BH270" i="3"/>
  <c r="BG270" i="3"/>
  <c r="BF270" i="3"/>
  <c r="T270" i="3"/>
  <c r="R270" i="3"/>
  <c r="P270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T212" i="3" s="1"/>
  <c r="R213" i="3"/>
  <c r="R212" i="3" s="1"/>
  <c r="P213" i="3"/>
  <c r="P212" i="3" s="1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91" i="3"/>
  <c r="BH191" i="3"/>
  <c r="BG191" i="3"/>
  <c r="BF191" i="3"/>
  <c r="T191" i="3"/>
  <c r="R191" i="3"/>
  <c r="P191" i="3"/>
  <c r="BI187" i="3"/>
  <c r="BH187" i="3"/>
  <c r="BG187" i="3"/>
  <c r="BF187" i="3"/>
  <c r="T187" i="3"/>
  <c r="R187" i="3"/>
  <c r="P187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5" i="3"/>
  <c r="BH155" i="3"/>
  <c r="BG155" i="3"/>
  <c r="BF155" i="3"/>
  <c r="T155" i="3"/>
  <c r="R155" i="3"/>
  <c r="P155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J128" i="3"/>
  <c r="J127" i="3"/>
  <c r="F127" i="3"/>
  <c r="F125" i="3"/>
  <c r="E123" i="3"/>
  <c r="J92" i="3"/>
  <c r="J91" i="3"/>
  <c r="F91" i="3"/>
  <c r="F89" i="3"/>
  <c r="E87" i="3"/>
  <c r="J18" i="3"/>
  <c r="E18" i="3"/>
  <c r="F128" i="3"/>
  <c r="J17" i="3"/>
  <c r="J12" i="3"/>
  <c r="J89" i="3" s="1"/>
  <c r="E7" i="3"/>
  <c r="E121" i="3" s="1"/>
  <c r="J37" i="2"/>
  <c r="J36" i="2"/>
  <c r="AY95" i="1"/>
  <c r="J35" i="2"/>
  <c r="AX95" i="1" s="1"/>
  <c r="BI322" i="2"/>
  <c r="BH322" i="2"/>
  <c r="BG322" i="2"/>
  <c r="BF322" i="2"/>
  <c r="T322" i="2"/>
  <c r="T321" i="2"/>
  <c r="R322" i="2"/>
  <c r="R321" i="2" s="1"/>
  <c r="P322" i="2"/>
  <c r="P321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1" i="2"/>
  <c r="BH191" i="2"/>
  <c r="BG191" i="2"/>
  <c r="BF191" i="2"/>
  <c r="T191" i="2"/>
  <c r="T190" i="2" s="1"/>
  <c r="R191" i="2"/>
  <c r="R190" i="2"/>
  <c r="P191" i="2"/>
  <c r="P190" i="2" s="1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J124" i="2"/>
  <c r="J123" i="2"/>
  <c r="F123" i="2"/>
  <c r="F121" i="2"/>
  <c r="E119" i="2"/>
  <c r="J92" i="2"/>
  <c r="J91" i="2"/>
  <c r="F91" i="2"/>
  <c r="F89" i="2"/>
  <c r="E87" i="2"/>
  <c r="J18" i="2"/>
  <c r="E18" i="2"/>
  <c r="F92" i="2"/>
  <c r="J17" i="2"/>
  <c r="J12" i="2"/>
  <c r="J121" i="2"/>
  <c r="E7" i="2"/>
  <c r="E85" i="2" s="1"/>
  <c r="L90" i="1"/>
  <c r="AM90" i="1"/>
  <c r="AM89" i="1"/>
  <c r="L89" i="1"/>
  <c r="AM87" i="1"/>
  <c r="L87" i="1"/>
  <c r="L85" i="1"/>
  <c r="L84" i="1"/>
  <c r="BK275" i="2"/>
  <c r="J267" i="2"/>
  <c r="BK264" i="2"/>
  <c r="BK255" i="2"/>
  <c r="BK243" i="2"/>
  <c r="BK235" i="2"/>
  <c r="J227" i="2"/>
  <c r="BK219" i="2"/>
  <c r="J213" i="2"/>
  <c r="BK205" i="2"/>
  <c r="J198" i="2"/>
  <c r="J186" i="2"/>
  <c r="J178" i="2"/>
  <c r="BK170" i="2"/>
  <c r="BK162" i="2"/>
  <c r="BK154" i="2"/>
  <c r="BK146" i="2"/>
  <c r="J138" i="2"/>
  <c r="J130" i="2"/>
  <c r="BK322" i="2"/>
  <c r="BK320" i="2"/>
  <c r="BK317" i="2"/>
  <c r="BK279" i="2"/>
  <c r="BK273" i="2"/>
  <c r="BK267" i="2"/>
  <c r="J264" i="2"/>
  <c r="J255" i="2"/>
  <c r="BK247" i="2"/>
  <c r="BK239" i="2"/>
  <c r="BK231" i="2"/>
  <c r="BK223" i="2"/>
  <c r="BK216" i="2"/>
  <c r="BK209" i="2"/>
  <c r="BK202" i="2"/>
  <c r="J191" i="2"/>
  <c r="BK182" i="2"/>
  <c r="BK178" i="2"/>
  <c r="J170" i="2"/>
  <c r="BK158" i="2"/>
  <c r="BK150" i="2"/>
  <c r="BK142" i="2"/>
  <c r="J134" i="2"/>
  <c r="J378" i="3"/>
  <c r="J372" i="3"/>
  <c r="J363" i="3"/>
  <c r="BK359" i="3"/>
  <c r="BK352" i="3"/>
  <c r="BK345" i="3"/>
  <c r="BK337" i="3"/>
  <c r="BK330" i="3"/>
  <c r="BK324" i="3"/>
  <c r="J316" i="3"/>
  <c r="BK308" i="3"/>
  <c r="BK300" i="3"/>
  <c r="J296" i="3"/>
  <c r="BK288" i="3"/>
  <c r="BK284" i="3"/>
  <c r="BK279" i="3"/>
  <c r="J278" i="3"/>
  <c r="BK270" i="3"/>
  <c r="BK265" i="3"/>
  <c r="BK260" i="3"/>
  <c r="BK254" i="3"/>
  <c r="BK248" i="3"/>
  <c r="BK238" i="3"/>
  <c r="J236" i="3"/>
  <c r="BK230" i="3"/>
  <c r="J226" i="3"/>
  <c r="BK220" i="3"/>
  <c r="J213" i="3"/>
  <c r="J203" i="3"/>
  <c r="J199" i="3"/>
  <c r="J191" i="3"/>
  <c r="BK182" i="3"/>
  <c r="J174" i="3"/>
  <c r="BK164" i="3"/>
  <c r="BK155" i="3"/>
  <c r="J143" i="3"/>
  <c r="BK134" i="3"/>
  <c r="J382" i="3"/>
  <c r="J374" i="3"/>
  <c r="J371" i="3"/>
  <c r="BK367" i="3"/>
  <c r="J357" i="3"/>
  <c r="J350" i="3"/>
  <c r="BK341" i="3"/>
  <c r="BK334" i="3"/>
  <c r="J328" i="3"/>
  <c r="J320" i="3"/>
  <c r="BK316" i="3"/>
  <c r="BK306" i="3"/>
  <c r="J302" i="3"/>
  <c r="J292" i="3"/>
  <c r="J279" i="3"/>
  <c r="J274" i="3"/>
  <c r="J270" i="3"/>
  <c r="J265" i="3"/>
  <c r="J260" i="3"/>
  <c r="J254" i="3"/>
  <c r="J248" i="3"/>
  <c r="J238" i="3"/>
  <c r="BK236" i="3"/>
  <c r="J230" i="3"/>
  <c r="BK226" i="3"/>
  <c r="J220" i="3"/>
  <c r="BK213" i="3"/>
  <c r="J207" i="3"/>
  <c r="BK199" i="3"/>
  <c r="BK191" i="3"/>
  <c r="BK187" i="3"/>
  <c r="J178" i="3"/>
  <c r="J170" i="3"/>
  <c r="BK161" i="3"/>
  <c r="BK143" i="3"/>
  <c r="J134" i="3"/>
  <c r="J133" i="4"/>
  <c r="J122" i="4"/>
  <c r="BK128" i="4"/>
  <c r="J134" i="5"/>
  <c r="J128" i="5"/>
  <c r="BK122" i="5"/>
  <c r="BK138" i="5"/>
  <c r="J131" i="5"/>
  <c r="BK128" i="5"/>
  <c r="J322" i="2"/>
  <c r="J320" i="2"/>
  <c r="J317" i="2"/>
  <c r="BK311" i="2"/>
  <c r="J311" i="2"/>
  <c r="BK309" i="2"/>
  <c r="J309" i="2"/>
  <c r="BK305" i="2"/>
  <c r="J305" i="2"/>
  <c r="BK294" i="2"/>
  <c r="J294" i="2"/>
  <c r="BK290" i="2"/>
  <c r="J290" i="2"/>
  <c r="J281" i="2"/>
  <c r="J279" i="2"/>
  <c r="J273" i="2"/>
  <c r="BK270" i="2"/>
  <c r="J265" i="2"/>
  <c r="J263" i="2"/>
  <c r="J251" i="2"/>
  <c r="J247" i="2"/>
  <c r="J239" i="2"/>
  <c r="J231" i="2"/>
  <c r="J223" i="2"/>
  <c r="J216" i="2"/>
  <c r="J209" i="2"/>
  <c r="J202" i="2"/>
  <c r="BK191" i="2"/>
  <c r="J182" i="2"/>
  <c r="BK174" i="2"/>
  <c r="J166" i="2"/>
  <c r="J158" i="2"/>
  <c r="J150" i="2"/>
  <c r="J142" i="2"/>
  <c r="BK134" i="2"/>
  <c r="AS94" i="1"/>
  <c r="BK281" i="2"/>
  <c r="J275" i="2"/>
  <c r="J270" i="2"/>
  <c r="BK265" i="2"/>
  <c r="BK263" i="2"/>
  <c r="BK251" i="2"/>
  <c r="J243" i="2"/>
  <c r="J235" i="2"/>
  <c r="BK227" i="2"/>
  <c r="J219" i="2"/>
  <c r="BK213" i="2"/>
  <c r="J205" i="2"/>
  <c r="BK198" i="2"/>
  <c r="BK186" i="2"/>
  <c r="J174" i="2"/>
  <c r="BK166" i="2"/>
  <c r="J162" i="2"/>
  <c r="J154" i="2"/>
  <c r="J146" i="2"/>
  <c r="BK138" i="2"/>
  <c r="BK130" i="2"/>
  <c r="BK374" i="3"/>
  <c r="BK371" i="3"/>
  <c r="J367" i="3"/>
  <c r="BK357" i="3"/>
  <c r="BK350" i="3"/>
  <c r="J341" i="3"/>
  <c r="J334" i="3"/>
  <c r="BK328" i="3"/>
  <c r="BK320" i="3"/>
  <c r="BK312" i="3"/>
  <c r="BK302" i="3"/>
  <c r="J300" i="3"/>
  <c r="BK292" i="3"/>
  <c r="J288" i="3"/>
  <c r="BK282" i="3"/>
  <c r="BK274" i="3"/>
  <c r="BK266" i="3"/>
  <c r="BK261" i="3"/>
  <c r="BK256" i="3"/>
  <c r="J250" i="3"/>
  <c r="J244" i="3"/>
  <c r="J242" i="3"/>
  <c r="J234" i="3"/>
  <c r="J228" i="3"/>
  <c r="BK222" i="3"/>
  <c r="J216" i="3"/>
  <c r="BK211" i="3"/>
  <c r="BK207" i="3"/>
  <c r="J195" i="3"/>
  <c r="J187" i="3"/>
  <c r="BK178" i="3"/>
  <c r="BK170" i="3"/>
  <c r="J161" i="3"/>
  <c r="BK149" i="3"/>
  <c r="J138" i="3"/>
  <c r="BK382" i="3"/>
  <c r="BK378" i="3"/>
  <c r="BK372" i="3"/>
  <c r="BK363" i="3"/>
  <c r="J359" i="3"/>
  <c r="J352" i="3"/>
  <c r="J345" i="3"/>
  <c r="J337" i="3"/>
  <c r="J330" i="3"/>
  <c r="J324" i="3"/>
  <c r="J312" i="3"/>
  <c r="J308" i="3"/>
  <c r="J306" i="3"/>
  <c r="BK296" i="3"/>
  <c r="J284" i="3"/>
  <c r="J282" i="3"/>
  <c r="BK278" i="3"/>
  <c r="J266" i="3"/>
  <c r="J261" i="3"/>
  <c r="J256" i="3"/>
  <c r="BK250" i="3"/>
  <c r="BK244" i="3"/>
  <c r="BK242" i="3"/>
  <c r="BK234" i="3"/>
  <c r="BK228" i="3"/>
  <c r="J222" i="3"/>
  <c r="BK216" i="3"/>
  <c r="J211" i="3"/>
  <c r="BK203" i="3"/>
  <c r="BK195" i="3"/>
  <c r="J182" i="3"/>
  <c r="BK174" i="3"/>
  <c r="J164" i="3"/>
  <c r="J155" i="3"/>
  <c r="J149" i="3"/>
  <c r="BK138" i="3"/>
  <c r="J128" i="4"/>
  <c r="BK133" i="4"/>
  <c r="BK122" i="4"/>
  <c r="BK141" i="5"/>
  <c r="J138" i="5"/>
  <c r="BK131" i="5"/>
  <c r="BK125" i="5"/>
  <c r="J141" i="5"/>
  <c r="BK134" i="5"/>
  <c r="J125" i="5"/>
  <c r="J122" i="5"/>
  <c r="BK129" i="2" l="1"/>
  <c r="J129" i="2" s="1"/>
  <c r="J98" i="2" s="1"/>
  <c r="T129" i="2"/>
  <c r="BK197" i="2"/>
  <c r="J197" i="2" s="1"/>
  <c r="J100" i="2" s="1"/>
  <c r="R197" i="2"/>
  <c r="P262" i="2"/>
  <c r="R262" i="2"/>
  <c r="P269" i="2"/>
  <c r="T269" i="2"/>
  <c r="P274" i="2"/>
  <c r="T274" i="2"/>
  <c r="P280" i="2"/>
  <c r="R280" i="2"/>
  <c r="BK310" i="2"/>
  <c r="J310" i="2" s="1"/>
  <c r="J106" i="2" s="1"/>
  <c r="R310" i="2"/>
  <c r="BK133" i="3"/>
  <c r="J133" i="3" s="1"/>
  <c r="J98" i="3" s="1"/>
  <c r="R133" i="3"/>
  <c r="BK142" i="3"/>
  <c r="J142" i="3" s="1"/>
  <c r="J99" i="3" s="1"/>
  <c r="R142" i="3"/>
  <c r="BK186" i="3"/>
  <c r="J186" i="3" s="1"/>
  <c r="J100" i="3" s="1"/>
  <c r="R186" i="3"/>
  <c r="BK215" i="3"/>
  <c r="J215" i="3" s="1"/>
  <c r="J103" i="3" s="1"/>
  <c r="R215" i="3"/>
  <c r="BK229" i="3"/>
  <c r="J229" i="3" s="1"/>
  <c r="J104" i="3" s="1"/>
  <c r="R229" i="3"/>
  <c r="BK237" i="3"/>
  <c r="J237" i="3" s="1"/>
  <c r="J105" i="3" s="1"/>
  <c r="R237" i="3"/>
  <c r="BK243" i="3"/>
  <c r="J243" i="3" s="1"/>
  <c r="J106" i="3" s="1"/>
  <c r="R243" i="3"/>
  <c r="BK249" i="3"/>
  <c r="J249" i="3" s="1"/>
  <c r="J107" i="3" s="1"/>
  <c r="R249" i="3"/>
  <c r="BK255" i="3"/>
  <c r="J255" i="3" s="1"/>
  <c r="J108" i="3" s="1"/>
  <c r="R255" i="3"/>
  <c r="BK283" i="3"/>
  <c r="J283" i="3" s="1"/>
  <c r="J109" i="3" s="1"/>
  <c r="R283" i="3"/>
  <c r="BK329" i="3"/>
  <c r="J329" i="3" s="1"/>
  <c r="J110" i="3" s="1"/>
  <c r="R329" i="3"/>
  <c r="BK373" i="3"/>
  <c r="J373" i="3" s="1"/>
  <c r="J111" i="3" s="1"/>
  <c r="R373" i="3"/>
  <c r="BK121" i="4"/>
  <c r="J121" i="4" s="1"/>
  <c r="J98" i="4" s="1"/>
  <c r="R121" i="4"/>
  <c r="R120" i="4" s="1"/>
  <c r="R119" i="4" s="1"/>
  <c r="P129" i="2"/>
  <c r="R129" i="2"/>
  <c r="R128" i="2" s="1"/>
  <c r="P197" i="2"/>
  <c r="T197" i="2"/>
  <c r="BK262" i="2"/>
  <c r="J262" i="2" s="1"/>
  <c r="J101" i="2" s="1"/>
  <c r="T262" i="2"/>
  <c r="BK269" i="2"/>
  <c r="J269" i="2" s="1"/>
  <c r="J103" i="2" s="1"/>
  <c r="R269" i="2"/>
  <c r="BK274" i="2"/>
  <c r="J274" i="2" s="1"/>
  <c r="J104" i="2" s="1"/>
  <c r="R274" i="2"/>
  <c r="BK280" i="2"/>
  <c r="J280" i="2" s="1"/>
  <c r="J105" i="2" s="1"/>
  <c r="T280" i="2"/>
  <c r="P310" i="2"/>
  <c r="T310" i="2"/>
  <c r="P133" i="3"/>
  <c r="T133" i="3"/>
  <c r="P142" i="3"/>
  <c r="T142" i="3"/>
  <c r="P186" i="3"/>
  <c r="T186" i="3"/>
  <c r="P215" i="3"/>
  <c r="T215" i="3"/>
  <c r="P229" i="3"/>
  <c r="T229" i="3"/>
  <c r="P237" i="3"/>
  <c r="T237" i="3"/>
  <c r="P243" i="3"/>
  <c r="T243" i="3"/>
  <c r="P249" i="3"/>
  <c r="T249" i="3"/>
  <c r="P255" i="3"/>
  <c r="T255" i="3"/>
  <c r="P283" i="3"/>
  <c r="T283" i="3"/>
  <c r="P329" i="3"/>
  <c r="T329" i="3"/>
  <c r="P373" i="3"/>
  <c r="T373" i="3"/>
  <c r="P121" i="4"/>
  <c r="P120" i="4"/>
  <c r="P119" i="4"/>
  <c r="AU97" i="1" s="1"/>
  <c r="T121" i="4"/>
  <c r="T120" i="4"/>
  <c r="T119" i="4"/>
  <c r="BK121" i="5"/>
  <c r="J121" i="5" s="1"/>
  <c r="J98" i="5" s="1"/>
  <c r="P121" i="5"/>
  <c r="R121" i="5"/>
  <c r="T121" i="5"/>
  <c r="BK137" i="5"/>
  <c r="J137" i="5"/>
  <c r="J99" i="5" s="1"/>
  <c r="P137" i="5"/>
  <c r="R137" i="5"/>
  <c r="T137" i="5"/>
  <c r="BK321" i="2"/>
  <c r="J321" i="2" s="1"/>
  <c r="J107" i="2" s="1"/>
  <c r="BK212" i="3"/>
  <c r="J212" i="3" s="1"/>
  <c r="J101" i="3" s="1"/>
  <c r="BK190" i="2"/>
  <c r="J190" i="2"/>
  <c r="J99" i="2" s="1"/>
  <c r="BK132" i="4"/>
  <c r="J132" i="4"/>
  <c r="J99" i="4"/>
  <c r="E85" i="5"/>
  <c r="J89" i="5"/>
  <c r="BE125" i="5"/>
  <c r="BE131" i="5"/>
  <c r="BE138" i="5"/>
  <c r="F92" i="5"/>
  <c r="BE122" i="5"/>
  <c r="BE128" i="5"/>
  <c r="BE134" i="5"/>
  <c r="BE141" i="5"/>
  <c r="E85" i="4"/>
  <c r="J89" i="4"/>
  <c r="F92" i="4"/>
  <c r="BE122" i="4"/>
  <c r="BE128" i="4"/>
  <c r="BE133" i="4"/>
  <c r="E85" i="3"/>
  <c r="F92" i="3"/>
  <c r="J125" i="3"/>
  <c r="BE134" i="3"/>
  <c r="BE138" i="3"/>
  <c r="BE155" i="3"/>
  <c r="BE170" i="3"/>
  <c r="BE182" i="3"/>
  <c r="BE187" i="3"/>
  <c r="BE195" i="3"/>
  <c r="BE211" i="3"/>
  <c r="BE216" i="3"/>
  <c r="BE220" i="3"/>
  <c r="BE222" i="3"/>
  <c r="BE230" i="3"/>
  <c r="BE234" i="3"/>
  <c r="BE238" i="3"/>
  <c r="BE242" i="3"/>
  <c r="BE244" i="3"/>
  <c r="BE250" i="3"/>
  <c r="BE254" i="3"/>
  <c r="BE261" i="3"/>
  <c r="BE265" i="3"/>
  <c r="BE274" i="3"/>
  <c r="BE279" i="3"/>
  <c r="BE296" i="3"/>
  <c r="BE300" i="3"/>
  <c r="BE302" i="3"/>
  <c r="BE308" i="3"/>
  <c r="BE316" i="3"/>
  <c r="BE320" i="3"/>
  <c r="BE330" i="3"/>
  <c r="BE337" i="3"/>
  <c r="BE357" i="3"/>
  <c r="BE363" i="3"/>
  <c r="BE371" i="3"/>
  <c r="BE374" i="3"/>
  <c r="BE378" i="3"/>
  <c r="BE382" i="3"/>
  <c r="BE143" i="3"/>
  <c r="BE149" i="3"/>
  <c r="BE161" i="3"/>
  <c r="BE164" i="3"/>
  <c r="BE174" i="3"/>
  <c r="BE178" i="3"/>
  <c r="BE191" i="3"/>
  <c r="BE199" i="3"/>
  <c r="BE203" i="3"/>
  <c r="BE207" i="3"/>
  <c r="BE213" i="3"/>
  <c r="BE226" i="3"/>
  <c r="BE228" i="3"/>
  <c r="BE236" i="3"/>
  <c r="BE248" i="3"/>
  <c r="BE256" i="3"/>
  <c r="BE260" i="3"/>
  <c r="BE266" i="3"/>
  <c r="BE270" i="3"/>
  <c r="BE278" i="3"/>
  <c r="BE282" i="3"/>
  <c r="BE284" i="3"/>
  <c r="BE288" i="3"/>
  <c r="BE292" i="3"/>
  <c r="BE306" i="3"/>
  <c r="BE312" i="3"/>
  <c r="BE324" i="3"/>
  <c r="BE328" i="3"/>
  <c r="BE334" i="3"/>
  <c r="BE341" i="3"/>
  <c r="BE345" i="3"/>
  <c r="BE350" i="3"/>
  <c r="BE352" i="3"/>
  <c r="BE359" i="3"/>
  <c r="BE367" i="3"/>
  <c r="BE372" i="3"/>
  <c r="J89" i="2"/>
  <c r="E117" i="2"/>
  <c r="F124" i="2"/>
  <c r="BE134" i="2"/>
  <c r="BE146" i="2"/>
  <c r="BE154" i="2"/>
  <c r="BE162" i="2"/>
  <c r="BE170" i="2"/>
  <c r="BE178" i="2"/>
  <c r="BE191" i="2"/>
  <c r="BE198" i="2"/>
  <c r="BE205" i="2"/>
  <c r="BE209" i="2"/>
  <c r="BE213" i="2"/>
  <c r="BE219" i="2"/>
  <c r="BE223" i="2"/>
  <c r="BE235" i="2"/>
  <c r="BE239" i="2"/>
  <c r="BE247" i="2"/>
  <c r="BE264" i="2"/>
  <c r="BE270" i="2"/>
  <c r="BE273" i="2"/>
  <c r="BE290" i="2"/>
  <c r="BE311" i="2"/>
  <c r="BE320" i="2"/>
  <c r="BE130" i="2"/>
  <c r="BE138" i="2"/>
  <c r="BE142" i="2"/>
  <c r="BE150" i="2"/>
  <c r="BE158" i="2"/>
  <c r="BE166" i="2"/>
  <c r="BE174" i="2"/>
  <c r="BE182" i="2"/>
  <c r="BE186" i="2"/>
  <c r="BE202" i="2"/>
  <c r="BE216" i="2"/>
  <c r="BE227" i="2"/>
  <c r="BE231" i="2"/>
  <c r="BE243" i="2"/>
  <c r="BE251" i="2"/>
  <c r="BE255" i="2"/>
  <c r="BE263" i="2"/>
  <c r="BE265" i="2"/>
  <c r="BE267" i="2"/>
  <c r="BE275" i="2"/>
  <c r="BE279" i="2"/>
  <c r="BE281" i="2"/>
  <c r="BE294" i="2"/>
  <c r="BE305" i="2"/>
  <c r="BE309" i="2"/>
  <c r="BE317" i="2"/>
  <c r="BE322" i="2"/>
  <c r="F36" i="2"/>
  <c r="BC95" i="1"/>
  <c r="F37" i="2"/>
  <c r="BD95" i="1"/>
  <c r="J34" i="3"/>
  <c r="AW96" i="1" s="1"/>
  <c r="F37" i="3"/>
  <c r="BD96" i="1"/>
  <c r="F35" i="4"/>
  <c r="BB97" i="1"/>
  <c r="F36" i="4"/>
  <c r="BC97" i="1"/>
  <c r="J34" i="4"/>
  <c r="AW97" i="1"/>
  <c r="F37" i="4"/>
  <c r="BD97" i="1"/>
  <c r="F34" i="5"/>
  <c r="BA98" i="1"/>
  <c r="J34" i="5"/>
  <c r="AW98" i="1"/>
  <c r="F37" i="5"/>
  <c r="BD98" i="1"/>
  <c r="J34" i="2"/>
  <c r="AW95" i="1" s="1"/>
  <c r="F34" i="2"/>
  <c r="BA95" i="1"/>
  <c r="F35" i="2"/>
  <c r="BB95" i="1" s="1"/>
  <c r="F34" i="3"/>
  <c r="BA96" i="1" s="1"/>
  <c r="F36" i="3"/>
  <c r="BC96" i="1" s="1"/>
  <c r="F35" i="3"/>
  <c r="BB96" i="1"/>
  <c r="F34" i="4"/>
  <c r="BA97" i="1" s="1"/>
  <c r="F35" i="5"/>
  <c r="BB98" i="1"/>
  <c r="F36" i="5"/>
  <c r="BC98" i="1" s="1"/>
  <c r="T120" i="5" l="1"/>
  <c r="T119" i="5" s="1"/>
  <c r="P120" i="5"/>
  <c r="P119" i="5"/>
  <c r="AU98" i="1"/>
  <c r="P214" i="3"/>
  <c r="P132" i="3"/>
  <c r="P128" i="2"/>
  <c r="R214" i="3"/>
  <c r="T128" i="2"/>
  <c r="R120" i="5"/>
  <c r="R119" i="5"/>
  <c r="T214" i="3"/>
  <c r="T132" i="3"/>
  <c r="T131" i="3" s="1"/>
  <c r="R268" i="2"/>
  <c r="R127" i="2"/>
  <c r="R132" i="3"/>
  <c r="R131" i="3" s="1"/>
  <c r="T268" i="2"/>
  <c r="P268" i="2"/>
  <c r="BK128" i="2"/>
  <c r="J128" i="2" s="1"/>
  <c r="J97" i="2" s="1"/>
  <c r="BK268" i="2"/>
  <c r="J268" i="2"/>
  <c r="J102" i="2" s="1"/>
  <c r="BK132" i="3"/>
  <c r="J132" i="3"/>
  <c r="J97" i="3"/>
  <c r="BK214" i="3"/>
  <c r="J214" i="3"/>
  <c r="J102" i="3"/>
  <c r="BK120" i="4"/>
  <c r="J120" i="4" s="1"/>
  <c r="J97" i="4" s="1"/>
  <c r="BK120" i="5"/>
  <c r="J120" i="5"/>
  <c r="J97" i="5" s="1"/>
  <c r="F33" i="2"/>
  <c r="AZ95" i="1"/>
  <c r="J33" i="3"/>
  <c r="AV96" i="1" s="1"/>
  <c r="AT96" i="1" s="1"/>
  <c r="F33" i="5"/>
  <c r="AZ98" i="1"/>
  <c r="BD94" i="1"/>
  <c r="W33" i="1"/>
  <c r="BC94" i="1"/>
  <c r="W32" i="1"/>
  <c r="J33" i="2"/>
  <c r="AV95" i="1"/>
  <c r="AT95" i="1"/>
  <c r="F33" i="3"/>
  <c r="AZ96" i="1" s="1"/>
  <c r="J33" i="4"/>
  <c r="AV97" i="1"/>
  <c r="AT97" i="1"/>
  <c r="F33" i="4"/>
  <c r="AZ97" i="1"/>
  <c r="J33" i="5"/>
  <c r="AV98" i="1"/>
  <c r="AT98" i="1" s="1"/>
  <c r="BB94" i="1"/>
  <c r="W31" i="1"/>
  <c r="BA94" i="1"/>
  <c r="W30" i="1" s="1"/>
  <c r="P127" i="2" l="1"/>
  <c r="AU95" i="1"/>
  <c r="T127" i="2"/>
  <c r="P131" i="3"/>
  <c r="AU96" i="1"/>
  <c r="BK119" i="4"/>
  <c r="J119" i="4" s="1"/>
  <c r="J96" i="4" s="1"/>
  <c r="BK127" i="2"/>
  <c r="J127" i="2"/>
  <c r="J96" i="2" s="1"/>
  <c r="BK131" i="3"/>
  <c r="J131" i="3"/>
  <c r="J96" i="3"/>
  <c r="BK119" i="5"/>
  <c r="J119" i="5"/>
  <c r="J96" i="5"/>
  <c r="AZ94" i="1"/>
  <c r="W29" i="1" s="1"/>
  <c r="AY94" i="1"/>
  <c r="AX94" i="1"/>
  <c r="AW94" i="1"/>
  <c r="AK30" i="1" s="1"/>
  <c r="J30" i="2" l="1"/>
  <c r="AG95" i="1"/>
  <c r="J30" i="3"/>
  <c r="AG96" i="1"/>
  <c r="J30" i="5"/>
  <c r="AG98" i="1"/>
  <c r="AU94" i="1"/>
  <c r="J30" i="4"/>
  <c r="AG97" i="1"/>
  <c r="AV94" i="1"/>
  <c r="AK29" i="1" s="1"/>
  <c r="J39" i="3" l="1"/>
  <c r="J39" i="2"/>
  <c r="J39" i="4"/>
  <c r="J39" i="5"/>
  <c r="AN96" i="1"/>
  <c r="AN95" i="1"/>
  <c r="AN97" i="1"/>
  <c r="AN98" i="1"/>
  <c r="AG94" i="1"/>
  <c r="AN94" i="1" s="1"/>
  <c r="AK26" i="1"/>
  <c r="AT94" i="1"/>
  <c r="AK35" i="1" l="1"/>
</calcChain>
</file>

<file path=xl/sharedStrings.xml><?xml version="1.0" encoding="utf-8"?>
<sst xmlns="http://schemas.openxmlformats.org/spreadsheetml/2006/main" count="5856" uniqueCount="734">
  <si>
    <t>Export Komplet</t>
  </si>
  <si>
    <t/>
  </si>
  <si>
    <t>2.0</t>
  </si>
  <si>
    <t>ZAMOK</t>
  </si>
  <si>
    <t>False</t>
  </si>
  <si>
    <t>{2ca179a0-17a4-4823-9b0e-1fb5023f06d4}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</si>
  <si>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</si>
  <si>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</si>
  <si>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</si>
  <si>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</si>
  <si>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</si>
  <si>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</si>
  <si>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</si>
  <si>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</si>
  <si>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046/11/04/2025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</si>
  <si>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</si>
  <si>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</si>
  <si>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podlahy v tělocvičně ZŠ Beethovenova 662/21, Chomutov</t>
  </si>
  <si>
    <t>KSO:</t>
  </si>
  <si>
    <t>CC-CZ:</t>
  </si>
  <si>
    <t>Místo:</t>
  </si>
  <si>
    <t>Chomutov</t>
  </si>
  <si>
    <t>Datum:</t>
  </si>
  <si>
    <t>11. 4. 2025</t>
  </si>
  <si>
    <t>Zadavatel:</t>
  </si>
  <si>
    <t>IČ:</t>
  </si>
  <si>
    <t>Město Chomutov</t>
  </si>
  <si>
    <t>DIČ:</t>
  </si>
  <si>
    <t>Uchazeč:</t>
  </si>
  <si>
    <t>Vyplň údaj</t>
  </si>
  <si>
    <t>Projektant:</t>
  </si>
  <si>
    <t>Ing. Marian Zach</t>
  </si>
  <si>
    <t>True</t>
  </si>
  <si>
    <t>Zpracovatel:</t>
  </si>
  <si>
    <t>Pavel Šouta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</si>
  <si>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</si>
  <si>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</si>
  <si>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</si>
  <si>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</si>
  <si>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</si>
  <si>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</si>
  <si>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</si>
  <si>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</si>
  <si>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</si>
  <si>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</si>
  <si>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</si>
  <si>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</si>
  <si>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</si>
  <si>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</si>
  <si>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</si>
  <si>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</si>
  <si>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</si>
  <si>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</si>
  <si>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</si>
  <si>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</si>
  <si>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</si>
  <si>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</si>
  <si>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</si>
  <si>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</si>
  <si>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</si>
  <si>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</si>
  <si>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</si>
  <si>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</si>
  <si>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</si>
  <si>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</si>
  <si>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</si>
  <si>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</si>
  <si>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</si>
  <si>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</si>
  <si>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</si>
  <si>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</si>
  <si>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</si>
  <si>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</si>
  <si>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</si>
  <si>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</si>
  <si>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</si>
  <si>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</si>
  <si>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</si>
  <si>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</si>
  <si>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</si>
  <si>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</si>
  <si>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</si>
  <si>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Bourací a demontážní práce</t>
  </si>
  <si>
    <t>STA</t>
  </si>
  <si>
    <t>1</t>
  </si>
  <si>
    <t>{8feb7929-9f39-4fbf-abfd-0c3791a25ff5}</t>
  </si>
  <si>
    <t>2</t>
  </si>
  <si>
    <t>SO 02</t>
  </si>
  <si>
    <t>Výměna podlahy</t>
  </si>
  <si>
    <t>{27a4d19c-8cb2-4a8d-a230-d595f5a38969}</t>
  </si>
  <si>
    <t>SO 03</t>
  </si>
  <si>
    <t>Injektáž</t>
  </si>
  <si>
    <t>{9db99d47-e866-45b9-b793-7080b56dd293}</t>
  </si>
  <si>
    <t>VON</t>
  </si>
  <si>
    <t>Vedlejší a ostatní náklady</t>
  </si>
  <si>
    <t>{9e2e9c55-5dc7-43bc-9213-fac6c06755fd}</t>
  </si>
  <si>
    <t>KRYCÍ LIST SOUPISU PRACÍ</t>
  </si>
  <si>
    <t>Objekt:</t>
  </si>
  <si>
    <t>SO 01 - Bourací a demontážní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</si>
  <si>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</si>
  <si>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</si>
  <si>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</si>
  <si>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</si>
  <si>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</si>
  <si>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</si>
  <si>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</si>
  <si>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</si>
  <si>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</si>
  <si>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</si>
  <si>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</si>
  <si>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</si>
  <si>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</si>
  <si>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</si>
  <si>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775 - Podlahy skládané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</si>
  <si>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</si>
  <si>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</si>
  <si>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</si>
  <si>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</si>
  <si>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</si>
  <si>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</si>
  <si>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</si>
  <si>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</si>
  <si>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</si>
  <si>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</si>
  <si>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</si>
  <si>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</si>
  <si>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</si>
  <si>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</si>
  <si>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</si>
  <si>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</si>
  <si>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</si>
  <si>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</si>
  <si>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</si>
  <si>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</si>
  <si>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</si>
  <si>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</si>
  <si>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CS ÚRS 2025 01</t>
  </si>
  <si>
    <t>4</t>
  </si>
  <si>
    <t>211934201</t>
  </si>
  <si>
    <t>VV</t>
  </si>
  <si>
    <t>179,05*0,15*0,50</t>
  </si>
  <si>
    <t>9,63*0,15*0,50</t>
  </si>
  <si>
    <t>Součet</t>
  </si>
  <si>
    <t>139712111</t>
  </si>
  <si>
    <t>Vykopávky v uzavřených prostorech v hornině třídy těžitelnosti II skupiny 4 až 5 ručně</t>
  </si>
  <si>
    <t>103442267</t>
  </si>
  <si>
    <t>3</t>
  </si>
  <si>
    <t>162211311</t>
  </si>
  <si>
    <t>Vodorovné přemístění výkopku z horniny třídy těžitelnosti I skupiny 1 až 3 stavebním kolečkem do 10 m</t>
  </si>
  <si>
    <t>-444428760</t>
  </si>
  <si>
    <t>162211319</t>
  </si>
  <si>
    <t>Příplatek k vodorovnému přemístění výkopku z horniny třídy těžitelnosti I skupiny 1 až 3 stavebním kolečkem za každých dalších 10 m</t>
  </si>
  <si>
    <t>-539762666</t>
  </si>
  <si>
    <t>5</t>
  </si>
  <si>
    <t>162211321</t>
  </si>
  <si>
    <t>Vodorovné přemístění výkopku z horniny třídy těžitelnosti II skupiny 4 a 5 stavebním kolečkem do 10 m</t>
  </si>
  <si>
    <t>-373431408</t>
  </si>
  <si>
    <t>6</t>
  </si>
  <si>
    <t>162211329</t>
  </si>
  <si>
    <t>Příplatek k vodorovnému přemístění výkopku z horniny třídy těžitelnosti II skupiny 4 a 5 stavebním kolečkem za každých dalších 10 m</t>
  </si>
  <si>
    <t>-1261950549</t>
  </si>
  <si>
    <t>7</t>
  </si>
  <si>
    <t>162751117</t>
  </si>
  <si>
    <t>Vodorovné přemístění přes 9 000 do 10000 m výkopku/sypaniny z horniny třídy těžitelnosti I skupiny 1 až 3</t>
  </si>
  <si>
    <t>740340026</t>
  </si>
  <si>
    <t>8</t>
  </si>
  <si>
    <t>162751119</t>
  </si>
  <si>
    <t>Příplatek k vodorovnému přemístění výkopku/sypaniny z horniny třídy těžitelnosti I skupiny 1 až 3 ZKD 1000 m přes 10000 m</t>
  </si>
  <si>
    <t>-797757531</t>
  </si>
  <si>
    <t>179,05*0,15*0,50*5</t>
  </si>
  <si>
    <t>9,63*0,15*0,50*5</t>
  </si>
  <si>
    <t>9</t>
  </si>
  <si>
    <t>162751137</t>
  </si>
  <si>
    <t>Vodorovné přemístění přes 9 000 do 10000 m výkopku/sypaniny z horniny třídy těžitelnosti II skupiny 4 a 5</t>
  </si>
  <si>
    <t>-561391239</t>
  </si>
  <si>
    <t>10</t>
  </si>
  <si>
    <t>162751139</t>
  </si>
  <si>
    <t>Příplatek k vodorovnému přemístění výkopku/sypaniny z horniny třídy těžitelnosti II skupiny 4 a 5 ZKD 1000 m přes 10000 m</t>
  </si>
  <si>
    <t>-189342038</t>
  </si>
  <si>
    <t>11</t>
  </si>
  <si>
    <t>167151101</t>
  </si>
  <si>
    <t>Nakládání výkopku z hornin třídy těžitelnosti I skupiny 1 až 3 do 100 m3</t>
  </si>
  <si>
    <t>-106239374</t>
  </si>
  <si>
    <t>167151102</t>
  </si>
  <si>
    <t>Nakládání výkopku z hornin třídy těžitelnosti II skupiny 4 a 5 do 100 m3</t>
  </si>
  <si>
    <t>-78111331</t>
  </si>
  <si>
    <t>13</t>
  </si>
  <si>
    <t>171152501</t>
  </si>
  <si>
    <t>Zhutnění podloží z hornin soudržných nebo nesoudržných pod násypy</t>
  </si>
  <si>
    <t>m2</t>
  </si>
  <si>
    <t>1471511682</t>
  </si>
  <si>
    <t>179,05</t>
  </si>
  <si>
    <t>9,63</t>
  </si>
  <si>
    <t>14</t>
  </si>
  <si>
    <t>171201221</t>
  </si>
  <si>
    <t>Poplatek za uložení na skládce (skládkovné) zeminy a kamení kód odpadu 17 05 04</t>
  </si>
  <si>
    <t>t</t>
  </si>
  <si>
    <t>-1799233630</t>
  </si>
  <si>
    <t>179,05*0,15*2</t>
  </si>
  <si>
    <t>9,63*0,15*2</t>
  </si>
  <si>
    <t>15</t>
  </si>
  <si>
    <t>171251201</t>
  </si>
  <si>
    <t>Uložení sypaniny na skládky nebo meziskládky</t>
  </si>
  <si>
    <t>715716349</t>
  </si>
  <si>
    <t>179,05*0,15</t>
  </si>
  <si>
    <t>9,63*0,15</t>
  </si>
  <si>
    <t>Úpravy povrchů, podlahy a osazování výplní</t>
  </si>
  <si>
    <t>16</t>
  </si>
  <si>
    <t>619991011</t>
  </si>
  <si>
    <t>Obalení samostatných konstrukcí a prvků PE fólií</t>
  </si>
  <si>
    <t>-1098713152</t>
  </si>
  <si>
    <t>1,40*3,04*1,25*6</t>
  </si>
  <si>
    <t>1,07*2,66*1,25*5</t>
  </si>
  <si>
    <t>6*4</t>
  </si>
  <si>
    <t>28</t>
  </si>
  <si>
    <t>Ostatní konstrukce a práce, bourání</t>
  </si>
  <si>
    <t>17</t>
  </si>
  <si>
    <t>952902121</t>
  </si>
  <si>
    <t>Čištění budov zametení drsných podlah</t>
  </si>
  <si>
    <t>454333906</t>
  </si>
  <si>
    <t>18</t>
  </si>
  <si>
    <t>965022131</t>
  </si>
  <si>
    <t>Bourání kamenných podlah nebo dlažeb z lomového kamene nebo kostek pl přes 1 m2</t>
  </si>
  <si>
    <t>-1263802045</t>
  </si>
  <si>
    <t>19</t>
  </si>
  <si>
    <t>965042241</t>
  </si>
  <si>
    <t>Bourání podkladů pod dlažby nebo mazanin betonových nebo z litého asfaltu tl přes 100 mm pl přes 4 m2</t>
  </si>
  <si>
    <t>-447147144</t>
  </si>
  <si>
    <t>20</t>
  </si>
  <si>
    <t>965081322</t>
  </si>
  <si>
    <t>Bourání podlah z dlaždic betonových, teracových nebo čedičových tl do 25 mm plochy do 1 m2</t>
  </si>
  <si>
    <t>2093116384</t>
  </si>
  <si>
    <t>1,53*0,38</t>
  </si>
  <si>
    <t>P8</t>
  </si>
  <si>
    <t>965082923</t>
  </si>
  <si>
    <t>Odstranění násypů pod podlahami tl do 100 mm pl přes 2 m2</t>
  </si>
  <si>
    <t>-1345497017</t>
  </si>
  <si>
    <t>179,05*0,04</t>
  </si>
  <si>
    <t>22</t>
  </si>
  <si>
    <t>965082933</t>
  </si>
  <si>
    <t>Odstranění násypů pod podlahami tl do 200 mm pl přes 2 m2</t>
  </si>
  <si>
    <t>-675661951</t>
  </si>
  <si>
    <t>23</t>
  </si>
  <si>
    <t>M</t>
  </si>
  <si>
    <t>NC 0000.1</t>
  </si>
  <si>
    <t>demontáž stávajícího krytu radiátorů, ocelová konstrukce a dřevěný obklad včetně likvidace na řízené skládce, komplet</t>
  </si>
  <si>
    <t>ks</t>
  </si>
  <si>
    <t>-1114125284</t>
  </si>
  <si>
    <t>P2</t>
  </si>
  <si>
    <t>24</t>
  </si>
  <si>
    <t>NC 0000.2</t>
  </si>
  <si>
    <t>demontáž žebřiny včetně kotvících prvků v podlaze a jejich likvidace na řízené skládce</t>
  </si>
  <si>
    <t>-709274619</t>
  </si>
  <si>
    <t>P3</t>
  </si>
  <si>
    <t>25</t>
  </si>
  <si>
    <t>NC 0000.3</t>
  </si>
  <si>
    <t>demontáž kladiny včetně kotvících prvků v podlaze a její likvidace na řízené skládce</t>
  </si>
  <si>
    <t>-473667395</t>
  </si>
  <si>
    <t>P4</t>
  </si>
  <si>
    <t>26</t>
  </si>
  <si>
    <t>NC 0000.4</t>
  </si>
  <si>
    <t>demontáž žebříků včetně kotvích prvků v podlaze a jeho likvidace na řízení skládce</t>
  </si>
  <si>
    <t>-1804226492</t>
  </si>
  <si>
    <t>P5</t>
  </si>
  <si>
    <t>27</t>
  </si>
  <si>
    <t>NC 0000.5</t>
  </si>
  <si>
    <t>demontáž šplhadla, ošetření a uložení pro zpětnou montáž</t>
  </si>
  <si>
    <t>-1799038060</t>
  </si>
  <si>
    <t>P6</t>
  </si>
  <si>
    <t>NC 0000.6</t>
  </si>
  <si>
    <t>demontáž hrazdy a kotvících prvků v podlaze včetně její likvidace na řízené skládce</t>
  </si>
  <si>
    <t>-1251223545</t>
  </si>
  <si>
    <t>P7</t>
  </si>
  <si>
    <t>29</t>
  </si>
  <si>
    <t>NC 0000.7</t>
  </si>
  <si>
    <t>demontáž stávajících větracích mřížek včetně ovládání a jejich likvidace na řízené skládce</t>
  </si>
  <si>
    <t>69641624</t>
  </si>
  <si>
    <t>P10</t>
  </si>
  <si>
    <t>30</t>
  </si>
  <si>
    <t>NC 0000.8</t>
  </si>
  <si>
    <t>vybourání stávajícího kamenného prahu a jeho likvidace na řízené skládce</t>
  </si>
  <si>
    <t>-426327716</t>
  </si>
  <si>
    <t>P11</t>
  </si>
  <si>
    <t>31</t>
  </si>
  <si>
    <t>968062356</t>
  </si>
  <si>
    <t>Vybourání dřevěných rámů oken dvojitých včetně křídel pl do 4 m2</t>
  </si>
  <si>
    <t>1879147718</t>
  </si>
  <si>
    <t>P12</t>
  </si>
  <si>
    <t>32</t>
  </si>
  <si>
    <t>978013191</t>
  </si>
  <si>
    <t>Otlučení (osekání) vnitřní vápenné nebo vápenocementové omítky stěn v rozsahu přes 50 do 100 %</t>
  </si>
  <si>
    <t>-1005306202</t>
  </si>
  <si>
    <t>17,76*1,00</t>
  </si>
  <si>
    <t>9,72*1,00</t>
  </si>
  <si>
    <t>0,40*1,00*13*2</t>
  </si>
  <si>
    <t>997</t>
  </si>
  <si>
    <t>Doprava suti a vybouraných hmot</t>
  </si>
  <si>
    <t>33</t>
  </si>
  <si>
    <t>997013151</t>
  </si>
  <si>
    <t>Vnitrostaveništní doprava suti a vybouraných hmot pro budovy v do 6 m s omezením mechanizace</t>
  </si>
  <si>
    <t>-230782080</t>
  </si>
  <si>
    <t>34</t>
  </si>
  <si>
    <t>997013501</t>
  </si>
  <si>
    <t>Odvoz suti a vybouraných hmot na skládku nebo meziskládku do 1 km se složením</t>
  </si>
  <si>
    <t>-1993576443</t>
  </si>
  <si>
    <t>35</t>
  </si>
  <si>
    <t>997013509</t>
  </si>
  <si>
    <t>Příplatek k odvozu suti a vybouraných hmot na skládku ZKD 1 km přes 1 km</t>
  </si>
  <si>
    <t>-2125470181</t>
  </si>
  <si>
    <t>126,649*15 'Přepočtené koeficientem množství</t>
  </si>
  <si>
    <t>36</t>
  </si>
  <si>
    <t>997013631</t>
  </si>
  <si>
    <t>Poplatek za uložení na skládce (skládkovné) stavebního odpadu směsného kód odpadu 17 09 04</t>
  </si>
  <si>
    <t>28549834</t>
  </si>
  <si>
    <t>PSV</t>
  </si>
  <si>
    <t>Práce a dodávky PSV</t>
  </si>
  <si>
    <t>762</t>
  </si>
  <si>
    <t>Konstrukce tesařské</t>
  </si>
  <si>
    <t>37</t>
  </si>
  <si>
    <t>762522811</t>
  </si>
  <si>
    <t>Demontáž podlah s polštáři z prken tloušťky do 32 mm</t>
  </si>
  <si>
    <t>2098827686</t>
  </si>
  <si>
    <t>38</t>
  </si>
  <si>
    <t>998762211</t>
  </si>
  <si>
    <t>Přesun hmot procentní pro kce tesařské s omezením mechanizace v objektech v do 6 m</t>
  </si>
  <si>
    <t>%</t>
  </si>
  <si>
    <t>-1373489034</t>
  </si>
  <si>
    <t>764</t>
  </si>
  <si>
    <t>Konstrukce klempířské</t>
  </si>
  <si>
    <t>39</t>
  </si>
  <si>
    <t>764002851</t>
  </si>
  <si>
    <t>Demontáž oplechování parapetů do suti</t>
  </si>
  <si>
    <t>m</t>
  </si>
  <si>
    <t>656673931</t>
  </si>
  <si>
    <t>1,24</t>
  </si>
  <si>
    <t>40</t>
  </si>
  <si>
    <t>998764211</t>
  </si>
  <si>
    <t>Přesun hmot procentní pro konstrukce klempířské s omezením mechanizace v objektech v do 6 m</t>
  </si>
  <si>
    <t>-2127197029</t>
  </si>
  <si>
    <t>766</t>
  </si>
  <si>
    <t>Konstrukce truhlářské</t>
  </si>
  <si>
    <t>41</t>
  </si>
  <si>
    <t>766411811</t>
  </si>
  <si>
    <t>Demontáž truhlářského obložení stěn z panelů plochy do 1,5 m2</t>
  </si>
  <si>
    <t>1006046249</t>
  </si>
  <si>
    <t>17,76*1,85</t>
  </si>
  <si>
    <t>9,72*1,85</t>
  </si>
  <si>
    <t>1,15*1,60</t>
  </si>
  <si>
    <t>P1</t>
  </si>
  <si>
    <t>42</t>
  </si>
  <si>
    <t>766411812</t>
  </si>
  <si>
    <t>Demontáž truhlářského obložení stěn z panelů plochy přes 1,5 m2</t>
  </si>
  <si>
    <t>1386244996</t>
  </si>
  <si>
    <t>1,20*1,85</t>
  </si>
  <si>
    <t>P9</t>
  </si>
  <si>
    <t>43</t>
  </si>
  <si>
    <t>766411822</t>
  </si>
  <si>
    <t>Demontáž truhlářského obložení stěn podkladových roštů</t>
  </si>
  <si>
    <t>289909232</t>
  </si>
  <si>
    <t>44</t>
  </si>
  <si>
    <t>766691812</t>
  </si>
  <si>
    <t>Demontáž parapetních desek dřevěných nebo plastových šířky přes 300 mm</t>
  </si>
  <si>
    <t>-513431134</t>
  </si>
  <si>
    <t>45</t>
  </si>
  <si>
    <t>998766211</t>
  </si>
  <si>
    <t>Přesun hmot procentní pro kce truhlářské s omezením mechanizace v objektech v do 6 m</t>
  </si>
  <si>
    <t>1049905090</t>
  </si>
  <si>
    <t>775</t>
  </si>
  <si>
    <t>Podlahy skládané</t>
  </si>
  <si>
    <t>46</t>
  </si>
  <si>
    <t>775411820</t>
  </si>
  <si>
    <t>Demontáž soklíků nebo lišt dřevěných připevňovaných vruty do suti</t>
  </si>
  <si>
    <t>-2081492369</t>
  </si>
  <si>
    <t>17,76</t>
  </si>
  <si>
    <t>9,72</t>
  </si>
  <si>
    <t>47</t>
  </si>
  <si>
    <t>775511810</t>
  </si>
  <si>
    <t>Demontáž podlah vlysových přibíjených s lištami přibíjenými do suti</t>
  </si>
  <si>
    <t>786598000</t>
  </si>
  <si>
    <t>48</t>
  </si>
  <si>
    <t>998775211</t>
  </si>
  <si>
    <t>Přesun hmot procentní pro podlahy skládané s omezením mechanizace v objektech v do 6 m</t>
  </si>
  <si>
    <t>1006974438</t>
  </si>
  <si>
    <t>783</t>
  </si>
  <si>
    <t>Dokončovací práce - nátěry</t>
  </si>
  <si>
    <t>49</t>
  </si>
  <si>
    <t>783806807</t>
  </si>
  <si>
    <t>Odstranění nátěrů z omítek odstraňovačem nátěrů</t>
  </si>
  <si>
    <t>-656532429</t>
  </si>
  <si>
    <t>4,63*1,85*2</t>
  </si>
  <si>
    <t>2,10*1,85*2</t>
  </si>
  <si>
    <t>SO 02 - Výměna podlahy</t>
  </si>
  <si>
    <t xml:space="preserve">    2 - Zakládání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</si>
  <si>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</si>
  <si>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</si>
  <si>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</si>
  <si>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735 - Ústřední vytápění - otopná tělesa</t>
  </si>
  <si>
    <t xml:space="preserve">    761 - Konstrukce prosvětlovací</t>
  </si>
  <si>
    <t xml:space="preserve">    771 - Podlahy z dlaždic</t>
  </si>
  <si>
    <t>Zakládání</t>
  </si>
  <si>
    <t>273321511</t>
  </si>
  <si>
    <t>Základové desky ze ŽB bez zvýšených nároků na prostředí tř. C 25/30</t>
  </si>
  <si>
    <t>-700749508</t>
  </si>
  <si>
    <t>273362021</t>
  </si>
  <si>
    <t>Výztuž základových desek svařovanými sítěmi Kari</t>
  </si>
  <si>
    <t>87131431</t>
  </si>
  <si>
    <t>179,05*4,44*1,15*0,001</t>
  </si>
  <si>
    <t>9,63*4,44*1,15*0,001</t>
  </si>
  <si>
    <t>612131121</t>
  </si>
  <si>
    <t>Penetrační disperzní nátěr vnitřních stěn nanášený ručně</t>
  </si>
  <si>
    <t>263218591</t>
  </si>
  <si>
    <t>17,76*1,00*2</t>
  </si>
  <si>
    <t>9,72*1,00*2</t>
  </si>
  <si>
    <t>P20</t>
  </si>
  <si>
    <t>612324111</t>
  </si>
  <si>
    <t>Sanační omítka podkladní vnitřních stěn nanášená ručně</t>
  </si>
  <si>
    <t>1215262254</t>
  </si>
  <si>
    <t>612325131</t>
  </si>
  <si>
    <t>Omítka sanační jádrová vnitřních stěn nanášená ručně</t>
  </si>
  <si>
    <t>2066465065</t>
  </si>
  <si>
    <t>612325423</t>
  </si>
  <si>
    <t>Oprava vnitřní vápenocementové štukové omítky tl jádrové omítky do 20 mm a tl štuku do 3 mm stěn v rozsahu plochy přes 30 do 50 %</t>
  </si>
  <si>
    <t>-304413798</t>
  </si>
  <si>
    <t>100</t>
  </si>
  <si>
    <t>619995001</t>
  </si>
  <si>
    <t>Začištění omítek kolem oken, dveří, podlah nebo obkladů</t>
  </si>
  <si>
    <t>-677419841</t>
  </si>
  <si>
    <t>2,04*2*2</t>
  </si>
  <si>
    <t>1,53*2*2</t>
  </si>
  <si>
    <t>1,24*2*2</t>
  </si>
  <si>
    <t>1,60*2*2</t>
  </si>
  <si>
    <t>632441220</t>
  </si>
  <si>
    <t>Potěr anhydritový samonivelační litý C25 přes 45 do 50 mm</t>
  </si>
  <si>
    <t>-1126321568</t>
  </si>
  <si>
    <t>632441292</t>
  </si>
  <si>
    <t>Příplatek k anhydritovému samonivelačnímu litému potěru C25 ZKD 5 mm tl</t>
  </si>
  <si>
    <t>767327904</t>
  </si>
  <si>
    <t>179,05*4</t>
  </si>
  <si>
    <t>9,63*4</t>
  </si>
  <si>
    <t>632481213</t>
  </si>
  <si>
    <t>Separační vrstva z PE fólie</t>
  </si>
  <si>
    <t>853662768</t>
  </si>
  <si>
    <t>635111215</t>
  </si>
  <si>
    <t>Násyp pod podlahy ze štěrkopísku se zhutněním</t>
  </si>
  <si>
    <t>-1123656782</t>
  </si>
  <si>
    <t>949101112</t>
  </si>
  <si>
    <t>Lešení pomocné pro objekty pozemních staveb s lešeňovou podlahou v přes 1,9 do 3,5 m zatížení do 150 kg/m2</t>
  </si>
  <si>
    <t>-1437308324</t>
  </si>
  <si>
    <t>952901114</t>
  </si>
  <si>
    <t>Vyčištění budov bytové a občanské výstavby při výšce podlaží přes 4 m</t>
  </si>
  <si>
    <t>578986226</t>
  </si>
  <si>
    <t>NC 0000.17</t>
  </si>
  <si>
    <t>montáž a dodáka nových žebřin dřevěných 3000/1000 mm, komplet</t>
  </si>
  <si>
    <t>-889107045</t>
  </si>
  <si>
    <t>P23</t>
  </si>
  <si>
    <t>NC 0000.18</t>
  </si>
  <si>
    <t>montáž a dodávka, zpětné osazení šplhacích tyčí včetně obroušení a nátěrů, komplet</t>
  </si>
  <si>
    <t>843385762</t>
  </si>
  <si>
    <t>P26</t>
  </si>
  <si>
    <t>NC 0000.24</t>
  </si>
  <si>
    <t>montáž a dodávka, úprava basketbalové desky</t>
  </si>
  <si>
    <t>kpl</t>
  </si>
  <si>
    <t>-110295903</t>
  </si>
  <si>
    <t>P29</t>
  </si>
  <si>
    <t>NC 0000.25</t>
  </si>
  <si>
    <t>montáž a dodávka, osazení dřevěné krycí lišty v prostoru žebřin</t>
  </si>
  <si>
    <t>1734388650</t>
  </si>
  <si>
    <t>NC 0000.27</t>
  </si>
  <si>
    <t>montáž a dodávka, vytvoření žlabu v rámci lití podlahy pouze v místě pod otopným tělesem, žlab opatřit hydroizolační stěrkou s použitím rohových pásků, komplet dle detailu 1</t>
  </si>
  <si>
    <t>-1022097763</t>
  </si>
  <si>
    <t>998</t>
  </si>
  <si>
    <t>Přesun hmot</t>
  </si>
  <si>
    <t>998011008</t>
  </si>
  <si>
    <t>Přesun hmot pro budovy zděné s omezením mechanizace pro budovy v do 6 m</t>
  </si>
  <si>
    <t>1194288221</t>
  </si>
  <si>
    <t>711</t>
  </si>
  <si>
    <t>Izolace proti vodě, vlhkosti a plynům</t>
  </si>
  <si>
    <t>711111001</t>
  </si>
  <si>
    <t>Provedení izolace proti zemní vlhkosti vodorovné za studena nátěrem penetračním</t>
  </si>
  <si>
    <t>-672504640</t>
  </si>
  <si>
    <t>11163150</t>
  </si>
  <si>
    <t>lak penetrační asfaltový</t>
  </si>
  <si>
    <t>2024886590</t>
  </si>
  <si>
    <t>188,68*0,0003 'Přepočtené koeficientem množství</t>
  </si>
  <si>
    <t>711141559</t>
  </si>
  <si>
    <t>Provedení izolace proti zemní vlhkosti pásy přitavením vodorovné NAIP</t>
  </si>
  <si>
    <t>780550987</t>
  </si>
  <si>
    <t>62855001</t>
  </si>
  <si>
    <t>pás asfaltový natavitelný modifikovaný SBS s vložkou z polyesterové rohože a spalitelnou PE fólií nebo jemnozrnným minerálním posypem na horním povrchu tl 4,0mm</t>
  </si>
  <si>
    <t>1205481137</t>
  </si>
  <si>
    <t>188,68*1,1655 'Přepočtené koeficientem množství</t>
  </si>
  <si>
    <t>998711211</t>
  </si>
  <si>
    <t>Přesun hmot procentní pro izolace proti vodě, vlhkosti a plynům s omezením mechanizace v objektech v do 6 m</t>
  </si>
  <si>
    <t>610124547</t>
  </si>
  <si>
    <t>713</t>
  </si>
  <si>
    <t>Izolace tepelné</t>
  </si>
  <si>
    <t>713121111</t>
  </si>
  <si>
    <t>Montáž izolace tepelné podlah volně kladenými rohožemi, pásy, dílci, deskami 1 vrstva</t>
  </si>
  <si>
    <t>239294984</t>
  </si>
  <si>
    <t>28375924</t>
  </si>
  <si>
    <t>deska EPS 200 pro konstrukce s velmi vysokým zatížením λ=0,034 tl 80mm</t>
  </si>
  <si>
    <t>979581223</t>
  </si>
  <si>
    <t>188,68*1,05 'Přepočtené koeficientem množství</t>
  </si>
  <si>
    <t>998713211</t>
  </si>
  <si>
    <t>Přesun hmot procentní pro izolace tepelné s omezením mechanizace v objektech v do 6 m</t>
  </si>
  <si>
    <t>-2034653183</t>
  </si>
  <si>
    <t>735</t>
  </si>
  <si>
    <t>Ústřední vytápění - otopná tělesa</t>
  </si>
  <si>
    <t>NC 0000.16</t>
  </si>
  <si>
    <t>demontáž a zpětná montáž otopných těles včetně nového šroubení, těsnění a termohlavic</t>
  </si>
  <si>
    <t>-910701835</t>
  </si>
  <si>
    <t>998735211</t>
  </si>
  <si>
    <t>Přesun hmot procentní pro otopná tělesa s omezením mechanizace v objektech v do 6 m</t>
  </si>
  <si>
    <t>-1385875987</t>
  </si>
  <si>
    <t>761</t>
  </si>
  <si>
    <t>Konstrukce prosvětlovací</t>
  </si>
  <si>
    <t>761111913</t>
  </si>
  <si>
    <t>Oprava spárování konstrukcí ze skleněných tvárnic v rozsahu poškození přes 70 %</t>
  </si>
  <si>
    <t>-1401489213</t>
  </si>
  <si>
    <t>1,40*3,04*6</t>
  </si>
  <si>
    <t>1,07*2,66*5</t>
  </si>
  <si>
    <t>998761211</t>
  </si>
  <si>
    <t>Přesun hmot procentní pro konstrukce prosvětlovací s omezením mechanizace v objektech v do 6 m</t>
  </si>
  <si>
    <t>-1409083504</t>
  </si>
  <si>
    <t>764246404</t>
  </si>
  <si>
    <t>Oplechování parapetů rovných mechanicky kotvené z TiZn předzvětralého plechu rš 330 mm</t>
  </si>
  <si>
    <t>-1161988272</t>
  </si>
  <si>
    <t>P35</t>
  </si>
  <si>
    <t>-194763072</t>
  </si>
  <si>
    <t>766622132</t>
  </si>
  <si>
    <t>Montáž plastových oken plochy přes 1 m2 otevíravých v do 2,5 m s rámem do zdiva</t>
  </si>
  <si>
    <t>605658531</t>
  </si>
  <si>
    <t>1,24*1,60</t>
  </si>
  <si>
    <t>61140054</t>
  </si>
  <si>
    <t>okno plastové otevíravé/sklopné trojsklo přes plochu 1m2 v 1,5-2,5m</t>
  </si>
  <si>
    <t>-523281123</t>
  </si>
  <si>
    <t>766622216</t>
  </si>
  <si>
    <t>Montáž plastových oken plochy do 1 m2 otevíravých s rámem do zdiva</t>
  </si>
  <si>
    <t>kus</t>
  </si>
  <si>
    <t>1030108748</t>
  </si>
  <si>
    <t>0,60*0,60*4</t>
  </si>
  <si>
    <t>P34</t>
  </si>
  <si>
    <t>61140049</t>
  </si>
  <si>
    <t>okno plastové otevíravé/sklopné dvojsklo do plochy 1m2</t>
  </si>
  <si>
    <t>-1511884024</t>
  </si>
  <si>
    <t>NC 0000.20</t>
  </si>
  <si>
    <t>montáž a dodávka sítě proti hmyzu</t>
  </si>
  <si>
    <t>315619233</t>
  </si>
  <si>
    <t>NC 0000.21</t>
  </si>
  <si>
    <t>montáž a dodávka ovládání otevírání oken</t>
  </si>
  <si>
    <t>835695123</t>
  </si>
  <si>
    <t>766694126</t>
  </si>
  <si>
    <t>Montáž parapetních desek dřevěných nebo plastových š přes 30 cm</t>
  </si>
  <si>
    <t>-2126317895</t>
  </si>
  <si>
    <t>61144403</t>
  </si>
  <si>
    <t>parapet plastový vnitřní š 350mm</t>
  </si>
  <si>
    <t>1024801438</t>
  </si>
  <si>
    <t>61144019</t>
  </si>
  <si>
    <t>koncovka k parapetu plastovému vnitřnímu 1 pár</t>
  </si>
  <si>
    <t>sada</t>
  </si>
  <si>
    <t>519178330</t>
  </si>
  <si>
    <t>2022186906</t>
  </si>
  <si>
    <t>771</t>
  </si>
  <si>
    <t>Podlahy z dlaždic</t>
  </si>
  <si>
    <t>771111011</t>
  </si>
  <si>
    <t>Vysátí podkladu před pokládkou dlažby</t>
  </si>
  <si>
    <t>2018065553</t>
  </si>
  <si>
    <t>P21</t>
  </si>
  <si>
    <t>771121011</t>
  </si>
  <si>
    <t>Nátěr penetrační na podlahu</t>
  </si>
  <si>
    <t>-1662424342</t>
  </si>
  <si>
    <t>771151012</t>
  </si>
  <si>
    <t>Samonivelační stěrka podlah pevnosti 20 MPa tl přes 3 do 5 mm</t>
  </si>
  <si>
    <t>522132787</t>
  </si>
  <si>
    <t>771161021</t>
  </si>
  <si>
    <t>Montáž profilu ukončujícího pro plynulý přechod (dlažby s kobercem apod.)</t>
  </si>
  <si>
    <t>1074652065</t>
  </si>
  <si>
    <t>1,53</t>
  </si>
  <si>
    <t>55343114</t>
  </si>
  <si>
    <t>profil přechodový Al narážecí 30mm bronz</t>
  </si>
  <si>
    <t>1730521955</t>
  </si>
  <si>
    <t>1,53*1,1 'Přepočtené koeficientem množství</t>
  </si>
  <si>
    <t>771574413</t>
  </si>
  <si>
    <t>Montáž podlah keramických hladkých lepených cementovým flexibilním lepidlem přes 2 do 4 ks/m2</t>
  </si>
  <si>
    <t>-328934181</t>
  </si>
  <si>
    <t>50</t>
  </si>
  <si>
    <t>59761136</t>
  </si>
  <si>
    <t>dlažba keramická slinutá mrazuvzdorná povrch hladký/lesklý tl do 10mm přes 2 do 4ks/m2</t>
  </si>
  <si>
    <t>-311975971</t>
  </si>
  <si>
    <t>0,581*1,15 'Přepočtené koeficientem množství</t>
  </si>
  <si>
    <t>51</t>
  </si>
  <si>
    <t>771577221</t>
  </si>
  <si>
    <t>Příplatek k montáži podlah keramických lepených cementovým flexibilním rychletuhnoucím lepidlem za plochu do 5 m2</t>
  </si>
  <si>
    <t>960275182</t>
  </si>
  <si>
    <t>52</t>
  </si>
  <si>
    <t>771577222</t>
  </si>
  <si>
    <t>Příplatek k montáži podlah keramických lepených cementovým flexibilním rychletuhnoucím lepidlem za omezený prostor</t>
  </si>
  <si>
    <t>1014727599</t>
  </si>
  <si>
    <t>53</t>
  </si>
  <si>
    <t>771591112</t>
  </si>
  <si>
    <t>Izolace pod dlažbu nátěrem nebo stěrkou ve dvou vrstvách</t>
  </si>
  <si>
    <t>410324984</t>
  </si>
  <si>
    <t>54</t>
  </si>
  <si>
    <t>771591184</t>
  </si>
  <si>
    <t>Pracnější řezání podlah z dlaždic keramických rovné</t>
  </si>
  <si>
    <t>-985887674</t>
  </si>
  <si>
    <t>0,50</t>
  </si>
  <si>
    <t>55</t>
  </si>
  <si>
    <t>771592011</t>
  </si>
  <si>
    <t>Čištění vnitřních ploch podlah nebo schodišť po položení dlažby chemickými prostředky</t>
  </si>
  <si>
    <t>-289258570</t>
  </si>
  <si>
    <t>56</t>
  </si>
  <si>
    <t>998771211</t>
  </si>
  <si>
    <t>Přesun hmot procentní pro podlahy z dlaždic s omezením mechanizace v objektech v do 6 m</t>
  </si>
  <si>
    <t>1641085055</t>
  </si>
  <si>
    <t>57</t>
  </si>
  <si>
    <t>NC 0000.11</t>
  </si>
  <si>
    <t>montáž podlah z dřevěných parket tl. 22 mm</t>
  </si>
  <si>
    <t>-636125733</t>
  </si>
  <si>
    <t>58</t>
  </si>
  <si>
    <t>NC 0000.12</t>
  </si>
  <si>
    <t>dodávka parket tl. 22 mm dle PD</t>
  </si>
  <si>
    <t>-2068693689</t>
  </si>
  <si>
    <t>188,68*1,05</t>
  </si>
  <si>
    <t>59</t>
  </si>
  <si>
    <t>NC 0000.13</t>
  </si>
  <si>
    <t>montáž a dodávka záklopu tl. 25 mm</t>
  </si>
  <si>
    <t>1170466075</t>
  </si>
  <si>
    <t>60</t>
  </si>
  <si>
    <t>NC 0000.14</t>
  </si>
  <si>
    <t>montáž a dodávka pryžové podložky, podkladku a 2x pružného roštu tl. 25 mm</t>
  </si>
  <si>
    <t>-1342616732</t>
  </si>
  <si>
    <t>61</t>
  </si>
  <si>
    <t>775111411</t>
  </si>
  <si>
    <t>Montáž pásky dilatační skládaných podlah</t>
  </si>
  <si>
    <t>-717245203</t>
  </si>
  <si>
    <t>17,76*2</t>
  </si>
  <si>
    <t>9,72*2</t>
  </si>
  <si>
    <t>0,40*13*2</t>
  </si>
  <si>
    <t>62</t>
  </si>
  <si>
    <t>28616320</t>
  </si>
  <si>
    <t>pás dilatační okrajový extrud PE samolepicí</t>
  </si>
  <si>
    <t>1961854297</t>
  </si>
  <si>
    <t>65,36*1,02 'Přepočtené koeficientem množství</t>
  </si>
  <si>
    <t>63</t>
  </si>
  <si>
    <t>775413320</t>
  </si>
  <si>
    <t>Montáž soklíku ze dřeva tvrdého nebo měkkého připevněného vruty s přetmelením</t>
  </si>
  <si>
    <t>1989097130</t>
  </si>
  <si>
    <t>64</t>
  </si>
  <si>
    <t>61418203</t>
  </si>
  <si>
    <t>lišta podlahová dřevěná dub 25x25mm</t>
  </si>
  <si>
    <t>2007286486</t>
  </si>
  <si>
    <t>65,36*1,08 'Přepočtené koeficientem množství</t>
  </si>
  <si>
    <t>65</t>
  </si>
  <si>
    <t>775591311</t>
  </si>
  <si>
    <t>Podlahy dřevěné, základní lak</t>
  </si>
  <si>
    <t>-1149095645</t>
  </si>
  <si>
    <t>66</t>
  </si>
  <si>
    <t>775591313</t>
  </si>
  <si>
    <t>Podlahy dřevěné, vrchní lak pro vysokou zátěž</t>
  </si>
  <si>
    <t>397941213</t>
  </si>
  <si>
    <t>67</t>
  </si>
  <si>
    <t>775591316</t>
  </si>
  <si>
    <t>Podlahy dřevěné, mezibroušení mezi vrstvami laku</t>
  </si>
  <si>
    <t>1977516486</t>
  </si>
  <si>
    <t>68</t>
  </si>
  <si>
    <t>NC 0000.15</t>
  </si>
  <si>
    <t>montáž a dodávka, lajnování podlah dle požadavku investora</t>
  </si>
  <si>
    <t>337469711</t>
  </si>
  <si>
    <t>69</t>
  </si>
  <si>
    <t>-524673280</t>
  </si>
  <si>
    <t>70</t>
  </si>
  <si>
    <t>783801403</t>
  </si>
  <si>
    <t>Oprášení omítek před provedením nátěru</t>
  </si>
  <si>
    <t>29329820</t>
  </si>
  <si>
    <t>2,50*3,50*2</t>
  </si>
  <si>
    <t>P24</t>
  </si>
  <si>
    <t>71</t>
  </si>
  <si>
    <t>783813101</t>
  </si>
  <si>
    <t>Penetrační syntetický nátěr hladkých betonových povrchů</t>
  </si>
  <si>
    <t>-1762010446</t>
  </si>
  <si>
    <t>72</t>
  </si>
  <si>
    <t>783817101</t>
  </si>
  <si>
    <t>Krycí jednonásobný syntetický nátěr hladkých betonových povrchů</t>
  </si>
  <si>
    <t>-2079276497</t>
  </si>
  <si>
    <t>SO 03 - Injektáž</t>
  </si>
  <si>
    <t xml:space="preserve">    3 - Svislé a kompletní konstrukce</t>
  </si>
  <si>
    <t>Svislé a kompletní konstrukce</t>
  </si>
  <si>
    <t>319202115</t>
  </si>
  <si>
    <t>Dodatečná izolace zdiva tl přes 600 do 900 mm nízkotlakou injektáží silikonovou mikroemulzí</t>
  </si>
  <si>
    <t>-1293543701</t>
  </si>
  <si>
    <t>2,88</t>
  </si>
  <si>
    <t>0,98</t>
  </si>
  <si>
    <t>3,56</t>
  </si>
  <si>
    <t>P36</t>
  </si>
  <si>
    <t>NC 0000</t>
  </si>
  <si>
    <t>montáž a dodávka, úprava zdiva po provedené injektáži</t>
  </si>
  <si>
    <t>1666693006</t>
  </si>
  <si>
    <t>7,420</t>
  </si>
  <si>
    <t>1579340443</t>
  </si>
  <si>
    <t>VON - Vedlejší a ostatní náklady</t>
  </si>
  <si>
    <t>VRN - Vedlejší rozpočtové náklady</t>
  </si>
  <si>
    <t xml:space="preserve">    VRN3 - Zařízení staveniště</t>
  </si>
  <si>
    <t xml:space="preserve">    VRN7 - Provozní vlivy</t>
  </si>
  <si>
    <t>VRN</t>
  </si>
  <si>
    <t>Vedlejší rozpočtové náklady</t>
  </si>
  <si>
    <t>VRN3</t>
  </si>
  <si>
    <t>Zařízení staveniště</t>
  </si>
  <si>
    <t>032002000</t>
  </si>
  <si>
    <t>Vybavení staveniště</t>
  </si>
  <si>
    <t>Kč</t>
  </si>
  <si>
    <t>1024</t>
  </si>
  <si>
    <t>-946138463</t>
  </si>
  <si>
    <t>032903000</t>
  </si>
  <si>
    <t>Náklady na provoz a údržbu vybavení staveniště</t>
  </si>
  <si>
    <t>-1245670829</t>
  </si>
  <si>
    <t>034002000</t>
  </si>
  <si>
    <t>Zabezpečení staveniště</t>
  </si>
  <si>
    <t>-1811411562</t>
  </si>
  <si>
    <t>034503000</t>
  </si>
  <si>
    <t>Informační tabule na staveništi</t>
  </si>
  <si>
    <t>803555662</t>
  </si>
  <si>
    <t>039002000</t>
  </si>
  <si>
    <t>Zrušení zařízení staveniště</t>
  </si>
  <si>
    <t>1745109018</t>
  </si>
  <si>
    <t>VRN7</t>
  </si>
  <si>
    <t>Provozní vlivy</t>
  </si>
  <si>
    <t>071002000</t>
  </si>
  <si>
    <t>Provoz investora, třetích osob</t>
  </si>
  <si>
    <t>2027314809</t>
  </si>
  <si>
    <t>075903000</t>
  </si>
  <si>
    <t>Ostatní ochranná pásma</t>
  </si>
  <si>
    <t>-917839089</t>
  </si>
  <si>
    <t>respektování veškerých podzemních a nadzemních inženýrských sítí včetně TZB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</si>
</sst>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hidden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2"/>
      <c r="AL5" s="22"/>
      <c r="AM5" s="22"/>
      <c r="AN5" s="22"/>
      <c r="AO5" s="22"/>
      <c r="AP5" s="22"/>
      <c r="AQ5" s="22"/>
      <c r="AR5" s="20"/>
      <c r="BE5" s="275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2"/>
      <c r="AL6" s="22"/>
      <c r="AM6" s="22"/>
      <c r="AN6" s="22"/>
      <c r="AO6" s="22"/>
      <c r="AP6" s="22"/>
      <c r="AQ6" s="22"/>
      <c r="AR6" s="20"/>
      <c r="BE6" s="276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6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7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6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7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7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6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76"/>
      <c r="BS13" s="17" t="s">
        <v>6</v>
      </c>
    </row>
    <row r="14" spans="1:74" ht="12.75">
      <c r="B14" s="21"/>
      <c r="C14" s="22"/>
      <c r="D14" s="22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7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6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7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76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6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7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76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6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6"/>
    </row>
    <row r="23" spans="1:71" s="1" customFormat="1" ht="14.45" customHeight="1">
      <c r="B23" s="21"/>
      <c r="C23" s="22"/>
      <c r="D23" s="22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2"/>
      <c r="AP23" s="22"/>
      <c r="AQ23" s="22"/>
      <c r="AR23" s="20"/>
      <c r="BE23" s="27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6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4">
        <f>ROUND(AG94,2)</f>
        <v>0</v>
      </c>
      <c r="AL26" s="285"/>
      <c r="AM26" s="285"/>
      <c r="AN26" s="285"/>
      <c r="AO26" s="285"/>
      <c r="AP26" s="36"/>
      <c r="AQ26" s="36"/>
      <c r="AR26" s="39"/>
      <c r="BE26" s="27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6" t="s">
        <v>37</v>
      </c>
      <c r="M28" s="286"/>
      <c r="N28" s="286"/>
      <c r="O28" s="286"/>
      <c r="P28" s="286"/>
      <c r="Q28" s="36"/>
      <c r="R28" s="36"/>
      <c r="S28" s="36"/>
      <c r="T28" s="36"/>
      <c r="U28" s="36"/>
      <c r="V28" s="36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6"/>
      <c r="AG28" s="36"/>
      <c r="AH28" s="36"/>
      <c r="AI28" s="36"/>
      <c r="AJ28" s="36"/>
      <c r="AK28" s="286" t="s">
        <v>39</v>
      </c>
      <c r="AL28" s="286"/>
      <c r="AM28" s="286"/>
      <c r="AN28" s="286"/>
      <c r="AO28" s="286"/>
      <c r="AP28" s="36"/>
      <c r="AQ28" s="36"/>
      <c r="AR28" s="39"/>
      <c r="BE28" s="276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289">
        <v>0.21</v>
      </c>
      <c r="M29" s="288"/>
      <c r="N29" s="288"/>
      <c r="O29" s="288"/>
      <c r="P29" s="288"/>
      <c r="Q29" s="41"/>
      <c r="R29" s="41"/>
      <c r="S29" s="41"/>
      <c r="T29" s="41"/>
      <c r="U29" s="41"/>
      <c r="V29" s="41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1"/>
      <c r="AG29" s="41"/>
      <c r="AH29" s="41"/>
      <c r="AI29" s="41"/>
      <c r="AJ29" s="41"/>
      <c r="AK29" s="287">
        <f>ROUND(AV94, 2)</f>
        <v>0</v>
      </c>
      <c r="AL29" s="288"/>
      <c r="AM29" s="288"/>
      <c r="AN29" s="288"/>
      <c r="AO29" s="288"/>
      <c r="AP29" s="41"/>
      <c r="AQ29" s="41"/>
      <c r="AR29" s="42"/>
      <c r="BE29" s="277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289">
        <v>0.12</v>
      </c>
      <c r="M30" s="288"/>
      <c r="N30" s="288"/>
      <c r="O30" s="288"/>
      <c r="P30" s="288"/>
      <c r="Q30" s="41"/>
      <c r="R30" s="41"/>
      <c r="S30" s="41"/>
      <c r="T30" s="41"/>
      <c r="U30" s="41"/>
      <c r="V30" s="41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1"/>
      <c r="AG30" s="41"/>
      <c r="AH30" s="41"/>
      <c r="AI30" s="41"/>
      <c r="AJ30" s="41"/>
      <c r="AK30" s="287">
        <f>ROUND(AW94, 2)</f>
        <v>0</v>
      </c>
      <c r="AL30" s="288"/>
      <c r="AM30" s="288"/>
      <c r="AN30" s="288"/>
      <c r="AO30" s="288"/>
      <c r="AP30" s="41"/>
      <c r="AQ30" s="41"/>
      <c r="AR30" s="42"/>
      <c r="BE30" s="277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289">
        <v>0.21</v>
      </c>
      <c r="M31" s="288"/>
      <c r="N31" s="288"/>
      <c r="O31" s="288"/>
      <c r="P31" s="288"/>
      <c r="Q31" s="41"/>
      <c r="R31" s="41"/>
      <c r="S31" s="41"/>
      <c r="T31" s="41"/>
      <c r="U31" s="41"/>
      <c r="V31" s="41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1"/>
      <c r="AG31" s="41"/>
      <c r="AH31" s="41"/>
      <c r="AI31" s="41"/>
      <c r="AJ31" s="41"/>
      <c r="AK31" s="287">
        <v>0</v>
      </c>
      <c r="AL31" s="288"/>
      <c r="AM31" s="288"/>
      <c r="AN31" s="288"/>
      <c r="AO31" s="288"/>
      <c r="AP31" s="41"/>
      <c r="AQ31" s="41"/>
      <c r="AR31" s="42"/>
      <c r="BE31" s="277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289">
        <v>0.12</v>
      </c>
      <c r="M32" s="288"/>
      <c r="N32" s="288"/>
      <c r="O32" s="288"/>
      <c r="P32" s="288"/>
      <c r="Q32" s="41"/>
      <c r="R32" s="41"/>
      <c r="S32" s="41"/>
      <c r="T32" s="41"/>
      <c r="U32" s="41"/>
      <c r="V32" s="41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1"/>
      <c r="AG32" s="41"/>
      <c r="AH32" s="41"/>
      <c r="AI32" s="41"/>
      <c r="AJ32" s="41"/>
      <c r="AK32" s="287">
        <v>0</v>
      </c>
      <c r="AL32" s="288"/>
      <c r="AM32" s="288"/>
      <c r="AN32" s="288"/>
      <c r="AO32" s="288"/>
      <c r="AP32" s="41"/>
      <c r="AQ32" s="41"/>
      <c r="AR32" s="42"/>
      <c r="BE32" s="277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289">
        <v>0</v>
      </c>
      <c r="M33" s="288"/>
      <c r="N33" s="288"/>
      <c r="O33" s="288"/>
      <c r="P33" s="288"/>
      <c r="Q33" s="41"/>
      <c r="R33" s="41"/>
      <c r="S33" s="41"/>
      <c r="T33" s="41"/>
      <c r="U33" s="41"/>
      <c r="V33" s="41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1"/>
      <c r="AG33" s="41"/>
      <c r="AH33" s="41"/>
      <c r="AI33" s="41"/>
      <c r="AJ33" s="41"/>
      <c r="AK33" s="287">
        <v>0</v>
      </c>
      <c r="AL33" s="288"/>
      <c r="AM33" s="288"/>
      <c r="AN33" s="288"/>
      <c r="AO33" s="288"/>
      <c r="AP33" s="41"/>
      <c r="AQ33" s="41"/>
      <c r="AR33" s="42"/>
      <c r="BE33" s="277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6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293" t="s">
        <v>48</v>
      </c>
      <c r="Y35" s="291"/>
      <c r="Z35" s="291"/>
      <c r="AA35" s="291"/>
      <c r="AB35" s="291"/>
      <c r="AC35" s="45"/>
      <c r="AD35" s="45"/>
      <c r="AE35" s="45"/>
      <c r="AF35" s="45"/>
      <c r="AG35" s="45"/>
      <c r="AH35" s="45"/>
      <c r="AI35" s="45"/>
      <c r="AJ35" s="45"/>
      <c r="AK35" s="290">
        <f>SUM(AK26:AK33)</f>
        <v>0</v>
      </c>
      <c r="AL35" s="291"/>
      <c r="AM35" s="291"/>
      <c r="AN35" s="291"/>
      <c r="AO35" s="292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046/11/04/2025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4" t="str">
        <f>K6</f>
        <v>Výměna podlahy v tělocvičně ZŠ Beethovenova 662/21, Chomutov</v>
      </c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Chomutov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56" t="str">
        <f>IF(AN8= "","",AN8)</f>
        <v>11. 4. 2025</v>
      </c>
      <c r="AN87" s="256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6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Chomutov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57" t="str">
        <f>IF(E17="","",E17)</f>
        <v>Ing. Marian Zach</v>
      </c>
      <c r="AN89" s="258"/>
      <c r="AO89" s="258"/>
      <c r="AP89" s="258"/>
      <c r="AQ89" s="36"/>
      <c r="AR89" s="39"/>
      <c r="AS89" s="259" t="s">
        <v>56</v>
      </c>
      <c r="AT89" s="260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6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57" t="str">
        <f>IF(E20="","",E20)</f>
        <v>Pavel Šouta</v>
      </c>
      <c r="AN90" s="258"/>
      <c r="AO90" s="258"/>
      <c r="AP90" s="258"/>
      <c r="AQ90" s="36"/>
      <c r="AR90" s="39"/>
      <c r="AS90" s="261"/>
      <c r="AT90" s="262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3"/>
      <c r="AT91" s="264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65" t="s">
        <v>57</v>
      </c>
      <c r="D92" s="266"/>
      <c r="E92" s="266"/>
      <c r="F92" s="266"/>
      <c r="G92" s="266"/>
      <c r="H92" s="73"/>
      <c r="I92" s="268" t="s">
        <v>58</v>
      </c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7" t="s">
        <v>59</v>
      </c>
      <c r="AH92" s="266"/>
      <c r="AI92" s="266"/>
      <c r="AJ92" s="266"/>
      <c r="AK92" s="266"/>
      <c r="AL92" s="266"/>
      <c r="AM92" s="266"/>
      <c r="AN92" s="268" t="s">
        <v>60</v>
      </c>
      <c r="AO92" s="266"/>
      <c r="AP92" s="269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3">
        <f>ROUND(SUM(AG95:AG98),2)</f>
        <v>0</v>
      </c>
      <c r="AH94" s="273"/>
      <c r="AI94" s="273"/>
      <c r="AJ94" s="273"/>
      <c r="AK94" s="273"/>
      <c r="AL94" s="273"/>
      <c r="AM94" s="273"/>
      <c r="AN94" s="274">
        <f>SUM(AG94,AT94)</f>
        <v>0</v>
      </c>
      <c r="AO94" s="274"/>
      <c r="AP94" s="274"/>
      <c r="AQ94" s="85" t="s">
        <v>1</v>
      </c>
      <c r="AR94" s="86"/>
      <c r="AS94" s="87">
        <f>ROUND(SUM(AS95:AS98),2)</f>
        <v>0</v>
      </c>
      <c r="AT94" s="88">
        <f>ROUND(SUM(AV94:AW94),2)</f>
        <v>0</v>
      </c>
      <c r="AU94" s="89">
        <f>ROUND(SUM(AU95:AU98),5)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ROUND(SUM(AZ95:AZ98),2)</f>
        <v>0</v>
      </c>
      <c r="BA94" s="88">
        <f>ROUND(SUM(BA95:BA98),2)</f>
        <v>0</v>
      </c>
      <c r="BB94" s="88">
        <f>ROUND(SUM(BB95:BB98),2)</f>
        <v>0</v>
      </c>
      <c r="BC94" s="88">
        <f>ROUND(SUM(BC95:BC98),2)</f>
        <v>0</v>
      </c>
      <c r="BD94" s="90">
        <f>ROUND(SUM(BD95:BD98),2)</f>
        <v>0</v>
      </c>
      <c r="BS94" s="91" t="s">
        <v>75</v>
      </c>
      <c r="BT94" s="91" t="s">
        <v>76</v>
      </c>
      <c r="BU94" s="92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1" s="7" customFormat="1" ht="14.45" customHeight="1">
      <c r="A95" s="93" t="s">
        <v>80</v>
      </c>
      <c r="B95" s="94"/>
      <c r="C95" s="95"/>
      <c r="D95" s="270" t="s">
        <v>81</v>
      </c>
      <c r="E95" s="270"/>
      <c r="F95" s="270"/>
      <c r="G95" s="270"/>
      <c r="H95" s="270"/>
      <c r="I95" s="96"/>
      <c r="J95" s="270" t="s">
        <v>82</v>
      </c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1">
        <f>'SO 01 - Bourací a demontá...'!J30</f>
        <v>0</v>
      </c>
      <c r="AH95" s="272"/>
      <c r="AI95" s="272"/>
      <c r="AJ95" s="272"/>
      <c r="AK95" s="272"/>
      <c r="AL95" s="272"/>
      <c r="AM95" s="272"/>
      <c r="AN95" s="271">
        <f>SUM(AG95,AT95)</f>
        <v>0</v>
      </c>
      <c r="AO95" s="272"/>
      <c r="AP95" s="272"/>
      <c r="AQ95" s="97" t="s">
        <v>83</v>
      </c>
      <c r="AR95" s="98"/>
      <c r="AS95" s="99">
        <v>0</v>
      </c>
      <c r="AT95" s="100">
        <f>ROUND(SUM(AV95:AW95),2)</f>
        <v>0</v>
      </c>
      <c r="AU95" s="101">
        <f>'SO 01 - Bourací a demontá...'!P127</f>
        <v>0</v>
      </c>
      <c r="AV95" s="100">
        <f>'SO 01 - Bourací a demontá...'!J33</f>
        <v>0</v>
      </c>
      <c r="AW95" s="100">
        <f>'SO 01 - Bourací a demontá...'!J34</f>
        <v>0</v>
      </c>
      <c r="AX95" s="100">
        <f>'SO 01 - Bourací a demontá...'!J35</f>
        <v>0</v>
      </c>
      <c r="AY95" s="100">
        <f>'SO 01 - Bourací a demontá...'!J36</f>
        <v>0</v>
      </c>
      <c r="AZ95" s="100">
        <f>'SO 01 - Bourací a demontá...'!F33</f>
        <v>0</v>
      </c>
      <c r="BA95" s="100">
        <f>'SO 01 - Bourací a demontá...'!F34</f>
        <v>0</v>
      </c>
      <c r="BB95" s="100">
        <f>'SO 01 - Bourací a demontá...'!F35</f>
        <v>0</v>
      </c>
      <c r="BC95" s="100">
        <f>'SO 01 - Bourací a demontá...'!F36</f>
        <v>0</v>
      </c>
      <c r="BD95" s="102">
        <f>'SO 01 - Bourací a demontá...'!F37</f>
        <v>0</v>
      </c>
      <c r="BT95" s="103" t="s">
        <v>84</v>
      </c>
      <c r="BV95" s="103" t="s">
        <v>78</v>
      </c>
      <c r="BW95" s="103" t="s">
        <v>85</v>
      </c>
      <c r="BX95" s="103" t="s">
        <v>5</v>
      </c>
      <c r="CL95" s="103" t="s">
        <v>1</v>
      </c>
      <c r="CM95" s="103" t="s">
        <v>86</v>
      </c>
    </row>
    <row r="96" spans="1:91" s="7" customFormat="1" ht="14.45" customHeight="1">
      <c r="A96" s="93" t="s">
        <v>80</v>
      </c>
      <c r="B96" s="94"/>
      <c r="C96" s="95"/>
      <c r="D96" s="270" t="s">
        <v>87</v>
      </c>
      <c r="E96" s="270"/>
      <c r="F96" s="270"/>
      <c r="G96" s="270"/>
      <c r="H96" s="270"/>
      <c r="I96" s="96"/>
      <c r="J96" s="270" t="s">
        <v>88</v>
      </c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1">
        <f>'SO 02 - Výměna podlahy'!J30</f>
        <v>0</v>
      </c>
      <c r="AH96" s="272"/>
      <c r="AI96" s="272"/>
      <c r="AJ96" s="272"/>
      <c r="AK96" s="272"/>
      <c r="AL96" s="272"/>
      <c r="AM96" s="272"/>
      <c r="AN96" s="271">
        <f>SUM(AG96,AT96)</f>
        <v>0</v>
      </c>
      <c r="AO96" s="272"/>
      <c r="AP96" s="272"/>
      <c r="AQ96" s="97" t="s">
        <v>83</v>
      </c>
      <c r="AR96" s="98"/>
      <c r="AS96" s="99">
        <v>0</v>
      </c>
      <c r="AT96" s="100">
        <f>ROUND(SUM(AV96:AW96),2)</f>
        <v>0</v>
      </c>
      <c r="AU96" s="101">
        <f>'SO 02 - Výměna podlahy'!P131</f>
        <v>0</v>
      </c>
      <c r="AV96" s="100">
        <f>'SO 02 - Výměna podlahy'!J33</f>
        <v>0</v>
      </c>
      <c r="AW96" s="100">
        <f>'SO 02 - Výměna podlahy'!J34</f>
        <v>0</v>
      </c>
      <c r="AX96" s="100">
        <f>'SO 02 - Výměna podlahy'!J35</f>
        <v>0</v>
      </c>
      <c r="AY96" s="100">
        <f>'SO 02 - Výměna podlahy'!J36</f>
        <v>0</v>
      </c>
      <c r="AZ96" s="100">
        <f>'SO 02 - Výměna podlahy'!F33</f>
        <v>0</v>
      </c>
      <c r="BA96" s="100">
        <f>'SO 02 - Výměna podlahy'!F34</f>
        <v>0</v>
      </c>
      <c r="BB96" s="100">
        <f>'SO 02 - Výměna podlahy'!F35</f>
        <v>0</v>
      </c>
      <c r="BC96" s="100">
        <f>'SO 02 - Výměna podlahy'!F36</f>
        <v>0</v>
      </c>
      <c r="BD96" s="102">
        <f>'SO 02 - Výměna podlahy'!F37</f>
        <v>0</v>
      </c>
      <c r="BT96" s="103" t="s">
        <v>84</v>
      </c>
      <c r="BV96" s="103" t="s">
        <v>78</v>
      </c>
      <c r="BW96" s="103" t="s">
        <v>89</v>
      </c>
      <c r="BX96" s="103" t="s">
        <v>5</v>
      </c>
      <c r="CL96" s="103" t="s">
        <v>1</v>
      </c>
      <c r="CM96" s="103" t="s">
        <v>86</v>
      </c>
    </row>
    <row r="97" spans="1:91" s="7" customFormat="1" ht="14.45" customHeight="1">
      <c r="A97" s="93" t="s">
        <v>80</v>
      </c>
      <c r="B97" s="94"/>
      <c r="C97" s="95"/>
      <c r="D97" s="270" t="s">
        <v>90</v>
      </c>
      <c r="E97" s="270"/>
      <c r="F97" s="270"/>
      <c r="G97" s="270"/>
      <c r="H97" s="270"/>
      <c r="I97" s="96"/>
      <c r="J97" s="270" t="s">
        <v>91</v>
      </c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1">
        <f>'SO 03 - Injektáž'!J30</f>
        <v>0</v>
      </c>
      <c r="AH97" s="272"/>
      <c r="AI97" s="272"/>
      <c r="AJ97" s="272"/>
      <c r="AK97" s="272"/>
      <c r="AL97" s="272"/>
      <c r="AM97" s="272"/>
      <c r="AN97" s="271">
        <f>SUM(AG97,AT97)</f>
        <v>0</v>
      </c>
      <c r="AO97" s="272"/>
      <c r="AP97" s="272"/>
      <c r="AQ97" s="97" t="s">
        <v>83</v>
      </c>
      <c r="AR97" s="98"/>
      <c r="AS97" s="99">
        <v>0</v>
      </c>
      <c r="AT97" s="100">
        <f>ROUND(SUM(AV97:AW97),2)</f>
        <v>0</v>
      </c>
      <c r="AU97" s="101">
        <f>'SO 03 - Injektáž'!P119</f>
        <v>0</v>
      </c>
      <c r="AV97" s="100">
        <f>'SO 03 - Injektáž'!J33</f>
        <v>0</v>
      </c>
      <c r="AW97" s="100">
        <f>'SO 03 - Injektáž'!J34</f>
        <v>0</v>
      </c>
      <c r="AX97" s="100">
        <f>'SO 03 - Injektáž'!J35</f>
        <v>0</v>
      </c>
      <c r="AY97" s="100">
        <f>'SO 03 - Injektáž'!J36</f>
        <v>0</v>
      </c>
      <c r="AZ97" s="100">
        <f>'SO 03 - Injektáž'!F33</f>
        <v>0</v>
      </c>
      <c r="BA97" s="100">
        <f>'SO 03 - Injektáž'!F34</f>
        <v>0</v>
      </c>
      <c r="BB97" s="100">
        <f>'SO 03 - Injektáž'!F35</f>
        <v>0</v>
      </c>
      <c r="BC97" s="100">
        <f>'SO 03 - Injektáž'!F36</f>
        <v>0</v>
      </c>
      <c r="BD97" s="102">
        <f>'SO 03 - Injektáž'!F37</f>
        <v>0</v>
      </c>
      <c r="BT97" s="103" t="s">
        <v>84</v>
      </c>
      <c r="BV97" s="103" t="s">
        <v>78</v>
      </c>
      <c r="BW97" s="103" t="s">
        <v>92</v>
      </c>
      <c r="BX97" s="103" t="s">
        <v>5</v>
      </c>
      <c r="CL97" s="103" t="s">
        <v>1</v>
      </c>
      <c r="CM97" s="103" t="s">
        <v>86</v>
      </c>
    </row>
    <row r="98" spans="1:91" s="7" customFormat="1" ht="14.45" customHeight="1">
      <c r="A98" s="93" t="s">
        <v>80</v>
      </c>
      <c r="B98" s="94"/>
      <c r="C98" s="95"/>
      <c r="D98" s="270" t="s">
        <v>93</v>
      </c>
      <c r="E98" s="270"/>
      <c r="F98" s="270"/>
      <c r="G98" s="270"/>
      <c r="H98" s="270"/>
      <c r="I98" s="96"/>
      <c r="J98" s="270" t="s">
        <v>94</v>
      </c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1">
        <f>'VON - Vedlejší a ostatní ...'!J30</f>
        <v>0</v>
      </c>
      <c r="AH98" s="272"/>
      <c r="AI98" s="272"/>
      <c r="AJ98" s="272"/>
      <c r="AK98" s="272"/>
      <c r="AL98" s="272"/>
      <c r="AM98" s="272"/>
      <c r="AN98" s="271">
        <f>SUM(AG98,AT98)</f>
        <v>0</v>
      </c>
      <c r="AO98" s="272"/>
      <c r="AP98" s="272"/>
      <c r="AQ98" s="97" t="s">
        <v>83</v>
      </c>
      <c r="AR98" s="98"/>
      <c r="AS98" s="104">
        <v>0</v>
      </c>
      <c r="AT98" s="105">
        <f>ROUND(SUM(AV98:AW98),2)</f>
        <v>0</v>
      </c>
      <c r="AU98" s="106">
        <f>'VON - Vedlejší a ostatní ...'!P119</f>
        <v>0</v>
      </c>
      <c r="AV98" s="105">
        <f>'VON - Vedlejší a ostatní ...'!J33</f>
        <v>0</v>
      </c>
      <c r="AW98" s="105">
        <f>'VON - Vedlejší a ostatní ...'!J34</f>
        <v>0</v>
      </c>
      <c r="AX98" s="105">
        <f>'VON - Vedlejší a ostatní ...'!J35</f>
        <v>0</v>
      </c>
      <c r="AY98" s="105">
        <f>'VON - Vedlejší a ostatní ...'!J36</f>
        <v>0</v>
      </c>
      <c r="AZ98" s="105">
        <f>'VON - Vedlejší a ostatní ...'!F33</f>
        <v>0</v>
      </c>
      <c r="BA98" s="105">
        <f>'VON - Vedlejší a ostatní ...'!F34</f>
        <v>0</v>
      </c>
      <c r="BB98" s="105">
        <f>'VON - Vedlejší a ostatní ...'!F35</f>
        <v>0</v>
      </c>
      <c r="BC98" s="105">
        <f>'VON - Vedlejší a ostatní ...'!F36</f>
        <v>0</v>
      </c>
      <c r="BD98" s="107">
        <f>'VON - Vedlejší a ostatní ...'!F37</f>
        <v>0</v>
      </c>
      <c r="BT98" s="103" t="s">
        <v>84</v>
      </c>
      <c r="BV98" s="103" t="s">
        <v>78</v>
      </c>
      <c r="BW98" s="103" t="s">
        <v>95</v>
      </c>
      <c r="BX98" s="103" t="s">
        <v>5</v>
      </c>
      <c r="CL98" s="103" t="s">
        <v>1</v>
      </c>
      <c r="CM98" s="103" t="s">
        <v>86</v>
      </c>
    </row>
    <row r="99" spans="1:91" s="2" customFormat="1" ht="30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9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39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sheetProtection algorithmName="SHA-512" hashValue="4E3Z1WbisUXcnckXoLDjS1P6Vado++yoeyUNgTDbpKO+MqMpQ0L2WcgzZ4QbLQTjywIoWbjASVAL/f70GJSg5A==" saltValue="MX4Foanz4eRy5kqbAiJEXpg49BZooQmpPTWCWVPGEBGVPdFg3A7U143xkR03jjySrQMYCFX8OlVLr/u938fpAg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SO 01 - Bourací a demontá...'!C2" display="/"/>
    <hyperlink ref="A96" location="'SO 02 - Výměna podlahy'!C2" display="/"/>
    <hyperlink ref="A97" location="'SO 03 - Injektáž'!C2" display="/"/>
    <hyperlink ref="A98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85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4.45" customHeight="1">
      <c r="B7" s="20"/>
      <c r="E7" s="295" t="str">
        <f>'Rekapitulace stavby'!K6</f>
        <v>Výměna podlahy v tělocvičně ZŠ Beethovenova 662/21, Chomutov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297" t="s">
        <v>98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11. 4. 2025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34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ROUND((SUM(BE127:BE331)),  2)</f>
        <v>0</v>
      </c>
      <c r="G33" s="34"/>
      <c r="H33" s="34"/>
      <c r="I33" s="124">
        <v>0.21</v>
      </c>
      <c r="J33" s="123">
        <f>ROUND(((SUM(BE127:BE331))*I33),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ROUND((SUM(BF127:BF331)),  2)</f>
        <v>0</v>
      </c>
      <c r="G34" s="34"/>
      <c r="H34" s="34"/>
      <c r="I34" s="124">
        <v>0.12</v>
      </c>
      <c r="J34" s="123">
        <f>ROUND(((SUM(BF127:BF331))*I34),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ROUND((SUM(BG127:BG331)),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ROUND((SUM(BH127:BH331)),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ROUND((SUM(BI127:BI331)),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5" customHeight="1">
      <c r="A85" s="34"/>
      <c r="B85" s="35"/>
      <c r="C85" s="36"/>
      <c r="D85" s="36"/>
      <c r="E85" s="302" t="str">
        <f>E7</f>
        <v>Výměna podlahy v tělocvičně ZŠ Beethovenova 662/21, Chomutov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54" t="str">
        <f>E9</f>
        <v>SO 01 - Bourací a demontážní práce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Chomutov</v>
      </c>
      <c r="G89" s="36"/>
      <c r="H89" s="36"/>
      <c r="I89" s="29" t="s">
        <v>22</v>
      </c>
      <c r="J89" s="66" t="str">
        <f>IF(J12="","",J12)</f>
        <v>11. 4. 2025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24</v>
      </c>
      <c r="D91" s="36"/>
      <c r="E91" s="36"/>
      <c r="F91" s="27" t="str">
        <f>E15</f>
        <v>Město Chomutov</v>
      </c>
      <c r="G91" s="36"/>
      <c r="H91" s="36"/>
      <c r="I91" s="29" t="s">
        <v>30</v>
      </c>
      <c r="J91" s="32" t="str">
        <f>E21</f>
        <v>Ing. Marian Zach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Pavel Šouta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103</v>
      </c>
    </row>
    <row r="97" spans="1:31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105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106</v>
      </c>
      <c r="E99" s="156"/>
      <c r="F99" s="156"/>
      <c r="G99" s="156"/>
      <c r="H99" s="156"/>
      <c r="I99" s="156"/>
      <c r="J99" s="157">
        <f>J190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107</v>
      </c>
      <c r="E100" s="156"/>
      <c r="F100" s="156"/>
      <c r="G100" s="156"/>
      <c r="H100" s="156"/>
      <c r="I100" s="156"/>
      <c r="J100" s="157">
        <f>J197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108</v>
      </c>
      <c r="E101" s="156"/>
      <c r="F101" s="156"/>
      <c r="G101" s="156"/>
      <c r="H101" s="156"/>
      <c r="I101" s="156"/>
      <c r="J101" s="157">
        <f>J262</f>
        <v>0</v>
      </c>
      <c r="K101" s="154"/>
      <c r="L101" s="158"/>
    </row>
    <row r="102" spans="1:31" s="9" customFormat="1" ht="24.95" customHeight="1">
      <c r="B102" s="147"/>
      <c r="C102" s="148"/>
      <c r="D102" s="149" t="s">
        <v>109</v>
      </c>
      <c r="E102" s="150"/>
      <c r="F102" s="150"/>
      <c r="G102" s="150"/>
      <c r="H102" s="150"/>
      <c r="I102" s="150"/>
      <c r="J102" s="151">
        <f>J268</f>
        <v>0</v>
      </c>
      <c r="K102" s="148"/>
      <c r="L102" s="152"/>
    </row>
    <row r="103" spans="1:31" s="10" customFormat="1" ht="19.899999999999999" customHeight="1">
      <c r="B103" s="153"/>
      <c r="C103" s="154"/>
      <c r="D103" s="155" t="s">
        <v>110</v>
      </c>
      <c r="E103" s="156"/>
      <c r="F103" s="156"/>
      <c r="G103" s="156"/>
      <c r="H103" s="156"/>
      <c r="I103" s="156"/>
      <c r="J103" s="157">
        <f>J269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111</v>
      </c>
      <c r="E104" s="156"/>
      <c r="F104" s="156"/>
      <c r="G104" s="156"/>
      <c r="H104" s="156"/>
      <c r="I104" s="156"/>
      <c r="J104" s="157">
        <f>J274</f>
        <v>0</v>
      </c>
      <c r="K104" s="154"/>
      <c r="L104" s="158"/>
    </row>
    <row r="105" spans="1:31" s="10" customFormat="1" ht="19.899999999999999" customHeight="1">
      <c r="B105" s="153"/>
      <c r="C105" s="154"/>
      <c r="D105" s="155" t="s">
        <v>112</v>
      </c>
      <c r="E105" s="156"/>
      <c r="F105" s="156"/>
      <c r="G105" s="156"/>
      <c r="H105" s="156"/>
      <c r="I105" s="156"/>
      <c r="J105" s="157">
        <f>J280</f>
        <v>0</v>
      </c>
      <c r="K105" s="154"/>
      <c r="L105" s="158"/>
    </row>
    <row r="106" spans="1:31" s="10" customFormat="1" ht="19.899999999999999" customHeight="1">
      <c r="B106" s="153"/>
      <c r="C106" s="154"/>
      <c r="D106" s="155" t="s">
        <v>113</v>
      </c>
      <c r="E106" s="156"/>
      <c r="F106" s="156"/>
      <c r="G106" s="156"/>
      <c r="H106" s="156"/>
      <c r="I106" s="156"/>
      <c r="J106" s="157">
        <f>J310</f>
        <v>0</v>
      </c>
      <c r="K106" s="154"/>
      <c r="L106" s="158"/>
    </row>
    <row r="107" spans="1:31" s="10" customFormat="1" ht="19.899999999999999" customHeight="1">
      <c r="B107" s="153"/>
      <c r="C107" s="154"/>
      <c r="D107" s="155" t="s">
        <v>114</v>
      </c>
      <c r="E107" s="156"/>
      <c r="F107" s="156"/>
      <c r="G107" s="156"/>
      <c r="H107" s="156"/>
      <c r="I107" s="156"/>
      <c r="J107" s="157">
        <f>J321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115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4.45" customHeight="1">
      <c r="A117" s="34"/>
      <c r="B117" s="35"/>
      <c r="C117" s="36"/>
      <c r="D117" s="36"/>
      <c r="E117" s="302" t="str">
        <f>E7</f>
        <v>Výměna podlahy v tělocvičně ZŠ Beethovenova 662/21, Chomutov</v>
      </c>
      <c r="F117" s="303"/>
      <c r="G117" s="303"/>
      <c r="H117" s="303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97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5.6" customHeight="1">
      <c r="A119" s="34"/>
      <c r="B119" s="35"/>
      <c r="C119" s="36"/>
      <c r="D119" s="36"/>
      <c r="E119" s="254" t="str">
        <f>E9</f>
        <v>SO 01 - Bourací a demontážní práce</v>
      </c>
      <c r="F119" s="304"/>
      <c r="G119" s="304"/>
      <c r="H119" s="304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>Chomutov</v>
      </c>
      <c r="G121" s="36"/>
      <c r="H121" s="36"/>
      <c r="I121" s="29" t="s">
        <v>22</v>
      </c>
      <c r="J121" s="66" t="str">
        <f>IF(J12="","",J12)</f>
        <v>11. 4. 2025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6" customHeight="1">
      <c r="A123" s="34"/>
      <c r="B123" s="35"/>
      <c r="C123" s="29" t="s">
        <v>24</v>
      </c>
      <c r="D123" s="36"/>
      <c r="E123" s="36"/>
      <c r="F123" s="27" t="str">
        <f>E15</f>
        <v>Město Chomutov</v>
      </c>
      <c r="G123" s="36"/>
      <c r="H123" s="36"/>
      <c r="I123" s="29" t="s">
        <v>30</v>
      </c>
      <c r="J123" s="32" t="str">
        <f>E21</f>
        <v>Ing. Marian Zach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6" customHeight="1">
      <c r="A124" s="34"/>
      <c r="B124" s="35"/>
      <c r="C124" s="29" t="s">
        <v>28</v>
      </c>
      <c r="D124" s="36"/>
      <c r="E124" s="36"/>
      <c r="F124" s="27" t="str">
        <f>IF(E18="","",E18)</f>
        <v>Vyplň údaj</v>
      </c>
      <c r="G124" s="36"/>
      <c r="H124" s="36"/>
      <c r="I124" s="29" t="s">
        <v>33</v>
      </c>
      <c r="J124" s="32" t="str">
        <f>E24</f>
        <v>Pavel Šouta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116</v>
      </c>
      <c r="D126" s="162" t="s">
        <v>61</v>
      </c>
      <c r="E126" s="162" t="s">
        <v>57</v>
      </c>
      <c r="F126" s="162" t="s">
        <v>58</v>
      </c>
      <c r="G126" s="162" t="s">
        <v>117</v>
      </c>
      <c r="H126" s="162" t="s">
        <v>118</v>
      </c>
      <c r="I126" s="162" t="s">
        <v>119</v>
      </c>
      <c r="J126" s="162" t="s">
        <v>101</v>
      </c>
      <c r="K126" s="163" t="s">
        <v>120</v>
      </c>
      <c r="L126" s="164"/>
      <c r="M126" s="75" t="s">
        <v>1</v>
      </c>
      <c r="N126" s="76" t="s">
        <v>40</v>
      </c>
      <c r="O126" s="76" t="s">
        <v>121</v>
      </c>
      <c r="P126" s="76" t="s">
        <v>122</v>
      </c>
      <c r="Q126" s="76" t="s">
        <v>123</v>
      </c>
      <c r="R126" s="76" t="s">
        <v>124</v>
      </c>
      <c r="S126" s="76" t="s">
        <v>125</v>
      </c>
      <c r="T126" s="77" t="s">
        <v>126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127</v>
      </c>
      <c r="D127" s="36"/>
      <c r="E127" s="36"/>
      <c r="F127" s="36"/>
      <c r="G127" s="36"/>
      <c r="H127" s="36"/>
      <c r="I127" s="36"/>
      <c r="J127" s="165">
        <f>BK127</f>
        <v>0</v>
      </c>
      <c r="K127" s="36"/>
      <c r="L127" s="39"/>
      <c r="M127" s="78"/>
      <c r="N127" s="166"/>
      <c r="O127" s="79"/>
      <c r="P127" s="167">
        <f>P128+P268</f>
        <v>0</v>
      </c>
      <c r="Q127" s="79"/>
      <c r="R127" s="167">
        <f>R128+R268</f>
        <v>3.6507780000000004E-2</v>
      </c>
      <c r="S127" s="79"/>
      <c r="T127" s="168">
        <f>T128+T268</f>
        <v>126.64865373999997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75</v>
      </c>
      <c r="AU127" s="17" t="s">
        <v>103</v>
      </c>
      <c r="BK127" s="169">
        <f>BK128+BK268</f>
        <v>0</v>
      </c>
    </row>
    <row r="128" spans="1:63" s="12" customFormat="1" ht="25.9" customHeight="1">
      <c r="B128" s="170"/>
      <c r="C128" s="171"/>
      <c r="D128" s="172" t="s">
        <v>75</v>
      </c>
      <c r="E128" s="173" t="s">
        <v>128</v>
      </c>
      <c r="F128" s="173" t="s">
        <v>129</v>
      </c>
      <c r="G128" s="171"/>
      <c r="H128" s="171"/>
      <c r="I128" s="174"/>
      <c r="J128" s="175">
        <f>BK128</f>
        <v>0</v>
      </c>
      <c r="K128" s="171"/>
      <c r="L128" s="176"/>
      <c r="M128" s="177"/>
      <c r="N128" s="178"/>
      <c r="O128" s="178"/>
      <c r="P128" s="179">
        <f>P129+P190+P197+P262</f>
        <v>0</v>
      </c>
      <c r="Q128" s="178"/>
      <c r="R128" s="179">
        <f>R129+R190+R197+R262</f>
        <v>9.1538100000000001E-3</v>
      </c>
      <c r="S128" s="178"/>
      <c r="T128" s="180">
        <f>T129+T190+T197+T262</f>
        <v>117.16441653999998</v>
      </c>
      <c r="AR128" s="181" t="s">
        <v>84</v>
      </c>
      <c r="AT128" s="182" t="s">
        <v>75</v>
      </c>
      <c r="AU128" s="182" t="s">
        <v>76</v>
      </c>
      <c r="AY128" s="181" t="s">
        <v>130</v>
      </c>
      <c r="BK128" s="183">
        <f>BK129+BK190+BK197+BK262</f>
        <v>0</v>
      </c>
    </row>
    <row r="129" spans="1:65" s="12" customFormat="1" ht="22.9" customHeight="1">
      <c r="B129" s="170"/>
      <c r="C129" s="171"/>
      <c r="D129" s="172" t="s">
        <v>75</v>
      </c>
      <c r="E129" s="184" t="s">
        <v>84</v>
      </c>
      <c r="F129" s="184" t="s">
        <v>131</v>
      </c>
      <c r="G129" s="171"/>
      <c r="H129" s="171"/>
      <c r="I129" s="174"/>
      <c r="J129" s="185">
        <f>BK129</f>
        <v>0</v>
      </c>
      <c r="K129" s="171"/>
      <c r="L129" s="176"/>
      <c r="M129" s="177"/>
      <c r="N129" s="178"/>
      <c r="O129" s="178"/>
      <c r="P129" s="179">
        <f>SUM(P130:P189)</f>
        <v>0</v>
      </c>
      <c r="Q129" s="178"/>
      <c r="R129" s="179">
        <f>SUM(R130:R189)</f>
        <v>0</v>
      </c>
      <c r="S129" s="178"/>
      <c r="T129" s="180">
        <f>SUM(T130:T189)</f>
        <v>0</v>
      </c>
      <c r="AR129" s="181" t="s">
        <v>84</v>
      </c>
      <c r="AT129" s="182" t="s">
        <v>75</v>
      </c>
      <c r="AU129" s="182" t="s">
        <v>84</v>
      </c>
      <c r="AY129" s="181" t="s">
        <v>130</v>
      </c>
      <c r="BK129" s="183">
        <f>SUM(BK130:BK189)</f>
        <v>0</v>
      </c>
    </row>
    <row r="130" spans="1:65" s="2" customFormat="1" ht="14.45" customHeight="1">
      <c r="A130" s="34"/>
      <c r="B130" s="35"/>
      <c r="C130" s="186" t="s">
        <v>84</v>
      </c>
      <c r="D130" s="186" t="s">
        <v>132</v>
      </c>
      <c r="E130" s="187" t="s">
        <v>133</v>
      </c>
      <c r="F130" s="188" t="s">
        <v>134</v>
      </c>
      <c r="G130" s="189" t="s">
        <v>135</v>
      </c>
      <c r="H130" s="190">
        <v>14.151</v>
      </c>
      <c r="I130" s="191"/>
      <c r="J130" s="192">
        <f>ROUND(I130*H130,2)</f>
        <v>0</v>
      </c>
      <c r="K130" s="188" t="s">
        <v>136</v>
      </c>
      <c r="L130" s="39"/>
      <c r="M130" s="193" t="s">
        <v>1</v>
      </c>
      <c r="N130" s="194" t="s">
        <v>41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137</v>
      </c>
      <c r="AT130" s="197" t="s">
        <v>132</v>
      </c>
      <c r="AU130" s="197" t="s">
        <v>86</v>
      </c>
      <c r="AY130" s="17" t="s">
        <v>130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7" t="s">
        <v>84</v>
      </c>
      <c r="BK130" s="198">
        <f>ROUND(I130*H130,2)</f>
        <v>0</v>
      </c>
      <c r="BL130" s="17" t="s">
        <v>137</v>
      </c>
      <c r="BM130" s="197" t="s">
        <v>138</v>
      </c>
    </row>
    <row r="131" spans="1:65" s="13" customFormat="1" ht="11.25">
      <c r="B131" s="199"/>
      <c r="C131" s="200"/>
      <c r="D131" s="201" t="s">
        <v>139</v>
      </c>
      <c r="E131" s="202" t="s">
        <v>1</v>
      </c>
      <c r="F131" s="203" t="s">
        <v>140</v>
      </c>
      <c r="G131" s="200"/>
      <c r="H131" s="204">
        <v>13.429</v>
      </c>
      <c r="I131" s="205"/>
      <c r="J131" s="200"/>
      <c r="K131" s="200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139</v>
      </c>
      <c r="AU131" s="210" t="s">
        <v>86</v>
      </c>
      <c r="AV131" s="13" t="s">
        <v>86</v>
      </c>
      <c r="AW131" s="13" t="s">
        <v>32</v>
      </c>
      <c r="AX131" s="13" t="s">
        <v>76</v>
      </c>
      <c r="AY131" s="210" t="s">
        <v>130</v>
      </c>
    </row>
    <row r="132" spans="1:65" s="13" customFormat="1" ht="11.25">
      <c r="B132" s="199"/>
      <c r="C132" s="200"/>
      <c r="D132" s="201" t="s">
        <v>139</v>
      </c>
      <c r="E132" s="202" t="s">
        <v>1</v>
      </c>
      <c r="F132" s="203" t="s">
        <v>141</v>
      </c>
      <c r="G132" s="200"/>
      <c r="H132" s="204">
        <v>0.72199999999999998</v>
      </c>
      <c r="I132" s="205"/>
      <c r="J132" s="200"/>
      <c r="K132" s="200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139</v>
      </c>
      <c r="AU132" s="210" t="s">
        <v>86</v>
      </c>
      <c r="AV132" s="13" t="s">
        <v>86</v>
      </c>
      <c r="AW132" s="13" t="s">
        <v>32</v>
      </c>
      <c r="AX132" s="13" t="s">
        <v>76</v>
      </c>
      <c r="AY132" s="210" t="s">
        <v>130</v>
      </c>
    </row>
    <row r="133" spans="1:65" s="14" customFormat="1" ht="11.25">
      <c r="B133" s="211"/>
      <c r="C133" s="212"/>
      <c r="D133" s="201" t="s">
        <v>139</v>
      </c>
      <c r="E133" s="213" t="s">
        <v>1</v>
      </c>
      <c r="F133" s="214" t="s">
        <v>142</v>
      </c>
      <c r="G133" s="212"/>
      <c r="H133" s="215">
        <v>14.151</v>
      </c>
      <c r="I133" s="216"/>
      <c r="J133" s="212"/>
      <c r="K133" s="212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139</v>
      </c>
      <c r="AU133" s="221" t="s">
        <v>86</v>
      </c>
      <c r="AV133" s="14" t="s">
        <v>137</v>
      </c>
      <c r="AW133" s="14" t="s">
        <v>32</v>
      </c>
      <c r="AX133" s="14" t="s">
        <v>84</v>
      </c>
      <c r="AY133" s="221" t="s">
        <v>130</v>
      </c>
    </row>
    <row r="134" spans="1:65" s="2" customFormat="1" ht="14.45" customHeight="1">
      <c r="A134" s="34"/>
      <c r="B134" s="35"/>
      <c r="C134" s="186" t="s">
        <v>86</v>
      </c>
      <c r="D134" s="186" t="s">
        <v>132</v>
      </c>
      <c r="E134" s="187" t="s">
        <v>143</v>
      </c>
      <c r="F134" s="188" t="s">
        <v>144</v>
      </c>
      <c r="G134" s="189" t="s">
        <v>135</v>
      </c>
      <c r="H134" s="190">
        <v>14.151</v>
      </c>
      <c r="I134" s="191"/>
      <c r="J134" s="192">
        <f>ROUND(I134*H134,2)</f>
        <v>0</v>
      </c>
      <c r="K134" s="188" t="s">
        <v>136</v>
      </c>
      <c r="L134" s="39"/>
      <c r="M134" s="193" t="s">
        <v>1</v>
      </c>
      <c r="N134" s="194" t="s">
        <v>41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137</v>
      </c>
      <c r="AT134" s="197" t="s">
        <v>132</v>
      </c>
      <c r="AU134" s="197" t="s">
        <v>86</v>
      </c>
      <c r="AY134" s="17" t="s">
        <v>130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84</v>
      </c>
      <c r="BK134" s="198">
        <f>ROUND(I134*H134,2)</f>
        <v>0</v>
      </c>
      <c r="BL134" s="17" t="s">
        <v>137</v>
      </c>
      <c r="BM134" s="197" t="s">
        <v>145</v>
      </c>
    </row>
    <row r="135" spans="1:65" s="13" customFormat="1" ht="11.25">
      <c r="B135" s="199"/>
      <c r="C135" s="200"/>
      <c r="D135" s="201" t="s">
        <v>139</v>
      </c>
      <c r="E135" s="202" t="s">
        <v>1</v>
      </c>
      <c r="F135" s="203" t="s">
        <v>140</v>
      </c>
      <c r="G135" s="200"/>
      <c r="H135" s="204">
        <v>13.429</v>
      </c>
      <c r="I135" s="205"/>
      <c r="J135" s="200"/>
      <c r="K135" s="200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139</v>
      </c>
      <c r="AU135" s="210" t="s">
        <v>86</v>
      </c>
      <c r="AV135" s="13" t="s">
        <v>86</v>
      </c>
      <c r="AW135" s="13" t="s">
        <v>32</v>
      </c>
      <c r="AX135" s="13" t="s">
        <v>76</v>
      </c>
      <c r="AY135" s="210" t="s">
        <v>130</v>
      </c>
    </row>
    <row r="136" spans="1:65" s="13" customFormat="1" ht="11.25">
      <c r="B136" s="199"/>
      <c r="C136" s="200"/>
      <c r="D136" s="201" t="s">
        <v>139</v>
      </c>
      <c r="E136" s="202" t="s">
        <v>1</v>
      </c>
      <c r="F136" s="203" t="s">
        <v>141</v>
      </c>
      <c r="G136" s="200"/>
      <c r="H136" s="204">
        <v>0.72199999999999998</v>
      </c>
      <c r="I136" s="205"/>
      <c r="J136" s="200"/>
      <c r="K136" s="200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139</v>
      </c>
      <c r="AU136" s="210" t="s">
        <v>86</v>
      </c>
      <c r="AV136" s="13" t="s">
        <v>86</v>
      </c>
      <c r="AW136" s="13" t="s">
        <v>32</v>
      </c>
      <c r="AX136" s="13" t="s">
        <v>76</v>
      </c>
      <c r="AY136" s="210" t="s">
        <v>130</v>
      </c>
    </row>
    <row r="137" spans="1:65" s="14" customFormat="1" ht="11.25">
      <c r="B137" s="211"/>
      <c r="C137" s="212"/>
      <c r="D137" s="201" t="s">
        <v>139</v>
      </c>
      <c r="E137" s="213" t="s">
        <v>1</v>
      </c>
      <c r="F137" s="214" t="s">
        <v>142</v>
      </c>
      <c r="G137" s="212"/>
      <c r="H137" s="215">
        <v>14.151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139</v>
      </c>
      <c r="AU137" s="221" t="s">
        <v>86</v>
      </c>
      <c r="AV137" s="14" t="s">
        <v>137</v>
      </c>
      <c r="AW137" s="14" t="s">
        <v>32</v>
      </c>
      <c r="AX137" s="14" t="s">
        <v>84</v>
      </c>
      <c r="AY137" s="221" t="s">
        <v>130</v>
      </c>
    </row>
    <row r="138" spans="1:65" s="2" customFormat="1" ht="19.899999999999999" customHeight="1">
      <c r="A138" s="34"/>
      <c r="B138" s="35"/>
      <c r="C138" s="186" t="s">
        <v>146</v>
      </c>
      <c r="D138" s="186" t="s">
        <v>132</v>
      </c>
      <c r="E138" s="187" t="s">
        <v>147</v>
      </c>
      <c r="F138" s="188" t="s">
        <v>148</v>
      </c>
      <c r="G138" s="189" t="s">
        <v>135</v>
      </c>
      <c r="H138" s="190">
        <v>14.151</v>
      </c>
      <c r="I138" s="191"/>
      <c r="J138" s="192">
        <f>ROUND(I138*H138,2)</f>
        <v>0</v>
      </c>
      <c r="K138" s="188" t="s">
        <v>136</v>
      </c>
      <c r="L138" s="39"/>
      <c r="M138" s="193" t="s">
        <v>1</v>
      </c>
      <c r="N138" s="194" t="s">
        <v>41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137</v>
      </c>
      <c r="AT138" s="197" t="s">
        <v>132</v>
      </c>
      <c r="AU138" s="197" t="s">
        <v>86</v>
      </c>
      <c r="AY138" s="17" t="s">
        <v>130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84</v>
      </c>
      <c r="BK138" s="198">
        <f>ROUND(I138*H138,2)</f>
        <v>0</v>
      </c>
      <c r="BL138" s="17" t="s">
        <v>137</v>
      </c>
      <c r="BM138" s="197" t="s">
        <v>149</v>
      </c>
    </row>
    <row r="139" spans="1:65" s="13" customFormat="1" ht="11.25">
      <c r="B139" s="199"/>
      <c r="C139" s="200"/>
      <c r="D139" s="201" t="s">
        <v>139</v>
      </c>
      <c r="E139" s="202" t="s">
        <v>1</v>
      </c>
      <c r="F139" s="203" t="s">
        <v>140</v>
      </c>
      <c r="G139" s="200"/>
      <c r="H139" s="204">
        <v>13.429</v>
      </c>
      <c r="I139" s="205"/>
      <c r="J139" s="200"/>
      <c r="K139" s="200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139</v>
      </c>
      <c r="AU139" s="210" t="s">
        <v>86</v>
      </c>
      <c r="AV139" s="13" t="s">
        <v>86</v>
      </c>
      <c r="AW139" s="13" t="s">
        <v>32</v>
      </c>
      <c r="AX139" s="13" t="s">
        <v>76</v>
      </c>
      <c r="AY139" s="210" t="s">
        <v>130</v>
      </c>
    </row>
    <row r="140" spans="1:65" s="13" customFormat="1" ht="11.25">
      <c r="B140" s="199"/>
      <c r="C140" s="200"/>
      <c r="D140" s="201" t="s">
        <v>139</v>
      </c>
      <c r="E140" s="202" t="s">
        <v>1</v>
      </c>
      <c r="F140" s="203" t="s">
        <v>141</v>
      </c>
      <c r="G140" s="200"/>
      <c r="H140" s="204">
        <v>0.72199999999999998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139</v>
      </c>
      <c r="AU140" s="210" t="s">
        <v>86</v>
      </c>
      <c r="AV140" s="13" t="s">
        <v>86</v>
      </c>
      <c r="AW140" s="13" t="s">
        <v>32</v>
      </c>
      <c r="AX140" s="13" t="s">
        <v>76</v>
      </c>
      <c r="AY140" s="210" t="s">
        <v>130</v>
      </c>
    </row>
    <row r="141" spans="1:65" s="14" customFormat="1" ht="11.25">
      <c r="B141" s="211"/>
      <c r="C141" s="212"/>
      <c r="D141" s="201" t="s">
        <v>139</v>
      </c>
      <c r="E141" s="213" t="s">
        <v>1</v>
      </c>
      <c r="F141" s="214" t="s">
        <v>142</v>
      </c>
      <c r="G141" s="212"/>
      <c r="H141" s="215">
        <v>14.151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139</v>
      </c>
      <c r="AU141" s="221" t="s">
        <v>86</v>
      </c>
      <c r="AV141" s="14" t="s">
        <v>137</v>
      </c>
      <c r="AW141" s="14" t="s">
        <v>32</v>
      </c>
      <c r="AX141" s="14" t="s">
        <v>84</v>
      </c>
      <c r="AY141" s="221" t="s">
        <v>130</v>
      </c>
    </row>
    <row r="142" spans="1:65" s="2" customFormat="1" ht="22.15" customHeight="1">
      <c r="A142" s="34"/>
      <c r="B142" s="35"/>
      <c r="C142" s="186" t="s">
        <v>137</v>
      </c>
      <c r="D142" s="186" t="s">
        <v>132</v>
      </c>
      <c r="E142" s="187" t="s">
        <v>150</v>
      </c>
      <c r="F142" s="188" t="s">
        <v>151</v>
      </c>
      <c r="G142" s="189" t="s">
        <v>135</v>
      </c>
      <c r="H142" s="190">
        <v>14.151</v>
      </c>
      <c r="I142" s="191"/>
      <c r="J142" s="192">
        <f>ROUND(I142*H142,2)</f>
        <v>0</v>
      </c>
      <c r="K142" s="188" t="s">
        <v>136</v>
      </c>
      <c r="L142" s="39"/>
      <c r="M142" s="193" t="s">
        <v>1</v>
      </c>
      <c r="N142" s="194" t="s">
        <v>41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137</v>
      </c>
      <c r="AT142" s="197" t="s">
        <v>132</v>
      </c>
      <c r="AU142" s="197" t="s">
        <v>86</v>
      </c>
      <c r="AY142" s="17" t="s">
        <v>130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84</v>
      </c>
      <c r="BK142" s="198">
        <f>ROUND(I142*H142,2)</f>
        <v>0</v>
      </c>
      <c r="BL142" s="17" t="s">
        <v>137</v>
      </c>
      <c r="BM142" s="197" t="s">
        <v>152</v>
      </c>
    </row>
    <row r="143" spans="1:65" s="13" customFormat="1" ht="11.25">
      <c r="B143" s="199"/>
      <c r="C143" s="200"/>
      <c r="D143" s="201" t="s">
        <v>139</v>
      </c>
      <c r="E143" s="202" t="s">
        <v>1</v>
      </c>
      <c r="F143" s="203" t="s">
        <v>140</v>
      </c>
      <c r="G143" s="200"/>
      <c r="H143" s="204">
        <v>13.429</v>
      </c>
      <c r="I143" s="205"/>
      <c r="J143" s="200"/>
      <c r="K143" s="200"/>
      <c r="L143" s="206"/>
      <c r="M143" s="207"/>
      <c r="N143" s="208"/>
      <c r="O143" s="208"/>
      <c r="P143" s="208"/>
      <c r="Q143" s="208"/>
      <c r="R143" s="208"/>
      <c r="S143" s="208"/>
      <c r="T143" s="209"/>
      <c r="AT143" s="210" t="s">
        <v>139</v>
      </c>
      <c r="AU143" s="210" t="s">
        <v>86</v>
      </c>
      <c r="AV143" s="13" t="s">
        <v>86</v>
      </c>
      <c r="AW143" s="13" t="s">
        <v>32</v>
      </c>
      <c r="AX143" s="13" t="s">
        <v>76</v>
      </c>
      <c r="AY143" s="210" t="s">
        <v>130</v>
      </c>
    </row>
    <row r="144" spans="1:65" s="13" customFormat="1" ht="11.25">
      <c r="B144" s="199"/>
      <c r="C144" s="200"/>
      <c r="D144" s="201" t="s">
        <v>139</v>
      </c>
      <c r="E144" s="202" t="s">
        <v>1</v>
      </c>
      <c r="F144" s="203" t="s">
        <v>141</v>
      </c>
      <c r="G144" s="200"/>
      <c r="H144" s="204">
        <v>0.72199999999999998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139</v>
      </c>
      <c r="AU144" s="210" t="s">
        <v>86</v>
      </c>
      <c r="AV144" s="13" t="s">
        <v>86</v>
      </c>
      <c r="AW144" s="13" t="s">
        <v>32</v>
      </c>
      <c r="AX144" s="13" t="s">
        <v>76</v>
      </c>
      <c r="AY144" s="210" t="s">
        <v>130</v>
      </c>
    </row>
    <row r="145" spans="1:65" s="14" customFormat="1" ht="11.25">
      <c r="B145" s="211"/>
      <c r="C145" s="212"/>
      <c r="D145" s="201" t="s">
        <v>139</v>
      </c>
      <c r="E145" s="213" t="s">
        <v>1</v>
      </c>
      <c r="F145" s="214" t="s">
        <v>142</v>
      </c>
      <c r="G145" s="212"/>
      <c r="H145" s="215">
        <v>14.151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139</v>
      </c>
      <c r="AU145" s="221" t="s">
        <v>86</v>
      </c>
      <c r="AV145" s="14" t="s">
        <v>137</v>
      </c>
      <c r="AW145" s="14" t="s">
        <v>32</v>
      </c>
      <c r="AX145" s="14" t="s">
        <v>84</v>
      </c>
      <c r="AY145" s="221" t="s">
        <v>130</v>
      </c>
    </row>
    <row r="146" spans="1:65" s="2" customFormat="1" ht="19.899999999999999" customHeight="1">
      <c r="A146" s="34"/>
      <c r="B146" s="35"/>
      <c r="C146" s="186" t="s">
        <v>153</v>
      </c>
      <c r="D146" s="186" t="s">
        <v>132</v>
      </c>
      <c r="E146" s="187" t="s">
        <v>154</v>
      </c>
      <c r="F146" s="188" t="s">
        <v>155</v>
      </c>
      <c r="G146" s="189" t="s">
        <v>135</v>
      </c>
      <c r="H146" s="190">
        <v>14.151</v>
      </c>
      <c r="I146" s="191"/>
      <c r="J146" s="192">
        <f>ROUND(I146*H146,2)</f>
        <v>0</v>
      </c>
      <c r="K146" s="188" t="s">
        <v>136</v>
      </c>
      <c r="L146" s="39"/>
      <c r="M146" s="193" t="s">
        <v>1</v>
      </c>
      <c r="N146" s="194" t="s">
        <v>41</v>
      </c>
      <c r="O146" s="71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137</v>
      </c>
      <c r="AT146" s="197" t="s">
        <v>132</v>
      </c>
      <c r="AU146" s="197" t="s">
        <v>86</v>
      </c>
      <c r="AY146" s="17" t="s">
        <v>130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7" t="s">
        <v>84</v>
      </c>
      <c r="BK146" s="198">
        <f>ROUND(I146*H146,2)</f>
        <v>0</v>
      </c>
      <c r="BL146" s="17" t="s">
        <v>137</v>
      </c>
      <c r="BM146" s="197" t="s">
        <v>156</v>
      </c>
    </row>
    <row r="147" spans="1:65" s="13" customFormat="1" ht="11.25">
      <c r="B147" s="199"/>
      <c r="C147" s="200"/>
      <c r="D147" s="201" t="s">
        <v>139</v>
      </c>
      <c r="E147" s="202" t="s">
        <v>1</v>
      </c>
      <c r="F147" s="203" t="s">
        <v>140</v>
      </c>
      <c r="G147" s="200"/>
      <c r="H147" s="204">
        <v>13.429</v>
      </c>
      <c r="I147" s="205"/>
      <c r="J147" s="200"/>
      <c r="K147" s="200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139</v>
      </c>
      <c r="AU147" s="210" t="s">
        <v>86</v>
      </c>
      <c r="AV147" s="13" t="s">
        <v>86</v>
      </c>
      <c r="AW147" s="13" t="s">
        <v>32</v>
      </c>
      <c r="AX147" s="13" t="s">
        <v>76</v>
      </c>
      <c r="AY147" s="210" t="s">
        <v>130</v>
      </c>
    </row>
    <row r="148" spans="1:65" s="13" customFormat="1" ht="11.25">
      <c r="B148" s="199"/>
      <c r="C148" s="200"/>
      <c r="D148" s="201" t="s">
        <v>139</v>
      </c>
      <c r="E148" s="202" t="s">
        <v>1</v>
      </c>
      <c r="F148" s="203" t="s">
        <v>141</v>
      </c>
      <c r="G148" s="200"/>
      <c r="H148" s="204">
        <v>0.72199999999999998</v>
      </c>
      <c r="I148" s="205"/>
      <c r="J148" s="200"/>
      <c r="K148" s="200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139</v>
      </c>
      <c r="AU148" s="210" t="s">
        <v>86</v>
      </c>
      <c r="AV148" s="13" t="s">
        <v>86</v>
      </c>
      <c r="AW148" s="13" t="s">
        <v>32</v>
      </c>
      <c r="AX148" s="13" t="s">
        <v>76</v>
      </c>
      <c r="AY148" s="210" t="s">
        <v>130</v>
      </c>
    </row>
    <row r="149" spans="1:65" s="14" customFormat="1" ht="11.25">
      <c r="B149" s="211"/>
      <c r="C149" s="212"/>
      <c r="D149" s="201" t="s">
        <v>139</v>
      </c>
      <c r="E149" s="213" t="s">
        <v>1</v>
      </c>
      <c r="F149" s="214" t="s">
        <v>142</v>
      </c>
      <c r="G149" s="212"/>
      <c r="H149" s="215">
        <v>14.151</v>
      </c>
      <c r="I149" s="216"/>
      <c r="J149" s="212"/>
      <c r="K149" s="212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139</v>
      </c>
      <c r="AU149" s="221" t="s">
        <v>86</v>
      </c>
      <c r="AV149" s="14" t="s">
        <v>137</v>
      </c>
      <c r="AW149" s="14" t="s">
        <v>32</v>
      </c>
      <c r="AX149" s="14" t="s">
        <v>84</v>
      </c>
      <c r="AY149" s="221" t="s">
        <v>130</v>
      </c>
    </row>
    <row r="150" spans="1:65" s="2" customFormat="1" ht="22.15" customHeight="1">
      <c r="A150" s="34"/>
      <c r="B150" s="35"/>
      <c r="C150" s="186" t="s">
        <v>157</v>
      </c>
      <c r="D150" s="186" t="s">
        <v>132</v>
      </c>
      <c r="E150" s="187" t="s">
        <v>158</v>
      </c>
      <c r="F150" s="188" t="s">
        <v>159</v>
      </c>
      <c r="G150" s="189" t="s">
        <v>135</v>
      </c>
      <c r="H150" s="190">
        <v>14.151</v>
      </c>
      <c r="I150" s="191"/>
      <c r="J150" s="192">
        <f>ROUND(I150*H150,2)</f>
        <v>0</v>
      </c>
      <c r="K150" s="188" t="s">
        <v>136</v>
      </c>
      <c r="L150" s="39"/>
      <c r="M150" s="193" t="s">
        <v>1</v>
      </c>
      <c r="N150" s="194" t="s">
        <v>41</v>
      </c>
      <c r="O150" s="71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137</v>
      </c>
      <c r="AT150" s="197" t="s">
        <v>132</v>
      </c>
      <c r="AU150" s="197" t="s">
        <v>86</v>
      </c>
      <c r="AY150" s="17" t="s">
        <v>130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7" t="s">
        <v>84</v>
      </c>
      <c r="BK150" s="198">
        <f>ROUND(I150*H150,2)</f>
        <v>0</v>
      </c>
      <c r="BL150" s="17" t="s">
        <v>137</v>
      </c>
      <c r="BM150" s="197" t="s">
        <v>160</v>
      </c>
    </row>
    <row r="151" spans="1:65" s="13" customFormat="1" ht="11.25">
      <c r="B151" s="199"/>
      <c r="C151" s="200"/>
      <c r="D151" s="201" t="s">
        <v>139</v>
      </c>
      <c r="E151" s="202" t="s">
        <v>1</v>
      </c>
      <c r="F151" s="203" t="s">
        <v>140</v>
      </c>
      <c r="G151" s="200"/>
      <c r="H151" s="204">
        <v>13.429</v>
      </c>
      <c r="I151" s="205"/>
      <c r="J151" s="200"/>
      <c r="K151" s="200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139</v>
      </c>
      <c r="AU151" s="210" t="s">
        <v>86</v>
      </c>
      <c r="AV151" s="13" t="s">
        <v>86</v>
      </c>
      <c r="AW151" s="13" t="s">
        <v>32</v>
      </c>
      <c r="AX151" s="13" t="s">
        <v>76</v>
      </c>
      <c r="AY151" s="210" t="s">
        <v>130</v>
      </c>
    </row>
    <row r="152" spans="1:65" s="13" customFormat="1" ht="11.25">
      <c r="B152" s="199"/>
      <c r="C152" s="200"/>
      <c r="D152" s="201" t="s">
        <v>139</v>
      </c>
      <c r="E152" s="202" t="s">
        <v>1</v>
      </c>
      <c r="F152" s="203" t="s">
        <v>141</v>
      </c>
      <c r="G152" s="200"/>
      <c r="H152" s="204">
        <v>0.72199999999999998</v>
      </c>
      <c r="I152" s="205"/>
      <c r="J152" s="200"/>
      <c r="K152" s="200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139</v>
      </c>
      <c r="AU152" s="210" t="s">
        <v>86</v>
      </c>
      <c r="AV152" s="13" t="s">
        <v>86</v>
      </c>
      <c r="AW152" s="13" t="s">
        <v>32</v>
      </c>
      <c r="AX152" s="13" t="s">
        <v>76</v>
      </c>
      <c r="AY152" s="210" t="s">
        <v>130</v>
      </c>
    </row>
    <row r="153" spans="1:65" s="14" customFormat="1" ht="11.25">
      <c r="B153" s="211"/>
      <c r="C153" s="212"/>
      <c r="D153" s="201" t="s">
        <v>139</v>
      </c>
      <c r="E153" s="213" t="s">
        <v>1</v>
      </c>
      <c r="F153" s="214" t="s">
        <v>142</v>
      </c>
      <c r="G153" s="212"/>
      <c r="H153" s="215">
        <v>14.151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139</v>
      </c>
      <c r="AU153" s="221" t="s">
        <v>86</v>
      </c>
      <c r="AV153" s="14" t="s">
        <v>137</v>
      </c>
      <c r="AW153" s="14" t="s">
        <v>32</v>
      </c>
      <c r="AX153" s="14" t="s">
        <v>84</v>
      </c>
      <c r="AY153" s="221" t="s">
        <v>130</v>
      </c>
    </row>
    <row r="154" spans="1:65" s="2" customFormat="1" ht="19.899999999999999" customHeight="1">
      <c r="A154" s="34"/>
      <c r="B154" s="35"/>
      <c r="C154" s="186" t="s">
        <v>161</v>
      </c>
      <c r="D154" s="186" t="s">
        <v>132</v>
      </c>
      <c r="E154" s="187" t="s">
        <v>162</v>
      </c>
      <c r="F154" s="188" t="s">
        <v>163</v>
      </c>
      <c r="G154" s="189" t="s">
        <v>135</v>
      </c>
      <c r="H154" s="190">
        <v>14.151</v>
      </c>
      <c r="I154" s="191"/>
      <c r="J154" s="192">
        <f>ROUND(I154*H154,2)</f>
        <v>0</v>
      </c>
      <c r="K154" s="188" t="s">
        <v>136</v>
      </c>
      <c r="L154" s="39"/>
      <c r="M154" s="193" t="s">
        <v>1</v>
      </c>
      <c r="N154" s="194" t="s">
        <v>41</v>
      </c>
      <c r="O154" s="71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137</v>
      </c>
      <c r="AT154" s="197" t="s">
        <v>132</v>
      </c>
      <c r="AU154" s="197" t="s">
        <v>86</v>
      </c>
      <c r="AY154" s="17" t="s">
        <v>130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7" t="s">
        <v>84</v>
      </c>
      <c r="BK154" s="198">
        <f>ROUND(I154*H154,2)</f>
        <v>0</v>
      </c>
      <c r="BL154" s="17" t="s">
        <v>137</v>
      </c>
      <c r="BM154" s="197" t="s">
        <v>164</v>
      </c>
    </row>
    <row r="155" spans="1:65" s="13" customFormat="1" ht="11.25">
      <c r="B155" s="199"/>
      <c r="C155" s="200"/>
      <c r="D155" s="201" t="s">
        <v>139</v>
      </c>
      <c r="E155" s="202" t="s">
        <v>1</v>
      </c>
      <c r="F155" s="203" t="s">
        <v>140</v>
      </c>
      <c r="G155" s="200"/>
      <c r="H155" s="204">
        <v>13.429</v>
      </c>
      <c r="I155" s="205"/>
      <c r="J155" s="200"/>
      <c r="K155" s="200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139</v>
      </c>
      <c r="AU155" s="210" t="s">
        <v>86</v>
      </c>
      <c r="AV155" s="13" t="s">
        <v>86</v>
      </c>
      <c r="AW155" s="13" t="s">
        <v>32</v>
      </c>
      <c r="AX155" s="13" t="s">
        <v>76</v>
      </c>
      <c r="AY155" s="210" t="s">
        <v>130</v>
      </c>
    </row>
    <row r="156" spans="1:65" s="13" customFormat="1" ht="11.25">
      <c r="B156" s="199"/>
      <c r="C156" s="200"/>
      <c r="D156" s="201" t="s">
        <v>139</v>
      </c>
      <c r="E156" s="202" t="s">
        <v>1</v>
      </c>
      <c r="F156" s="203" t="s">
        <v>141</v>
      </c>
      <c r="G156" s="200"/>
      <c r="H156" s="204">
        <v>0.72199999999999998</v>
      </c>
      <c r="I156" s="205"/>
      <c r="J156" s="200"/>
      <c r="K156" s="200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139</v>
      </c>
      <c r="AU156" s="210" t="s">
        <v>86</v>
      </c>
      <c r="AV156" s="13" t="s">
        <v>86</v>
      </c>
      <c r="AW156" s="13" t="s">
        <v>32</v>
      </c>
      <c r="AX156" s="13" t="s">
        <v>76</v>
      </c>
      <c r="AY156" s="210" t="s">
        <v>130</v>
      </c>
    </row>
    <row r="157" spans="1:65" s="14" customFormat="1" ht="11.25">
      <c r="B157" s="211"/>
      <c r="C157" s="212"/>
      <c r="D157" s="201" t="s">
        <v>139</v>
      </c>
      <c r="E157" s="213" t="s">
        <v>1</v>
      </c>
      <c r="F157" s="214" t="s">
        <v>142</v>
      </c>
      <c r="G157" s="212"/>
      <c r="H157" s="215">
        <v>14.151</v>
      </c>
      <c r="I157" s="216"/>
      <c r="J157" s="212"/>
      <c r="K157" s="212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139</v>
      </c>
      <c r="AU157" s="221" t="s">
        <v>86</v>
      </c>
      <c r="AV157" s="14" t="s">
        <v>137</v>
      </c>
      <c r="AW157" s="14" t="s">
        <v>32</v>
      </c>
      <c r="AX157" s="14" t="s">
        <v>84</v>
      </c>
      <c r="AY157" s="221" t="s">
        <v>130</v>
      </c>
    </row>
    <row r="158" spans="1:65" s="2" customFormat="1" ht="22.15" customHeight="1">
      <c r="A158" s="34"/>
      <c r="B158" s="35"/>
      <c r="C158" s="186" t="s">
        <v>165</v>
      </c>
      <c r="D158" s="186" t="s">
        <v>132</v>
      </c>
      <c r="E158" s="187" t="s">
        <v>166</v>
      </c>
      <c r="F158" s="188" t="s">
        <v>167</v>
      </c>
      <c r="G158" s="189" t="s">
        <v>135</v>
      </c>
      <c r="H158" s="190">
        <v>70.754999999999995</v>
      </c>
      <c r="I158" s="191"/>
      <c r="J158" s="192">
        <f>ROUND(I158*H158,2)</f>
        <v>0</v>
      </c>
      <c r="K158" s="188" t="s">
        <v>136</v>
      </c>
      <c r="L158" s="39"/>
      <c r="M158" s="193" t="s">
        <v>1</v>
      </c>
      <c r="N158" s="194" t="s">
        <v>41</v>
      </c>
      <c r="O158" s="71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137</v>
      </c>
      <c r="AT158" s="197" t="s">
        <v>132</v>
      </c>
      <c r="AU158" s="197" t="s">
        <v>86</v>
      </c>
      <c r="AY158" s="17" t="s">
        <v>130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7" t="s">
        <v>84</v>
      </c>
      <c r="BK158" s="198">
        <f>ROUND(I158*H158,2)</f>
        <v>0</v>
      </c>
      <c r="BL158" s="17" t="s">
        <v>137</v>
      </c>
      <c r="BM158" s="197" t="s">
        <v>168</v>
      </c>
    </row>
    <row r="159" spans="1:65" s="13" customFormat="1" ht="11.25">
      <c r="B159" s="199"/>
      <c r="C159" s="200"/>
      <c r="D159" s="201" t="s">
        <v>139</v>
      </c>
      <c r="E159" s="202" t="s">
        <v>1</v>
      </c>
      <c r="F159" s="203" t="s">
        <v>169</v>
      </c>
      <c r="G159" s="200"/>
      <c r="H159" s="204">
        <v>67.144000000000005</v>
      </c>
      <c r="I159" s="205"/>
      <c r="J159" s="200"/>
      <c r="K159" s="200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139</v>
      </c>
      <c r="AU159" s="210" t="s">
        <v>86</v>
      </c>
      <c r="AV159" s="13" t="s">
        <v>86</v>
      </c>
      <c r="AW159" s="13" t="s">
        <v>32</v>
      </c>
      <c r="AX159" s="13" t="s">
        <v>76</v>
      </c>
      <c r="AY159" s="210" t="s">
        <v>130</v>
      </c>
    </row>
    <row r="160" spans="1:65" s="13" customFormat="1" ht="11.25">
      <c r="B160" s="199"/>
      <c r="C160" s="200"/>
      <c r="D160" s="201" t="s">
        <v>139</v>
      </c>
      <c r="E160" s="202" t="s">
        <v>1</v>
      </c>
      <c r="F160" s="203" t="s">
        <v>170</v>
      </c>
      <c r="G160" s="200"/>
      <c r="H160" s="204">
        <v>3.6110000000000002</v>
      </c>
      <c r="I160" s="205"/>
      <c r="J160" s="200"/>
      <c r="K160" s="200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139</v>
      </c>
      <c r="AU160" s="210" t="s">
        <v>86</v>
      </c>
      <c r="AV160" s="13" t="s">
        <v>86</v>
      </c>
      <c r="AW160" s="13" t="s">
        <v>32</v>
      </c>
      <c r="AX160" s="13" t="s">
        <v>76</v>
      </c>
      <c r="AY160" s="210" t="s">
        <v>130</v>
      </c>
    </row>
    <row r="161" spans="1:65" s="14" customFormat="1" ht="11.25">
      <c r="B161" s="211"/>
      <c r="C161" s="212"/>
      <c r="D161" s="201" t="s">
        <v>139</v>
      </c>
      <c r="E161" s="213" t="s">
        <v>1</v>
      </c>
      <c r="F161" s="214" t="s">
        <v>142</v>
      </c>
      <c r="G161" s="212"/>
      <c r="H161" s="215">
        <v>70.754999999999995</v>
      </c>
      <c r="I161" s="216"/>
      <c r="J161" s="212"/>
      <c r="K161" s="212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139</v>
      </c>
      <c r="AU161" s="221" t="s">
        <v>86</v>
      </c>
      <c r="AV161" s="14" t="s">
        <v>137</v>
      </c>
      <c r="AW161" s="14" t="s">
        <v>32</v>
      </c>
      <c r="AX161" s="14" t="s">
        <v>84</v>
      </c>
      <c r="AY161" s="221" t="s">
        <v>130</v>
      </c>
    </row>
    <row r="162" spans="1:65" s="2" customFormat="1" ht="19.899999999999999" customHeight="1">
      <c r="A162" s="34"/>
      <c r="B162" s="35"/>
      <c r="C162" s="186" t="s">
        <v>171</v>
      </c>
      <c r="D162" s="186" t="s">
        <v>132</v>
      </c>
      <c r="E162" s="187" t="s">
        <v>172</v>
      </c>
      <c r="F162" s="188" t="s">
        <v>173</v>
      </c>
      <c r="G162" s="189" t="s">
        <v>135</v>
      </c>
      <c r="H162" s="190">
        <v>14.151</v>
      </c>
      <c r="I162" s="191"/>
      <c r="J162" s="192">
        <f>ROUND(I162*H162,2)</f>
        <v>0</v>
      </c>
      <c r="K162" s="188" t="s">
        <v>136</v>
      </c>
      <c r="L162" s="39"/>
      <c r="M162" s="193" t="s">
        <v>1</v>
      </c>
      <c r="N162" s="194" t="s">
        <v>41</v>
      </c>
      <c r="O162" s="71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137</v>
      </c>
      <c r="AT162" s="197" t="s">
        <v>132</v>
      </c>
      <c r="AU162" s="197" t="s">
        <v>86</v>
      </c>
      <c r="AY162" s="17" t="s">
        <v>130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17" t="s">
        <v>84</v>
      </c>
      <c r="BK162" s="198">
        <f>ROUND(I162*H162,2)</f>
        <v>0</v>
      </c>
      <c r="BL162" s="17" t="s">
        <v>137</v>
      </c>
      <c r="BM162" s="197" t="s">
        <v>174</v>
      </c>
    </row>
    <row r="163" spans="1:65" s="13" customFormat="1" ht="11.25">
      <c r="B163" s="199"/>
      <c r="C163" s="200"/>
      <c r="D163" s="201" t="s">
        <v>139</v>
      </c>
      <c r="E163" s="202" t="s">
        <v>1</v>
      </c>
      <c r="F163" s="203" t="s">
        <v>140</v>
      </c>
      <c r="G163" s="200"/>
      <c r="H163" s="204">
        <v>13.429</v>
      </c>
      <c r="I163" s="205"/>
      <c r="J163" s="200"/>
      <c r="K163" s="200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139</v>
      </c>
      <c r="AU163" s="210" t="s">
        <v>86</v>
      </c>
      <c r="AV163" s="13" t="s">
        <v>86</v>
      </c>
      <c r="AW163" s="13" t="s">
        <v>32</v>
      </c>
      <c r="AX163" s="13" t="s">
        <v>76</v>
      </c>
      <c r="AY163" s="210" t="s">
        <v>130</v>
      </c>
    </row>
    <row r="164" spans="1:65" s="13" customFormat="1" ht="11.25">
      <c r="B164" s="199"/>
      <c r="C164" s="200"/>
      <c r="D164" s="201" t="s">
        <v>139</v>
      </c>
      <c r="E164" s="202" t="s">
        <v>1</v>
      </c>
      <c r="F164" s="203" t="s">
        <v>141</v>
      </c>
      <c r="G164" s="200"/>
      <c r="H164" s="204">
        <v>0.72199999999999998</v>
      </c>
      <c r="I164" s="205"/>
      <c r="J164" s="200"/>
      <c r="K164" s="200"/>
      <c r="L164" s="206"/>
      <c r="M164" s="207"/>
      <c r="N164" s="208"/>
      <c r="O164" s="208"/>
      <c r="P164" s="208"/>
      <c r="Q164" s="208"/>
      <c r="R164" s="208"/>
      <c r="S164" s="208"/>
      <c r="T164" s="209"/>
      <c r="AT164" s="210" t="s">
        <v>139</v>
      </c>
      <c r="AU164" s="210" t="s">
        <v>86</v>
      </c>
      <c r="AV164" s="13" t="s">
        <v>86</v>
      </c>
      <c r="AW164" s="13" t="s">
        <v>32</v>
      </c>
      <c r="AX164" s="13" t="s">
        <v>76</v>
      </c>
      <c r="AY164" s="210" t="s">
        <v>130</v>
      </c>
    </row>
    <row r="165" spans="1:65" s="14" customFormat="1" ht="11.25">
      <c r="B165" s="211"/>
      <c r="C165" s="212"/>
      <c r="D165" s="201" t="s">
        <v>139</v>
      </c>
      <c r="E165" s="213" t="s">
        <v>1</v>
      </c>
      <c r="F165" s="214" t="s">
        <v>142</v>
      </c>
      <c r="G165" s="212"/>
      <c r="H165" s="215">
        <v>14.151</v>
      </c>
      <c r="I165" s="216"/>
      <c r="J165" s="212"/>
      <c r="K165" s="212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139</v>
      </c>
      <c r="AU165" s="221" t="s">
        <v>86</v>
      </c>
      <c r="AV165" s="14" t="s">
        <v>137</v>
      </c>
      <c r="AW165" s="14" t="s">
        <v>32</v>
      </c>
      <c r="AX165" s="14" t="s">
        <v>84</v>
      </c>
      <c r="AY165" s="221" t="s">
        <v>130</v>
      </c>
    </row>
    <row r="166" spans="1:65" s="2" customFormat="1" ht="22.15" customHeight="1">
      <c r="A166" s="34"/>
      <c r="B166" s="35"/>
      <c r="C166" s="186" t="s">
        <v>175</v>
      </c>
      <c r="D166" s="186" t="s">
        <v>132</v>
      </c>
      <c r="E166" s="187" t="s">
        <v>176</v>
      </c>
      <c r="F166" s="188" t="s">
        <v>177</v>
      </c>
      <c r="G166" s="189" t="s">
        <v>135</v>
      </c>
      <c r="H166" s="190">
        <v>70.754999999999995</v>
      </c>
      <c r="I166" s="191"/>
      <c r="J166" s="192">
        <f>ROUND(I166*H166,2)</f>
        <v>0</v>
      </c>
      <c r="K166" s="188" t="s">
        <v>136</v>
      </c>
      <c r="L166" s="39"/>
      <c r="M166" s="193" t="s">
        <v>1</v>
      </c>
      <c r="N166" s="194" t="s">
        <v>41</v>
      </c>
      <c r="O166" s="71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137</v>
      </c>
      <c r="AT166" s="197" t="s">
        <v>132</v>
      </c>
      <c r="AU166" s="197" t="s">
        <v>86</v>
      </c>
      <c r="AY166" s="17" t="s">
        <v>130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84</v>
      </c>
      <c r="BK166" s="198">
        <f>ROUND(I166*H166,2)</f>
        <v>0</v>
      </c>
      <c r="BL166" s="17" t="s">
        <v>137</v>
      </c>
      <c r="BM166" s="197" t="s">
        <v>178</v>
      </c>
    </row>
    <row r="167" spans="1:65" s="13" customFormat="1" ht="11.25">
      <c r="B167" s="199"/>
      <c r="C167" s="200"/>
      <c r="D167" s="201" t="s">
        <v>139</v>
      </c>
      <c r="E167" s="202" t="s">
        <v>1</v>
      </c>
      <c r="F167" s="203" t="s">
        <v>169</v>
      </c>
      <c r="G167" s="200"/>
      <c r="H167" s="204">
        <v>67.144000000000005</v>
      </c>
      <c r="I167" s="205"/>
      <c r="J167" s="200"/>
      <c r="K167" s="200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139</v>
      </c>
      <c r="AU167" s="210" t="s">
        <v>86</v>
      </c>
      <c r="AV167" s="13" t="s">
        <v>86</v>
      </c>
      <c r="AW167" s="13" t="s">
        <v>32</v>
      </c>
      <c r="AX167" s="13" t="s">
        <v>76</v>
      </c>
      <c r="AY167" s="210" t="s">
        <v>130</v>
      </c>
    </row>
    <row r="168" spans="1:65" s="13" customFormat="1" ht="11.25">
      <c r="B168" s="199"/>
      <c r="C168" s="200"/>
      <c r="D168" s="201" t="s">
        <v>139</v>
      </c>
      <c r="E168" s="202" t="s">
        <v>1</v>
      </c>
      <c r="F168" s="203" t="s">
        <v>170</v>
      </c>
      <c r="G168" s="200"/>
      <c r="H168" s="204">
        <v>3.6110000000000002</v>
      </c>
      <c r="I168" s="205"/>
      <c r="J168" s="200"/>
      <c r="K168" s="200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139</v>
      </c>
      <c r="AU168" s="210" t="s">
        <v>86</v>
      </c>
      <c r="AV168" s="13" t="s">
        <v>86</v>
      </c>
      <c r="AW168" s="13" t="s">
        <v>32</v>
      </c>
      <c r="AX168" s="13" t="s">
        <v>76</v>
      </c>
      <c r="AY168" s="210" t="s">
        <v>130</v>
      </c>
    </row>
    <row r="169" spans="1:65" s="14" customFormat="1" ht="11.25">
      <c r="B169" s="211"/>
      <c r="C169" s="212"/>
      <c r="D169" s="201" t="s">
        <v>139</v>
      </c>
      <c r="E169" s="213" t="s">
        <v>1</v>
      </c>
      <c r="F169" s="214" t="s">
        <v>142</v>
      </c>
      <c r="G169" s="212"/>
      <c r="H169" s="215">
        <v>70.754999999999995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139</v>
      </c>
      <c r="AU169" s="221" t="s">
        <v>86</v>
      </c>
      <c r="AV169" s="14" t="s">
        <v>137</v>
      </c>
      <c r="AW169" s="14" t="s">
        <v>32</v>
      </c>
      <c r="AX169" s="14" t="s">
        <v>84</v>
      </c>
      <c r="AY169" s="221" t="s">
        <v>130</v>
      </c>
    </row>
    <row r="170" spans="1:65" s="2" customFormat="1" ht="14.45" customHeight="1">
      <c r="A170" s="34"/>
      <c r="B170" s="35"/>
      <c r="C170" s="186" t="s">
        <v>179</v>
      </c>
      <c r="D170" s="186" t="s">
        <v>132</v>
      </c>
      <c r="E170" s="187" t="s">
        <v>180</v>
      </c>
      <c r="F170" s="188" t="s">
        <v>181</v>
      </c>
      <c r="G170" s="189" t="s">
        <v>135</v>
      </c>
      <c r="H170" s="190">
        <v>14.151</v>
      </c>
      <c r="I170" s="191"/>
      <c r="J170" s="192">
        <f>ROUND(I170*H170,2)</f>
        <v>0</v>
      </c>
      <c r="K170" s="188" t="s">
        <v>136</v>
      </c>
      <c r="L170" s="39"/>
      <c r="M170" s="193" t="s">
        <v>1</v>
      </c>
      <c r="N170" s="194" t="s">
        <v>41</v>
      </c>
      <c r="O170" s="71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137</v>
      </c>
      <c r="AT170" s="197" t="s">
        <v>132</v>
      </c>
      <c r="AU170" s="197" t="s">
        <v>86</v>
      </c>
      <c r="AY170" s="17" t="s">
        <v>130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7" t="s">
        <v>84</v>
      </c>
      <c r="BK170" s="198">
        <f>ROUND(I170*H170,2)</f>
        <v>0</v>
      </c>
      <c r="BL170" s="17" t="s">
        <v>137</v>
      </c>
      <c r="BM170" s="197" t="s">
        <v>182</v>
      </c>
    </row>
    <row r="171" spans="1:65" s="13" customFormat="1" ht="11.25">
      <c r="B171" s="199"/>
      <c r="C171" s="200"/>
      <c r="D171" s="201" t="s">
        <v>139</v>
      </c>
      <c r="E171" s="202" t="s">
        <v>1</v>
      </c>
      <c r="F171" s="203" t="s">
        <v>140</v>
      </c>
      <c r="G171" s="200"/>
      <c r="H171" s="204">
        <v>13.429</v>
      </c>
      <c r="I171" s="205"/>
      <c r="J171" s="200"/>
      <c r="K171" s="200"/>
      <c r="L171" s="206"/>
      <c r="M171" s="207"/>
      <c r="N171" s="208"/>
      <c r="O171" s="208"/>
      <c r="P171" s="208"/>
      <c r="Q171" s="208"/>
      <c r="R171" s="208"/>
      <c r="S171" s="208"/>
      <c r="T171" s="209"/>
      <c r="AT171" s="210" t="s">
        <v>139</v>
      </c>
      <c r="AU171" s="210" t="s">
        <v>86</v>
      </c>
      <c r="AV171" s="13" t="s">
        <v>86</v>
      </c>
      <c r="AW171" s="13" t="s">
        <v>32</v>
      </c>
      <c r="AX171" s="13" t="s">
        <v>76</v>
      </c>
      <c r="AY171" s="210" t="s">
        <v>130</v>
      </c>
    </row>
    <row r="172" spans="1:65" s="13" customFormat="1" ht="11.25">
      <c r="B172" s="199"/>
      <c r="C172" s="200"/>
      <c r="D172" s="201" t="s">
        <v>139</v>
      </c>
      <c r="E172" s="202" t="s">
        <v>1</v>
      </c>
      <c r="F172" s="203" t="s">
        <v>141</v>
      </c>
      <c r="G172" s="200"/>
      <c r="H172" s="204">
        <v>0.72199999999999998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139</v>
      </c>
      <c r="AU172" s="210" t="s">
        <v>86</v>
      </c>
      <c r="AV172" s="13" t="s">
        <v>86</v>
      </c>
      <c r="AW172" s="13" t="s">
        <v>32</v>
      </c>
      <c r="AX172" s="13" t="s">
        <v>76</v>
      </c>
      <c r="AY172" s="210" t="s">
        <v>130</v>
      </c>
    </row>
    <row r="173" spans="1:65" s="14" customFormat="1" ht="11.25">
      <c r="B173" s="211"/>
      <c r="C173" s="212"/>
      <c r="D173" s="201" t="s">
        <v>139</v>
      </c>
      <c r="E173" s="213" t="s">
        <v>1</v>
      </c>
      <c r="F173" s="214" t="s">
        <v>142</v>
      </c>
      <c r="G173" s="212"/>
      <c r="H173" s="215">
        <v>14.151</v>
      </c>
      <c r="I173" s="216"/>
      <c r="J173" s="212"/>
      <c r="K173" s="212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139</v>
      </c>
      <c r="AU173" s="221" t="s">
        <v>86</v>
      </c>
      <c r="AV173" s="14" t="s">
        <v>137</v>
      </c>
      <c r="AW173" s="14" t="s">
        <v>32</v>
      </c>
      <c r="AX173" s="14" t="s">
        <v>84</v>
      </c>
      <c r="AY173" s="221" t="s">
        <v>130</v>
      </c>
    </row>
    <row r="174" spans="1:65" s="2" customFormat="1" ht="14.45" customHeight="1">
      <c r="A174" s="34"/>
      <c r="B174" s="35"/>
      <c r="C174" s="186" t="s">
        <v>8</v>
      </c>
      <c r="D174" s="186" t="s">
        <v>132</v>
      </c>
      <c r="E174" s="187" t="s">
        <v>183</v>
      </c>
      <c r="F174" s="188" t="s">
        <v>184</v>
      </c>
      <c r="G174" s="189" t="s">
        <v>135</v>
      </c>
      <c r="H174" s="190">
        <v>14.151</v>
      </c>
      <c r="I174" s="191"/>
      <c r="J174" s="192">
        <f>ROUND(I174*H174,2)</f>
        <v>0</v>
      </c>
      <c r="K174" s="188" t="s">
        <v>136</v>
      </c>
      <c r="L174" s="39"/>
      <c r="M174" s="193" t="s">
        <v>1</v>
      </c>
      <c r="N174" s="194" t="s">
        <v>41</v>
      </c>
      <c r="O174" s="71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137</v>
      </c>
      <c r="AT174" s="197" t="s">
        <v>132</v>
      </c>
      <c r="AU174" s="197" t="s">
        <v>86</v>
      </c>
      <c r="AY174" s="17" t="s">
        <v>130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7" t="s">
        <v>84</v>
      </c>
      <c r="BK174" s="198">
        <f>ROUND(I174*H174,2)</f>
        <v>0</v>
      </c>
      <c r="BL174" s="17" t="s">
        <v>137</v>
      </c>
      <c r="BM174" s="197" t="s">
        <v>185</v>
      </c>
    </row>
    <row r="175" spans="1:65" s="13" customFormat="1" ht="11.25">
      <c r="B175" s="199"/>
      <c r="C175" s="200"/>
      <c r="D175" s="201" t="s">
        <v>139</v>
      </c>
      <c r="E175" s="202" t="s">
        <v>1</v>
      </c>
      <c r="F175" s="203" t="s">
        <v>140</v>
      </c>
      <c r="G175" s="200"/>
      <c r="H175" s="204">
        <v>13.429</v>
      </c>
      <c r="I175" s="205"/>
      <c r="J175" s="200"/>
      <c r="K175" s="200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139</v>
      </c>
      <c r="AU175" s="210" t="s">
        <v>86</v>
      </c>
      <c r="AV175" s="13" t="s">
        <v>86</v>
      </c>
      <c r="AW175" s="13" t="s">
        <v>32</v>
      </c>
      <c r="AX175" s="13" t="s">
        <v>76</v>
      </c>
      <c r="AY175" s="210" t="s">
        <v>130</v>
      </c>
    </row>
    <row r="176" spans="1:65" s="13" customFormat="1" ht="11.25">
      <c r="B176" s="199"/>
      <c r="C176" s="200"/>
      <c r="D176" s="201" t="s">
        <v>139</v>
      </c>
      <c r="E176" s="202" t="s">
        <v>1</v>
      </c>
      <c r="F176" s="203" t="s">
        <v>141</v>
      </c>
      <c r="G176" s="200"/>
      <c r="H176" s="204">
        <v>0.72199999999999998</v>
      </c>
      <c r="I176" s="205"/>
      <c r="J176" s="200"/>
      <c r="K176" s="200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139</v>
      </c>
      <c r="AU176" s="210" t="s">
        <v>86</v>
      </c>
      <c r="AV176" s="13" t="s">
        <v>86</v>
      </c>
      <c r="AW176" s="13" t="s">
        <v>32</v>
      </c>
      <c r="AX176" s="13" t="s">
        <v>76</v>
      </c>
      <c r="AY176" s="210" t="s">
        <v>130</v>
      </c>
    </row>
    <row r="177" spans="1:65" s="14" customFormat="1" ht="11.25">
      <c r="B177" s="211"/>
      <c r="C177" s="212"/>
      <c r="D177" s="201" t="s">
        <v>139</v>
      </c>
      <c r="E177" s="213" t="s">
        <v>1</v>
      </c>
      <c r="F177" s="214" t="s">
        <v>142</v>
      </c>
      <c r="G177" s="212"/>
      <c r="H177" s="215">
        <v>14.151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139</v>
      </c>
      <c r="AU177" s="221" t="s">
        <v>86</v>
      </c>
      <c r="AV177" s="14" t="s">
        <v>137</v>
      </c>
      <c r="AW177" s="14" t="s">
        <v>32</v>
      </c>
      <c r="AX177" s="14" t="s">
        <v>84</v>
      </c>
      <c r="AY177" s="221" t="s">
        <v>130</v>
      </c>
    </row>
    <row r="178" spans="1:65" s="2" customFormat="1" ht="14.45" customHeight="1">
      <c r="A178" s="34"/>
      <c r="B178" s="35"/>
      <c r="C178" s="186" t="s">
        <v>186</v>
      </c>
      <c r="D178" s="186" t="s">
        <v>132</v>
      </c>
      <c r="E178" s="187" t="s">
        <v>187</v>
      </c>
      <c r="F178" s="188" t="s">
        <v>188</v>
      </c>
      <c r="G178" s="189" t="s">
        <v>189</v>
      </c>
      <c r="H178" s="190">
        <v>188.68</v>
      </c>
      <c r="I178" s="191"/>
      <c r="J178" s="192">
        <f>ROUND(I178*H178,2)</f>
        <v>0</v>
      </c>
      <c r="K178" s="188" t="s">
        <v>136</v>
      </c>
      <c r="L178" s="39"/>
      <c r="M178" s="193" t="s">
        <v>1</v>
      </c>
      <c r="N178" s="194" t="s">
        <v>41</v>
      </c>
      <c r="O178" s="71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137</v>
      </c>
      <c r="AT178" s="197" t="s">
        <v>132</v>
      </c>
      <c r="AU178" s="197" t="s">
        <v>86</v>
      </c>
      <c r="AY178" s="17" t="s">
        <v>130</v>
      </c>
      <c r="BE178" s="198">
        <f>IF(N178="základní",J178,0)</f>
        <v>0</v>
      </c>
      <c r="BF178" s="198">
        <f>IF(N178="snížená",J178,0)</f>
        <v>0</v>
      </c>
      <c r="BG178" s="198">
        <f>IF(N178="zákl. přenesená",J178,0)</f>
        <v>0</v>
      </c>
      <c r="BH178" s="198">
        <f>IF(N178="sníž. přenesená",J178,0)</f>
        <v>0</v>
      </c>
      <c r="BI178" s="198">
        <f>IF(N178="nulová",J178,0)</f>
        <v>0</v>
      </c>
      <c r="BJ178" s="17" t="s">
        <v>84</v>
      </c>
      <c r="BK178" s="198">
        <f>ROUND(I178*H178,2)</f>
        <v>0</v>
      </c>
      <c r="BL178" s="17" t="s">
        <v>137</v>
      </c>
      <c r="BM178" s="197" t="s">
        <v>190</v>
      </c>
    </row>
    <row r="179" spans="1:65" s="13" customFormat="1" ht="11.25">
      <c r="B179" s="199"/>
      <c r="C179" s="200"/>
      <c r="D179" s="201" t="s">
        <v>139</v>
      </c>
      <c r="E179" s="202" t="s">
        <v>1</v>
      </c>
      <c r="F179" s="203" t="s">
        <v>191</v>
      </c>
      <c r="G179" s="200"/>
      <c r="H179" s="204">
        <v>179.05</v>
      </c>
      <c r="I179" s="205"/>
      <c r="J179" s="200"/>
      <c r="K179" s="200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139</v>
      </c>
      <c r="AU179" s="210" t="s">
        <v>86</v>
      </c>
      <c r="AV179" s="13" t="s">
        <v>86</v>
      </c>
      <c r="AW179" s="13" t="s">
        <v>32</v>
      </c>
      <c r="AX179" s="13" t="s">
        <v>76</v>
      </c>
      <c r="AY179" s="210" t="s">
        <v>130</v>
      </c>
    </row>
    <row r="180" spans="1:65" s="13" customFormat="1" ht="11.25">
      <c r="B180" s="199"/>
      <c r="C180" s="200"/>
      <c r="D180" s="201" t="s">
        <v>139</v>
      </c>
      <c r="E180" s="202" t="s">
        <v>1</v>
      </c>
      <c r="F180" s="203" t="s">
        <v>192</v>
      </c>
      <c r="G180" s="200"/>
      <c r="H180" s="204">
        <v>9.6300000000000008</v>
      </c>
      <c r="I180" s="205"/>
      <c r="J180" s="200"/>
      <c r="K180" s="200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139</v>
      </c>
      <c r="AU180" s="210" t="s">
        <v>86</v>
      </c>
      <c r="AV180" s="13" t="s">
        <v>86</v>
      </c>
      <c r="AW180" s="13" t="s">
        <v>32</v>
      </c>
      <c r="AX180" s="13" t="s">
        <v>76</v>
      </c>
      <c r="AY180" s="210" t="s">
        <v>130</v>
      </c>
    </row>
    <row r="181" spans="1:65" s="14" customFormat="1" ht="11.25">
      <c r="B181" s="211"/>
      <c r="C181" s="212"/>
      <c r="D181" s="201" t="s">
        <v>139</v>
      </c>
      <c r="E181" s="213" t="s">
        <v>1</v>
      </c>
      <c r="F181" s="214" t="s">
        <v>142</v>
      </c>
      <c r="G181" s="212"/>
      <c r="H181" s="215">
        <v>188.68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139</v>
      </c>
      <c r="AU181" s="221" t="s">
        <v>86</v>
      </c>
      <c r="AV181" s="14" t="s">
        <v>137</v>
      </c>
      <c r="AW181" s="14" t="s">
        <v>32</v>
      </c>
      <c r="AX181" s="14" t="s">
        <v>84</v>
      </c>
      <c r="AY181" s="221" t="s">
        <v>130</v>
      </c>
    </row>
    <row r="182" spans="1:65" s="2" customFormat="1" ht="14.45" customHeight="1">
      <c r="A182" s="34"/>
      <c r="B182" s="35"/>
      <c r="C182" s="186" t="s">
        <v>193</v>
      </c>
      <c r="D182" s="186" t="s">
        <v>132</v>
      </c>
      <c r="E182" s="187" t="s">
        <v>194</v>
      </c>
      <c r="F182" s="188" t="s">
        <v>195</v>
      </c>
      <c r="G182" s="189" t="s">
        <v>196</v>
      </c>
      <c r="H182" s="190">
        <v>56.603999999999999</v>
      </c>
      <c r="I182" s="191"/>
      <c r="J182" s="192">
        <f>ROUND(I182*H182,2)</f>
        <v>0</v>
      </c>
      <c r="K182" s="188" t="s">
        <v>136</v>
      </c>
      <c r="L182" s="39"/>
      <c r="M182" s="193" t="s">
        <v>1</v>
      </c>
      <c r="N182" s="194" t="s">
        <v>41</v>
      </c>
      <c r="O182" s="71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137</v>
      </c>
      <c r="AT182" s="197" t="s">
        <v>132</v>
      </c>
      <c r="AU182" s="197" t="s">
        <v>86</v>
      </c>
      <c r="AY182" s="17" t="s">
        <v>130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17" t="s">
        <v>84</v>
      </c>
      <c r="BK182" s="198">
        <f>ROUND(I182*H182,2)</f>
        <v>0</v>
      </c>
      <c r="BL182" s="17" t="s">
        <v>137</v>
      </c>
      <c r="BM182" s="197" t="s">
        <v>197</v>
      </c>
    </row>
    <row r="183" spans="1:65" s="13" customFormat="1" ht="11.25">
      <c r="B183" s="199"/>
      <c r="C183" s="200"/>
      <c r="D183" s="201" t="s">
        <v>139</v>
      </c>
      <c r="E183" s="202" t="s">
        <v>1</v>
      </c>
      <c r="F183" s="203" t="s">
        <v>198</v>
      </c>
      <c r="G183" s="200"/>
      <c r="H183" s="204">
        <v>53.715000000000003</v>
      </c>
      <c r="I183" s="205"/>
      <c r="J183" s="200"/>
      <c r="K183" s="200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139</v>
      </c>
      <c r="AU183" s="210" t="s">
        <v>86</v>
      </c>
      <c r="AV183" s="13" t="s">
        <v>86</v>
      </c>
      <c r="AW183" s="13" t="s">
        <v>32</v>
      </c>
      <c r="AX183" s="13" t="s">
        <v>76</v>
      </c>
      <c r="AY183" s="210" t="s">
        <v>130</v>
      </c>
    </row>
    <row r="184" spans="1:65" s="13" customFormat="1" ht="11.25">
      <c r="B184" s="199"/>
      <c r="C184" s="200"/>
      <c r="D184" s="201" t="s">
        <v>139</v>
      </c>
      <c r="E184" s="202" t="s">
        <v>1</v>
      </c>
      <c r="F184" s="203" t="s">
        <v>199</v>
      </c>
      <c r="G184" s="200"/>
      <c r="H184" s="204">
        <v>2.8889999999999998</v>
      </c>
      <c r="I184" s="205"/>
      <c r="J184" s="200"/>
      <c r="K184" s="200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139</v>
      </c>
      <c r="AU184" s="210" t="s">
        <v>86</v>
      </c>
      <c r="AV184" s="13" t="s">
        <v>86</v>
      </c>
      <c r="AW184" s="13" t="s">
        <v>32</v>
      </c>
      <c r="AX184" s="13" t="s">
        <v>76</v>
      </c>
      <c r="AY184" s="210" t="s">
        <v>130</v>
      </c>
    </row>
    <row r="185" spans="1:65" s="14" customFormat="1" ht="11.25">
      <c r="B185" s="211"/>
      <c r="C185" s="212"/>
      <c r="D185" s="201" t="s">
        <v>139</v>
      </c>
      <c r="E185" s="213" t="s">
        <v>1</v>
      </c>
      <c r="F185" s="214" t="s">
        <v>142</v>
      </c>
      <c r="G185" s="212"/>
      <c r="H185" s="215">
        <v>56.603999999999999</v>
      </c>
      <c r="I185" s="216"/>
      <c r="J185" s="212"/>
      <c r="K185" s="212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139</v>
      </c>
      <c r="AU185" s="221" t="s">
        <v>86</v>
      </c>
      <c r="AV185" s="14" t="s">
        <v>137</v>
      </c>
      <c r="AW185" s="14" t="s">
        <v>32</v>
      </c>
      <c r="AX185" s="14" t="s">
        <v>84</v>
      </c>
      <c r="AY185" s="221" t="s">
        <v>130</v>
      </c>
    </row>
    <row r="186" spans="1:65" s="2" customFormat="1" ht="14.45" customHeight="1">
      <c r="A186" s="34"/>
      <c r="B186" s="35"/>
      <c r="C186" s="186" t="s">
        <v>200</v>
      </c>
      <c r="D186" s="186" t="s">
        <v>132</v>
      </c>
      <c r="E186" s="187" t="s">
        <v>201</v>
      </c>
      <c r="F186" s="188" t="s">
        <v>202</v>
      </c>
      <c r="G186" s="189" t="s">
        <v>135</v>
      </c>
      <c r="H186" s="190">
        <v>28.303000000000001</v>
      </c>
      <c r="I186" s="191"/>
      <c r="J186" s="192">
        <f>ROUND(I186*H186,2)</f>
        <v>0</v>
      </c>
      <c r="K186" s="188" t="s">
        <v>136</v>
      </c>
      <c r="L186" s="39"/>
      <c r="M186" s="193" t="s">
        <v>1</v>
      </c>
      <c r="N186" s="194" t="s">
        <v>41</v>
      </c>
      <c r="O186" s="71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137</v>
      </c>
      <c r="AT186" s="197" t="s">
        <v>132</v>
      </c>
      <c r="AU186" s="197" t="s">
        <v>86</v>
      </c>
      <c r="AY186" s="17" t="s">
        <v>130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84</v>
      </c>
      <c r="BK186" s="198">
        <f>ROUND(I186*H186,2)</f>
        <v>0</v>
      </c>
      <c r="BL186" s="17" t="s">
        <v>137</v>
      </c>
      <c r="BM186" s="197" t="s">
        <v>203</v>
      </c>
    </row>
    <row r="187" spans="1:65" s="13" customFormat="1" ht="11.25">
      <c r="B187" s="199"/>
      <c r="C187" s="200"/>
      <c r="D187" s="201" t="s">
        <v>139</v>
      </c>
      <c r="E187" s="202" t="s">
        <v>1</v>
      </c>
      <c r="F187" s="203" t="s">
        <v>204</v>
      </c>
      <c r="G187" s="200"/>
      <c r="H187" s="204">
        <v>26.858000000000001</v>
      </c>
      <c r="I187" s="205"/>
      <c r="J187" s="200"/>
      <c r="K187" s="200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139</v>
      </c>
      <c r="AU187" s="210" t="s">
        <v>86</v>
      </c>
      <c r="AV187" s="13" t="s">
        <v>86</v>
      </c>
      <c r="AW187" s="13" t="s">
        <v>32</v>
      </c>
      <c r="AX187" s="13" t="s">
        <v>76</v>
      </c>
      <c r="AY187" s="210" t="s">
        <v>130</v>
      </c>
    </row>
    <row r="188" spans="1:65" s="13" customFormat="1" ht="11.25">
      <c r="B188" s="199"/>
      <c r="C188" s="200"/>
      <c r="D188" s="201" t="s">
        <v>139</v>
      </c>
      <c r="E188" s="202" t="s">
        <v>1</v>
      </c>
      <c r="F188" s="203" t="s">
        <v>205</v>
      </c>
      <c r="G188" s="200"/>
      <c r="H188" s="204">
        <v>1.4450000000000001</v>
      </c>
      <c r="I188" s="205"/>
      <c r="J188" s="200"/>
      <c r="K188" s="200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139</v>
      </c>
      <c r="AU188" s="210" t="s">
        <v>86</v>
      </c>
      <c r="AV188" s="13" t="s">
        <v>86</v>
      </c>
      <c r="AW188" s="13" t="s">
        <v>32</v>
      </c>
      <c r="AX188" s="13" t="s">
        <v>76</v>
      </c>
      <c r="AY188" s="210" t="s">
        <v>130</v>
      </c>
    </row>
    <row r="189" spans="1:65" s="14" customFormat="1" ht="11.25">
      <c r="B189" s="211"/>
      <c r="C189" s="212"/>
      <c r="D189" s="201" t="s">
        <v>139</v>
      </c>
      <c r="E189" s="213" t="s">
        <v>1</v>
      </c>
      <c r="F189" s="214" t="s">
        <v>142</v>
      </c>
      <c r="G189" s="212"/>
      <c r="H189" s="215">
        <v>28.303000000000001</v>
      </c>
      <c r="I189" s="216"/>
      <c r="J189" s="212"/>
      <c r="K189" s="212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139</v>
      </c>
      <c r="AU189" s="221" t="s">
        <v>86</v>
      </c>
      <c r="AV189" s="14" t="s">
        <v>137</v>
      </c>
      <c r="AW189" s="14" t="s">
        <v>32</v>
      </c>
      <c r="AX189" s="14" t="s">
        <v>84</v>
      </c>
      <c r="AY189" s="221" t="s">
        <v>130</v>
      </c>
    </row>
    <row r="190" spans="1:65" s="12" customFormat="1" ht="22.9" customHeight="1">
      <c r="B190" s="170"/>
      <c r="C190" s="171"/>
      <c r="D190" s="172" t="s">
        <v>75</v>
      </c>
      <c r="E190" s="184" t="s">
        <v>157</v>
      </c>
      <c r="F190" s="184" t="s">
        <v>206</v>
      </c>
      <c r="G190" s="171"/>
      <c r="H190" s="171"/>
      <c r="I190" s="174"/>
      <c r="J190" s="185">
        <f>BK190</f>
        <v>0</v>
      </c>
      <c r="K190" s="171"/>
      <c r="L190" s="176"/>
      <c r="M190" s="177"/>
      <c r="N190" s="178"/>
      <c r="O190" s="178"/>
      <c r="P190" s="179">
        <f>SUM(P191:P196)</f>
        <v>0</v>
      </c>
      <c r="Q190" s="178"/>
      <c r="R190" s="179">
        <f>SUM(R191:R196)</f>
        <v>9.1538100000000001E-3</v>
      </c>
      <c r="S190" s="178"/>
      <c r="T190" s="180">
        <f>SUM(T191:T196)</f>
        <v>6.10254E-3</v>
      </c>
      <c r="AR190" s="181" t="s">
        <v>84</v>
      </c>
      <c r="AT190" s="182" t="s">
        <v>75</v>
      </c>
      <c r="AU190" s="182" t="s">
        <v>84</v>
      </c>
      <c r="AY190" s="181" t="s">
        <v>130</v>
      </c>
      <c r="BK190" s="183">
        <f>SUM(BK191:BK196)</f>
        <v>0</v>
      </c>
    </row>
    <row r="191" spans="1:65" s="2" customFormat="1" ht="14.45" customHeight="1">
      <c r="A191" s="34"/>
      <c r="B191" s="35"/>
      <c r="C191" s="186" t="s">
        <v>207</v>
      </c>
      <c r="D191" s="186" t="s">
        <v>132</v>
      </c>
      <c r="E191" s="187" t="s">
        <v>208</v>
      </c>
      <c r="F191" s="188" t="s">
        <v>209</v>
      </c>
      <c r="G191" s="189" t="s">
        <v>189</v>
      </c>
      <c r="H191" s="190">
        <v>101.709</v>
      </c>
      <c r="I191" s="191"/>
      <c r="J191" s="192">
        <f>ROUND(I191*H191,2)</f>
        <v>0</v>
      </c>
      <c r="K191" s="188" t="s">
        <v>136</v>
      </c>
      <c r="L191" s="39"/>
      <c r="M191" s="193" t="s">
        <v>1</v>
      </c>
      <c r="N191" s="194" t="s">
        <v>41</v>
      </c>
      <c r="O191" s="71"/>
      <c r="P191" s="195">
        <f>O191*H191</f>
        <v>0</v>
      </c>
      <c r="Q191" s="195">
        <v>9.0000000000000006E-5</v>
      </c>
      <c r="R191" s="195">
        <f>Q191*H191</f>
        <v>9.1538100000000001E-3</v>
      </c>
      <c r="S191" s="195">
        <v>6.0000000000000002E-5</v>
      </c>
      <c r="T191" s="196">
        <f>S191*H191</f>
        <v>6.10254E-3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137</v>
      </c>
      <c r="AT191" s="197" t="s">
        <v>132</v>
      </c>
      <c r="AU191" s="197" t="s">
        <v>86</v>
      </c>
      <c r="AY191" s="17" t="s">
        <v>130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84</v>
      </c>
      <c r="BK191" s="198">
        <f>ROUND(I191*H191,2)</f>
        <v>0</v>
      </c>
      <c r="BL191" s="17" t="s">
        <v>137</v>
      </c>
      <c r="BM191" s="197" t="s">
        <v>210</v>
      </c>
    </row>
    <row r="192" spans="1:65" s="13" customFormat="1" ht="11.25">
      <c r="B192" s="199"/>
      <c r="C192" s="200"/>
      <c r="D192" s="201" t="s">
        <v>139</v>
      </c>
      <c r="E192" s="202" t="s">
        <v>1</v>
      </c>
      <c r="F192" s="203" t="s">
        <v>211</v>
      </c>
      <c r="G192" s="200"/>
      <c r="H192" s="204">
        <v>31.92</v>
      </c>
      <c r="I192" s="205"/>
      <c r="J192" s="200"/>
      <c r="K192" s="200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139</v>
      </c>
      <c r="AU192" s="210" t="s">
        <v>86</v>
      </c>
      <c r="AV192" s="13" t="s">
        <v>86</v>
      </c>
      <c r="AW192" s="13" t="s">
        <v>32</v>
      </c>
      <c r="AX192" s="13" t="s">
        <v>76</v>
      </c>
      <c r="AY192" s="210" t="s">
        <v>130</v>
      </c>
    </row>
    <row r="193" spans="1:65" s="13" customFormat="1" ht="11.25">
      <c r="B193" s="199"/>
      <c r="C193" s="200"/>
      <c r="D193" s="201" t="s">
        <v>139</v>
      </c>
      <c r="E193" s="202" t="s">
        <v>1</v>
      </c>
      <c r="F193" s="203" t="s">
        <v>212</v>
      </c>
      <c r="G193" s="200"/>
      <c r="H193" s="204">
        <v>17.789000000000001</v>
      </c>
      <c r="I193" s="205"/>
      <c r="J193" s="200"/>
      <c r="K193" s="200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139</v>
      </c>
      <c r="AU193" s="210" t="s">
        <v>86</v>
      </c>
      <c r="AV193" s="13" t="s">
        <v>86</v>
      </c>
      <c r="AW193" s="13" t="s">
        <v>32</v>
      </c>
      <c r="AX193" s="13" t="s">
        <v>76</v>
      </c>
      <c r="AY193" s="210" t="s">
        <v>130</v>
      </c>
    </row>
    <row r="194" spans="1:65" s="13" customFormat="1" ht="11.25">
      <c r="B194" s="199"/>
      <c r="C194" s="200"/>
      <c r="D194" s="201" t="s">
        <v>139</v>
      </c>
      <c r="E194" s="202" t="s">
        <v>1</v>
      </c>
      <c r="F194" s="203" t="s">
        <v>213</v>
      </c>
      <c r="G194" s="200"/>
      <c r="H194" s="204">
        <v>24</v>
      </c>
      <c r="I194" s="205"/>
      <c r="J194" s="200"/>
      <c r="K194" s="200"/>
      <c r="L194" s="206"/>
      <c r="M194" s="207"/>
      <c r="N194" s="208"/>
      <c r="O194" s="208"/>
      <c r="P194" s="208"/>
      <c r="Q194" s="208"/>
      <c r="R194" s="208"/>
      <c r="S194" s="208"/>
      <c r="T194" s="209"/>
      <c r="AT194" s="210" t="s">
        <v>139</v>
      </c>
      <c r="AU194" s="210" t="s">
        <v>86</v>
      </c>
      <c r="AV194" s="13" t="s">
        <v>86</v>
      </c>
      <c r="AW194" s="13" t="s">
        <v>32</v>
      </c>
      <c r="AX194" s="13" t="s">
        <v>76</v>
      </c>
      <c r="AY194" s="210" t="s">
        <v>130</v>
      </c>
    </row>
    <row r="195" spans="1:65" s="13" customFormat="1" ht="11.25">
      <c r="B195" s="199"/>
      <c r="C195" s="200"/>
      <c r="D195" s="201" t="s">
        <v>139</v>
      </c>
      <c r="E195" s="202" t="s">
        <v>1</v>
      </c>
      <c r="F195" s="203" t="s">
        <v>214</v>
      </c>
      <c r="G195" s="200"/>
      <c r="H195" s="204">
        <v>28</v>
      </c>
      <c r="I195" s="205"/>
      <c r="J195" s="200"/>
      <c r="K195" s="200"/>
      <c r="L195" s="206"/>
      <c r="M195" s="207"/>
      <c r="N195" s="208"/>
      <c r="O195" s="208"/>
      <c r="P195" s="208"/>
      <c r="Q195" s="208"/>
      <c r="R195" s="208"/>
      <c r="S195" s="208"/>
      <c r="T195" s="209"/>
      <c r="AT195" s="210" t="s">
        <v>139</v>
      </c>
      <c r="AU195" s="210" t="s">
        <v>86</v>
      </c>
      <c r="AV195" s="13" t="s">
        <v>86</v>
      </c>
      <c r="AW195" s="13" t="s">
        <v>32</v>
      </c>
      <c r="AX195" s="13" t="s">
        <v>76</v>
      </c>
      <c r="AY195" s="210" t="s">
        <v>130</v>
      </c>
    </row>
    <row r="196" spans="1:65" s="14" customFormat="1" ht="11.25">
      <c r="B196" s="211"/>
      <c r="C196" s="212"/>
      <c r="D196" s="201" t="s">
        <v>139</v>
      </c>
      <c r="E196" s="213" t="s">
        <v>1</v>
      </c>
      <c r="F196" s="214" t="s">
        <v>142</v>
      </c>
      <c r="G196" s="212"/>
      <c r="H196" s="215">
        <v>101.709</v>
      </c>
      <c r="I196" s="216"/>
      <c r="J196" s="212"/>
      <c r="K196" s="212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139</v>
      </c>
      <c r="AU196" s="221" t="s">
        <v>86</v>
      </c>
      <c r="AV196" s="14" t="s">
        <v>137</v>
      </c>
      <c r="AW196" s="14" t="s">
        <v>32</v>
      </c>
      <c r="AX196" s="14" t="s">
        <v>84</v>
      </c>
      <c r="AY196" s="221" t="s">
        <v>130</v>
      </c>
    </row>
    <row r="197" spans="1:65" s="12" customFormat="1" ht="22.9" customHeight="1">
      <c r="B197" s="170"/>
      <c r="C197" s="171"/>
      <c r="D197" s="172" t="s">
        <v>75</v>
      </c>
      <c r="E197" s="184" t="s">
        <v>171</v>
      </c>
      <c r="F197" s="184" t="s">
        <v>215</v>
      </c>
      <c r="G197" s="171"/>
      <c r="H197" s="171"/>
      <c r="I197" s="174"/>
      <c r="J197" s="185">
        <f>BK197</f>
        <v>0</v>
      </c>
      <c r="K197" s="171"/>
      <c r="L197" s="176"/>
      <c r="M197" s="177"/>
      <c r="N197" s="178"/>
      <c r="O197" s="178"/>
      <c r="P197" s="179">
        <f>SUM(P198:P261)</f>
        <v>0</v>
      </c>
      <c r="Q197" s="178"/>
      <c r="R197" s="179">
        <f>SUM(R198:R261)</f>
        <v>0</v>
      </c>
      <c r="S197" s="178"/>
      <c r="T197" s="180">
        <f>SUM(T198:T261)</f>
        <v>117.15831399999998</v>
      </c>
      <c r="AR197" s="181" t="s">
        <v>84</v>
      </c>
      <c r="AT197" s="182" t="s">
        <v>75</v>
      </c>
      <c r="AU197" s="182" t="s">
        <v>84</v>
      </c>
      <c r="AY197" s="181" t="s">
        <v>130</v>
      </c>
      <c r="BK197" s="183">
        <f>SUM(BK198:BK261)</f>
        <v>0</v>
      </c>
    </row>
    <row r="198" spans="1:65" s="2" customFormat="1" ht="14.45" customHeight="1">
      <c r="A198" s="34"/>
      <c r="B198" s="35"/>
      <c r="C198" s="186" t="s">
        <v>216</v>
      </c>
      <c r="D198" s="186" t="s">
        <v>132</v>
      </c>
      <c r="E198" s="187" t="s">
        <v>217</v>
      </c>
      <c r="F198" s="188" t="s">
        <v>218</v>
      </c>
      <c r="G198" s="189" t="s">
        <v>189</v>
      </c>
      <c r="H198" s="190">
        <v>188.68</v>
      </c>
      <c r="I198" s="191"/>
      <c r="J198" s="192">
        <f>ROUND(I198*H198,2)</f>
        <v>0</v>
      </c>
      <c r="K198" s="188" t="s">
        <v>136</v>
      </c>
      <c r="L198" s="39"/>
      <c r="M198" s="193" t="s">
        <v>1</v>
      </c>
      <c r="N198" s="194" t="s">
        <v>41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137</v>
      </c>
      <c r="AT198" s="197" t="s">
        <v>132</v>
      </c>
      <c r="AU198" s="197" t="s">
        <v>86</v>
      </c>
      <c r="AY198" s="17" t="s">
        <v>130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84</v>
      </c>
      <c r="BK198" s="198">
        <f>ROUND(I198*H198,2)</f>
        <v>0</v>
      </c>
      <c r="BL198" s="17" t="s">
        <v>137</v>
      </c>
      <c r="BM198" s="197" t="s">
        <v>219</v>
      </c>
    </row>
    <row r="199" spans="1:65" s="13" customFormat="1" ht="11.25">
      <c r="B199" s="199"/>
      <c r="C199" s="200"/>
      <c r="D199" s="201" t="s">
        <v>139</v>
      </c>
      <c r="E199" s="202" t="s">
        <v>1</v>
      </c>
      <c r="F199" s="203" t="s">
        <v>191</v>
      </c>
      <c r="G199" s="200"/>
      <c r="H199" s="204">
        <v>179.05</v>
      </c>
      <c r="I199" s="205"/>
      <c r="J199" s="200"/>
      <c r="K199" s="200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139</v>
      </c>
      <c r="AU199" s="210" t="s">
        <v>86</v>
      </c>
      <c r="AV199" s="13" t="s">
        <v>86</v>
      </c>
      <c r="AW199" s="13" t="s">
        <v>32</v>
      </c>
      <c r="AX199" s="13" t="s">
        <v>76</v>
      </c>
      <c r="AY199" s="210" t="s">
        <v>130</v>
      </c>
    </row>
    <row r="200" spans="1:65" s="13" customFormat="1" ht="11.25">
      <c r="B200" s="199"/>
      <c r="C200" s="200"/>
      <c r="D200" s="201" t="s">
        <v>139</v>
      </c>
      <c r="E200" s="202" t="s">
        <v>1</v>
      </c>
      <c r="F200" s="203" t="s">
        <v>192</v>
      </c>
      <c r="G200" s="200"/>
      <c r="H200" s="204">
        <v>9.6300000000000008</v>
      </c>
      <c r="I200" s="205"/>
      <c r="J200" s="200"/>
      <c r="K200" s="200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139</v>
      </c>
      <c r="AU200" s="210" t="s">
        <v>86</v>
      </c>
      <c r="AV200" s="13" t="s">
        <v>86</v>
      </c>
      <c r="AW200" s="13" t="s">
        <v>32</v>
      </c>
      <c r="AX200" s="13" t="s">
        <v>76</v>
      </c>
      <c r="AY200" s="210" t="s">
        <v>130</v>
      </c>
    </row>
    <row r="201" spans="1:65" s="14" customFormat="1" ht="11.25">
      <c r="B201" s="211"/>
      <c r="C201" s="212"/>
      <c r="D201" s="201" t="s">
        <v>139</v>
      </c>
      <c r="E201" s="213" t="s">
        <v>1</v>
      </c>
      <c r="F201" s="214" t="s">
        <v>142</v>
      </c>
      <c r="G201" s="212"/>
      <c r="H201" s="215">
        <v>188.68</v>
      </c>
      <c r="I201" s="216"/>
      <c r="J201" s="212"/>
      <c r="K201" s="212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139</v>
      </c>
      <c r="AU201" s="221" t="s">
        <v>86</v>
      </c>
      <c r="AV201" s="14" t="s">
        <v>137</v>
      </c>
      <c r="AW201" s="14" t="s">
        <v>32</v>
      </c>
      <c r="AX201" s="14" t="s">
        <v>84</v>
      </c>
      <c r="AY201" s="221" t="s">
        <v>130</v>
      </c>
    </row>
    <row r="202" spans="1:65" s="2" customFormat="1" ht="14.45" customHeight="1">
      <c r="A202" s="34"/>
      <c r="B202" s="35"/>
      <c r="C202" s="186" t="s">
        <v>220</v>
      </c>
      <c r="D202" s="186" t="s">
        <v>132</v>
      </c>
      <c r="E202" s="187" t="s">
        <v>221</v>
      </c>
      <c r="F202" s="188" t="s">
        <v>222</v>
      </c>
      <c r="G202" s="189" t="s">
        <v>189</v>
      </c>
      <c r="H202" s="190">
        <v>9.6300000000000008</v>
      </c>
      <c r="I202" s="191"/>
      <c r="J202" s="192">
        <f>ROUND(I202*H202,2)</f>
        <v>0</v>
      </c>
      <c r="K202" s="188" t="s">
        <v>136</v>
      </c>
      <c r="L202" s="39"/>
      <c r="M202" s="193" t="s">
        <v>1</v>
      </c>
      <c r="N202" s="194" t="s">
        <v>41</v>
      </c>
      <c r="O202" s="71"/>
      <c r="P202" s="195">
        <f>O202*H202</f>
        <v>0</v>
      </c>
      <c r="Q202" s="195">
        <v>0</v>
      </c>
      <c r="R202" s="195">
        <f>Q202*H202</f>
        <v>0</v>
      </c>
      <c r="S202" s="195">
        <v>0.432</v>
      </c>
      <c r="T202" s="196">
        <f>S202*H202</f>
        <v>4.1601600000000003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137</v>
      </c>
      <c r="AT202" s="197" t="s">
        <v>132</v>
      </c>
      <c r="AU202" s="197" t="s">
        <v>86</v>
      </c>
      <c r="AY202" s="17" t="s">
        <v>130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7" t="s">
        <v>84</v>
      </c>
      <c r="BK202" s="198">
        <f>ROUND(I202*H202,2)</f>
        <v>0</v>
      </c>
      <c r="BL202" s="17" t="s">
        <v>137</v>
      </c>
      <c r="BM202" s="197" t="s">
        <v>223</v>
      </c>
    </row>
    <row r="203" spans="1:65" s="13" customFormat="1" ht="11.25">
      <c r="B203" s="199"/>
      <c r="C203" s="200"/>
      <c r="D203" s="201" t="s">
        <v>139</v>
      </c>
      <c r="E203" s="202" t="s">
        <v>1</v>
      </c>
      <c r="F203" s="203" t="s">
        <v>192</v>
      </c>
      <c r="G203" s="200"/>
      <c r="H203" s="204">
        <v>9.6300000000000008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139</v>
      </c>
      <c r="AU203" s="210" t="s">
        <v>86</v>
      </c>
      <c r="AV203" s="13" t="s">
        <v>86</v>
      </c>
      <c r="AW203" s="13" t="s">
        <v>32</v>
      </c>
      <c r="AX203" s="13" t="s">
        <v>76</v>
      </c>
      <c r="AY203" s="210" t="s">
        <v>130</v>
      </c>
    </row>
    <row r="204" spans="1:65" s="14" customFormat="1" ht="11.25">
      <c r="B204" s="211"/>
      <c r="C204" s="212"/>
      <c r="D204" s="201" t="s">
        <v>139</v>
      </c>
      <c r="E204" s="213" t="s">
        <v>1</v>
      </c>
      <c r="F204" s="214" t="s">
        <v>142</v>
      </c>
      <c r="G204" s="212"/>
      <c r="H204" s="215">
        <v>9.6300000000000008</v>
      </c>
      <c r="I204" s="216"/>
      <c r="J204" s="212"/>
      <c r="K204" s="212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139</v>
      </c>
      <c r="AU204" s="221" t="s">
        <v>86</v>
      </c>
      <c r="AV204" s="14" t="s">
        <v>137</v>
      </c>
      <c r="AW204" s="14" t="s">
        <v>32</v>
      </c>
      <c r="AX204" s="14" t="s">
        <v>84</v>
      </c>
      <c r="AY204" s="221" t="s">
        <v>130</v>
      </c>
    </row>
    <row r="205" spans="1:65" s="2" customFormat="1" ht="19.899999999999999" customHeight="1">
      <c r="A205" s="34"/>
      <c r="B205" s="35"/>
      <c r="C205" s="186" t="s">
        <v>224</v>
      </c>
      <c r="D205" s="186" t="s">
        <v>132</v>
      </c>
      <c r="E205" s="187" t="s">
        <v>225</v>
      </c>
      <c r="F205" s="188" t="s">
        <v>226</v>
      </c>
      <c r="G205" s="189" t="s">
        <v>135</v>
      </c>
      <c r="H205" s="190">
        <v>28.303000000000001</v>
      </c>
      <c r="I205" s="191"/>
      <c r="J205" s="192">
        <f>ROUND(I205*H205,2)</f>
        <v>0</v>
      </c>
      <c r="K205" s="188" t="s">
        <v>136</v>
      </c>
      <c r="L205" s="39"/>
      <c r="M205" s="193" t="s">
        <v>1</v>
      </c>
      <c r="N205" s="194" t="s">
        <v>41</v>
      </c>
      <c r="O205" s="71"/>
      <c r="P205" s="195">
        <f>O205*H205</f>
        <v>0</v>
      </c>
      <c r="Q205" s="195">
        <v>0</v>
      </c>
      <c r="R205" s="195">
        <f>Q205*H205</f>
        <v>0</v>
      </c>
      <c r="S205" s="195">
        <v>2.2000000000000002</v>
      </c>
      <c r="T205" s="196">
        <f>S205*H205</f>
        <v>62.266600000000004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137</v>
      </c>
      <c r="AT205" s="197" t="s">
        <v>132</v>
      </c>
      <c r="AU205" s="197" t="s">
        <v>86</v>
      </c>
      <c r="AY205" s="17" t="s">
        <v>130</v>
      </c>
      <c r="BE205" s="198">
        <f>IF(N205="základní",J205,0)</f>
        <v>0</v>
      </c>
      <c r="BF205" s="198">
        <f>IF(N205="snížená",J205,0)</f>
        <v>0</v>
      </c>
      <c r="BG205" s="198">
        <f>IF(N205="zákl. přenesená",J205,0)</f>
        <v>0</v>
      </c>
      <c r="BH205" s="198">
        <f>IF(N205="sníž. přenesená",J205,0)</f>
        <v>0</v>
      </c>
      <c r="BI205" s="198">
        <f>IF(N205="nulová",J205,0)</f>
        <v>0</v>
      </c>
      <c r="BJ205" s="17" t="s">
        <v>84</v>
      </c>
      <c r="BK205" s="198">
        <f>ROUND(I205*H205,2)</f>
        <v>0</v>
      </c>
      <c r="BL205" s="17" t="s">
        <v>137</v>
      </c>
      <c r="BM205" s="197" t="s">
        <v>227</v>
      </c>
    </row>
    <row r="206" spans="1:65" s="13" customFormat="1" ht="11.25">
      <c r="B206" s="199"/>
      <c r="C206" s="200"/>
      <c r="D206" s="201" t="s">
        <v>139</v>
      </c>
      <c r="E206" s="202" t="s">
        <v>1</v>
      </c>
      <c r="F206" s="203" t="s">
        <v>204</v>
      </c>
      <c r="G206" s="200"/>
      <c r="H206" s="204">
        <v>26.858000000000001</v>
      </c>
      <c r="I206" s="205"/>
      <c r="J206" s="200"/>
      <c r="K206" s="200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139</v>
      </c>
      <c r="AU206" s="210" t="s">
        <v>86</v>
      </c>
      <c r="AV206" s="13" t="s">
        <v>86</v>
      </c>
      <c r="AW206" s="13" t="s">
        <v>32</v>
      </c>
      <c r="AX206" s="13" t="s">
        <v>76</v>
      </c>
      <c r="AY206" s="210" t="s">
        <v>130</v>
      </c>
    </row>
    <row r="207" spans="1:65" s="13" customFormat="1" ht="11.25">
      <c r="B207" s="199"/>
      <c r="C207" s="200"/>
      <c r="D207" s="201" t="s">
        <v>139</v>
      </c>
      <c r="E207" s="202" t="s">
        <v>1</v>
      </c>
      <c r="F207" s="203" t="s">
        <v>205</v>
      </c>
      <c r="G207" s="200"/>
      <c r="H207" s="204">
        <v>1.4450000000000001</v>
      </c>
      <c r="I207" s="205"/>
      <c r="J207" s="200"/>
      <c r="K207" s="200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139</v>
      </c>
      <c r="AU207" s="210" t="s">
        <v>86</v>
      </c>
      <c r="AV207" s="13" t="s">
        <v>86</v>
      </c>
      <c r="AW207" s="13" t="s">
        <v>32</v>
      </c>
      <c r="AX207" s="13" t="s">
        <v>76</v>
      </c>
      <c r="AY207" s="210" t="s">
        <v>130</v>
      </c>
    </row>
    <row r="208" spans="1:65" s="14" customFormat="1" ht="11.25">
      <c r="B208" s="211"/>
      <c r="C208" s="212"/>
      <c r="D208" s="201" t="s">
        <v>139</v>
      </c>
      <c r="E208" s="213" t="s">
        <v>1</v>
      </c>
      <c r="F208" s="214" t="s">
        <v>142</v>
      </c>
      <c r="G208" s="212"/>
      <c r="H208" s="215">
        <v>28.303000000000001</v>
      </c>
      <c r="I208" s="216"/>
      <c r="J208" s="212"/>
      <c r="K208" s="212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139</v>
      </c>
      <c r="AU208" s="221" t="s">
        <v>86</v>
      </c>
      <c r="AV208" s="14" t="s">
        <v>137</v>
      </c>
      <c r="AW208" s="14" t="s">
        <v>32</v>
      </c>
      <c r="AX208" s="14" t="s">
        <v>84</v>
      </c>
      <c r="AY208" s="221" t="s">
        <v>130</v>
      </c>
    </row>
    <row r="209" spans="1:65" s="2" customFormat="1" ht="14.45" customHeight="1">
      <c r="A209" s="34"/>
      <c r="B209" s="35"/>
      <c r="C209" s="186" t="s">
        <v>228</v>
      </c>
      <c r="D209" s="186" t="s">
        <v>132</v>
      </c>
      <c r="E209" s="187" t="s">
        <v>229</v>
      </c>
      <c r="F209" s="188" t="s">
        <v>230</v>
      </c>
      <c r="G209" s="189" t="s">
        <v>189</v>
      </c>
      <c r="H209" s="190">
        <v>0.58099999999999996</v>
      </c>
      <c r="I209" s="191"/>
      <c r="J209" s="192">
        <f>ROUND(I209*H209,2)</f>
        <v>0</v>
      </c>
      <c r="K209" s="188" t="s">
        <v>136</v>
      </c>
      <c r="L209" s="39"/>
      <c r="M209" s="193" t="s">
        <v>1</v>
      </c>
      <c r="N209" s="194" t="s">
        <v>41</v>
      </c>
      <c r="O209" s="71"/>
      <c r="P209" s="195">
        <f>O209*H209</f>
        <v>0</v>
      </c>
      <c r="Q209" s="195">
        <v>0</v>
      </c>
      <c r="R209" s="195">
        <f>Q209*H209</f>
        <v>0</v>
      </c>
      <c r="S209" s="195">
        <v>7.3999999999999996E-2</v>
      </c>
      <c r="T209" s="196">
        <f>S209*H209</f>
        <v>4.2993999999999997E-2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137</v>
      </c>
      <c r="AT209" s="197" t="s">
        <v>132</v>
      </c>
      <c r="AU209" s="197" t="s">
        <v>86</v>
      </c>
      <c r="AY209" s="17" t="s">
        <v>130</v>
      </c>
      <c r="BE209" s="198">
        <f>IF(N209="základní",J209,0)</f>
        <v>0</v>
      </c>
      <c r="BF209" s="198">
        <f>IF(N209="snížená",J209,0)</f>
        <v>0</v>
      </c>
      <c r="BG209" s="198">
        <f>IF(N209="zákl. přenesená",J209,0)</f>
        <v>0</v>
      </c>
      <c r="BH209" s="198">
        <f>IF(N209="sníž. přenesená",J209,0)</f>
        <v>0</v>
      </c>
      <c r="BI209" s="198">
        <f>IF(N209="nulová",J209,0)</f>
        <v>0</v>
      </c>
      <c r="BJ209" s="17" t="s">
        <v>84</v>
      </c>
      <c r="BK209" s="198">
        <f>ROUND(I209*H209,2)</f>
        <v>0</v>
      </c>
      <c r="BL209" s="17" t="s">
        <v>137</v>
      </c>
      <c r="BM209" s="197" t="s">
        <v>231</v>
      </c>
    </row>
    <row r="210" spans="1:65" s="13" customFormat="1" ht="11.25">
      <c r="B210" s="199"/>
      <c r="C210" s="200"/>
      <c r="D210" s="201" t="s">
        <v>139</v>
      </c>
      <c r="E210" s="202" t="s">
        <v>1</v>
      </c>
      <c r="F210" s="203" t="s">
        <v>232</v>
      </c>
      <c r="G210" s="200"/>
      <c r="H210" s="204">
        <v>0.58099999999999996</v>
      </c>
      <c r="I210" s="205"/>
      <c r="J210" s="200"/>
      <c r="K210" s="200"/>
      <c r="L210" s="206"/>
      <c r="M210" s="207"/>
      <c r="N210" s="208"/>
      <c r="O210" s="208"/>
      <c r="P210" s="208"/>
      <c r="Q210" s="208"/>
      <c r="R210" s="208"/>
      <c r="S210" s="208"/>
      <c r="T210" s="209"/>
      <c r="AT210" s="210" t="s">
        <v>139</v>
      </c>
      <c r="AU210" s="210" t="s">
        <v>86</v>
      </c>
      <c r="AV210" s="13" t="s">
        <v>86</v>
      </c>
      <c r="AW210" s="13" t="s">
        <v>32</v>
      </c>
      <c r="AX210" s="13" t="s">
        <v>76</v>
      </c>
      <c r="AY210" s="210" t="s">
        <v>130</v>
      </c>
    </row>
    <row r="211" spans="1:65" s="14" customFormat="1" ht="11.25">
      <c r="B211" s="211"/>
      <c r="C211" s="212"/>
      <c r="D211" s="201" t="s">
        <v>139</v>
      </c>
      <c r="E211" s="213" t="s">
        <v>1</v>
      </c>
      <c r="F211" s="214" t="s">
        <v>142</v>
      </c>
      <c r="G211" s="212"/>
      <c r="H211" s="215">
        <v>0.58099999999999996</v>
      </c>
      <c r="I211" s="216"/>
      <c r="J211" s="212"/>
      <c r="K211" s="212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139</v>
      </c>
      <c r="AU211" s="221" t="s">
        <v>86</v>
      </c>
      <c r="AV211" s="14" t="s">
        <v>137</v>
      </c>
      <c r="AW211" s="14" t="s">
        <v>32</v>
      </c>
      <c r="AX211" s="14" t="s">
        <v>84</v>
      </c>
      <c r="AY211" s="221" t="s">
        <v>130</v>
      </c>
    </row>
    <row r="212" spans="1:65" s="15" customFormat="1" ht="11.25">
      <c r="B212" s="222"/>
      <c r="C212" s="223"/>
      <c r="D212" s="201" t="s">
        <v>139</v>
      </c>
      <c r="E212" s="224" t="s">
        <v>1</v>
      </c>
      <c r="F212" s="225" t="s">
        <v>233</v>
      </c>
      <c r="G212" s="223"/>
      <c r="H212" s="224" t="s">
        <v>1</v>
      </c>
      <c r="I212" s="226"/>
      <c r="J212" s="223"/>
      <c r="K212" s="223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139</v>
      </c>
      <c r="AU212" s="231" t="s">
        <v>86</v>
      </c>
      <c r="AV212" s="15" t="s">
        <v>84</v>
      </c>
      <c r="AW212" s="15" t="s">
        <v>32</v>
      </c>
      <c r="AX212" s="15" t="s">
        <v>76</v>
      </c>
      <c r="AY212" s="231" t="s">
        <v>130</v>
      </c>
    </row>
    <row r="213" spans="1:65" s="2" customFormat="1" ht="14.45" customHeight="1">
      <c r="A213" s="34"/>
      <c r="B213" s="35"/>
      <c r="C213" s="186" t="s">
        <v>7</v>
      </c>
      <c r="D213" s="186" t="s">
        <v>132</v>
      </c>
      <c r="E213" s="187" t="s">
        <v>234</v>
      </c>
      <c r="F213" s="188" t="s">
        <v>235</v>
      </c>
      <c r="G213" s="189" t="s">
        <v>135</v>
      </c>
      <c r="H213" s="190">
        <v>7.1619999999999999</v>
      </c>
      <c r="I213" s="191"/>
      <c r="J213" s="192">
        <f>ROUND(I213*H213,2)</f>
        <v>0</v>
      </c>
      <c r="K213" s="188" t="s">
        <v>136</v>
      </c>
      <c r="L213" s="39"/>
      <c r="M213" s="193" t="s">
        <v>1</v>
      </c>
      <c r="N213" s="194" t="s">
        <v>41</v>
      </c>
      <c r="O213" s="71"/>
      <c r="P213" s="195">
        <f>O213*H213</f>
        <v>0</v>
      </c>
      <c r="Q213" s="195">
        <v>0</v>
      </c>
      <c r="R213" s="195">
        <f>Q213*H213</f>
        <v>0</v>
      </c>
      <c r="S213" s="195">
        <v>1.4</v>
      </c>
      <c r="T213" s="196">
        <f>S213*H213</f>
        <v>10.0268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137</v>
      </c>
      <c r="AT213" s="197" t="s">
        <v>132</v>
      </c>
      <c r="AU213" s="197" t="s">
        <v>86</v>
      </c>
      <c r="AY213" s="17" t="s">
        <v>130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7" t="s">
        <v>84</v>
      </c>
      <c r="BK213" s="198">
        <f>ROUND(I213*H213,2)</f>
        <v>0</v>
      </c>
      <c r="BL213" s="17" t="s">
        <v>137</v>
      </c>
      <c r="BM213" s="197" t="s">
        <v>236</v>
      </c>
    </row>
    <row r="214" spans="1:65" s="13" customFormat="1" ht="11.25">
      <c r="B214" s="199"/>
      <c r="C214" s="200"/>
      <c r="D214" s="201" t="s">
        <v>139</v>
      </c>
      <c r="E214" s="202" t="s">
        <v>1</v>
      </c>
      <c r="F214" s="203" t="s">
        <v>237</v>
      </c>
      <c r="G214" s="200"/>
      <c r="H214" s="204">
        <v>7.1619999999999999</v>
      </c>
      <c r="I214" s="205"/>
      <c r="J214" s="200"/>
      <c r="K214" s="200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139</v>
      </c>
      <c r="AU214" s="210" t="s">
        <v>86</v>
      </c>
      <c r="AV214" s="13" t="s">
        <v>86</v>
      </c>
      <c r="AW214" s="13" t="s">
        <v>32</v>
      </c>
      <c r="AX214" s="13" t="s">
        <v>76</v>
      </c>
      <c r="AY214" s="210" t="s">
        <v>130</v>
      </c>
    </row>
    <row r="215" spans="1:65" s="14" customFormat="1" ht="11.25">
      <c r="B215" s="211"/>
      <c r="C215" s="212"/>
      <c r="D215" s="201" t="s">
        <v>139</v>
      </c>
      <c r="E215" s="213" t="s">
        <v>1</v>
      </c>
      <c r="F215" s="214" t="s">
        <v>142</v>
      </c>
      <c r="G215" s="212"/>
      <c r="H215" s="215">
        <v>7.1619999999999999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139</v>
      </c>
      <c r="AU215" s="221" t="s">
        <v>86</v>
      </c>
      <c r="AV215" s="14" t="s">
        <v>137</v>
      </c>
      <c r="AW215" s="14" t="s">
        <v>32</v>
      </c>
      <c r="AX215" s="14" t="s">
        <v>84</v>
      </c>
      <c r="AY215" s="221" t="s">
        <v>130</v>
      </c>
    </row>
    <row r="216" spans="1:65" s="2" customFormat="1" ht="14.45" customHeight="1">
      <c r="A216" s="34"/>
      <c r="B216" s="35"/>
      <c r="C216" s="186" t="s">
        <v>238</v>
      </c>
      <c r="D216" s="186" t="s">
        <v>132</v>
      </c>
      <c r="E216" s="187" t="s">
        <v>239</v>
      </c>
      <c r="F216" s="188" t="s">
        <v>240</v>
      </c>
      <c r="G216" s="189" t="s">
        <v>135</v>
      </c>
      <c r="H216" s="190">
        <v>26.858000000000001</v>
      </c>
      <c r="I216" s="191"/>
      <c r="J216" s="192">
        <f>ROUND(I216*H216,2)</f>
        <v>0</v>
      </c>
      <c r="K216" s="188" t="s">
        <v>136</v>
      </c>
      <c r="L216" s="39"/>
      <c r="M216" s="193" t="s">
        <v>1</v>
      </c>
      <c r="N216" s="194" t="s">
        <v>41</v>
      </c>
      <c r="O216" s="71"/>
      <c r="P216" s="195">
        <f>O216*H216</f>
        <v>0</v>
      </c>
      <c r="Q216" s="195">
        <v>0</v>
      </c>
      <c r="R216" s="195">
        <f>Q216*H216</f>
        <v>0</v>
      </c>
      <c r="S216" s="195">
        <v>1.4</v>
      </c>
      <c r="T216" s="196">
        <f>S216*H216</f>
        <v>37.601199999999999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137</v>
      </c>
      <c r="AT216" s="197" t="s">
        <v>132</v>
      </c>
      <c r="AU216" s="197" t="s">
        <v>86</v>
      </c>
      <c r="AY216" s="17" t="s">
        <v>130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84</v>
      </c>
      <c r="BK216" s="198">
        <f>ROUND(I216*H216,2)</f>
        <v>0</v>
      </c>
      <c r="BL216" s="17" t="s">
        <v>137</v>
      </c>
      <c r="BM216" s="197" t="s">
        <v>241</v>
      </c>
    </row>
    <row r="217" spans="1:65" s="13" customFormat="1" ht="11.25">
      <c r="B217" s="199"/>
      <c r="C217" s="200"/>
      <c r="D217" s="201" t="s">
        <v>139</v>
      </c>
      <c r="E217" s="202" t="s">
        <v>1</v>
      </c>
      <c r="F217" s="203" t="s">
        <v>204</v>
      </c>
      <c r="G217" s="200"/>
      <c r="H217" s="204">
        <v>26.858000000000001</v>
      </c>
      <c r="I217" s="205"/>
      <c r="J217" s="200"/>
      <c r="K217" s="200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139</v>
      </c>
      <c r="AU217" s="210" t="s">
        <v>86</v>
      </c>
      <c r="AV217" s="13" t="s">
        <v>86</v>
      </c>
      <c r="AW217" s="13" t="s">
        <v>32</v>
      </c>
      <c r="AX217" s="13" t="s">
        <v>76</v>
      </c>
      <c r="AY217" s="210" t="s">
        <v>130</v>
      </c>
    </row>
    <row r="218" spans="1:65" s="14" customFormat="1" ht="11.25">
      <c r="B218" s="211"/>
      <c r="C218" s="212"/>
      <c r="D218" s="201" t="s">
        <v>139</v>
      </c>
      <c r="E218" s="213" t="s">
        <v>1</v>
      </c>
      <c r="F218" s="214" t="s">
        <v>142</v>
      </c>
      <c r="G218" s="212"/>
      <c r="H218" s="215">
        <v>26.858000000000001</v>
      </c>
      <c r="I218" s="216"/>
      <c r="J218" s="212"/>
      <c r="K218" s="212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139</v>
      </c>
      <c r="AU218" s="221" t="s">
        <v>86</v>
      </c>
      <c r="AV218" s="14" t="s">
        <v>137</v>
      </c>
      <c r="AW218" s="14" t="s">
        <v>32</v>
      </c>
      <c r="AX218" s="14" t="s">
        <v>84</v>
      </c>
      <c r="AY218" s="221" t="s">
        <v>130</v>
      </c>
    </row>
    <row r="219" spans="1:65" s="2" customFormat="1" ht="22.15" customHeight="1">
      <c r="A219" s="34"/>
      <c r="B219" s="35"/>
      <c r="C219" s="232" t="s">
        <v>242</v>
      </c>
      <c r="D219" s="232" t="s">
        <v>243</v>
      </c>
      <c r="E219" s="233" t="s">
        <v>244</v>
      </c>
      <c r="F219" s="234" t="s">
        <v>245</v>
      </c>
      <c r="G219" s="235" t="s">
        <v>246</v>
      </c>
      <c r="H219" s="236">
        <v>12</v>
      </c>
      <c r="I219" s="237"/>
      <c r="J219" s="238">
        <f>ROUND(I219*H219,2)</f>
        <v>0</v>
      </c>
      <c r="K219" s="234" t="s">
        <v>1</v>
      </c>
      <c r="L219" s="239"/>
      <c r="M219" s="240" t="s">
        <v>1</v>
      </c>
      <c r="N219" s="241" t="s">
        <v>41</v>
      </c>
      <c r="O219" s="71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165</v>
      </c>
      <c r="AT219" s="197" t="s">
        <v>243</v>
      </c>
      <c r="AU219" s="197" t="s">
        <v>86</v>
      </c>
      <c r="AY219" s="17" t="s">
        <v>130</v>
      </c>
      <c r="BE219" s="198">
        <f>IF(N219="základní",J219,0)</f>
        <v>0</v>
      </c>
      <c r="BF219" s="198">
        <f>IF(N219="snížená",J219,0)</f>
        <v>0</v>
      </c>
      <c r="BG219" s="198">
        <f>IF(N219="zákl. přenesená",J219,0)</f>
        <v>0</v>
      </c>
      <c r="BH219" s="198">
        <f>IF(N219="sníž. přenesená",J219,0)</f>
        <v>0</v>
      </c>
      <c r="BI219" s="198">
        <f>IF(N219="nulová",J219,0)</f>
        <v>0</v>
      </c>
      <c r="BJ219" s="17" t="s">
        <v>84</v>
      </c>
      <c r="BK219" s="198">
        <f>ROUND(I219*H219,2)</f>
        <v>0</v>
      </c>
      <c r="BL219" s="17" t="s">
        <v>137</v>
      </c>
      <c r="BM219" s="197" t="s">
        <v>247</v>
      </c>
    </row>
    <row r="220" spans="1:65" s="13" customFormat="1" ht="11.25">
      <c r="B220" s="199"/>
      <c r="C220" s="200"/>
      <c r="D220" s="201" t="s">
        <v>139</v>
      </c>
      <c r="E220" s="202" t="s">
        <v>1</v>
      </c>
      <c r="F220" s="203" t="s">
        <v>8</v>
      </c>
      <c r="G220" s="200"/>
      <c r="H220" s="204">
        <v>12</v>
      </c>
      <c r="I220" s="205"/>
      <c r="J220" s="200"/>
      <c r="K220" s="200"/>
      <c r="L220" s="206"/>
      <c r="M220" s="207"/>
      <c r="N220" s="208"/>
      <c r="O220" s="208"/>
      <c r="P220" s="208"/>
      <c r="Q220" s="208"/>
      <c r="R220" s="208"/>
      <c r="S220" s="208"/>
      <c r="T220" s="209"/>
      <c r="AT220" s="210" t="s">
        <v>139</v>
      </c>
      <c r="AU220" s="210" t="s">
        <v>86</v>
      </c>
      <c r="AV220" s="13" t="s">
        <v>86</v>
      </c>
      <c r="AW220" s="13" t="s">
        <v>32</v>
      </c>
      <c r="AX220" s="13" t="s">
        <v>76</v>
      </c>
      <c r="AY220" s="210" t="s">
        <v>130</v>
      </c>
    </row>
    <row r="221" spans="1:65" s="14" customFormat="1" ht="11.25">
      <c r="B221" s="211"/>
      <c r="C221" s="212"/>
      <c r="D221" s="201" t="s">
        <v>139</v>
      </c>
      <c r="E221" s="213" t="s">
        <v>1</v>
      </c>
      <c r="F221" s="214" t="s">
        <v>142</v>
      </c>
      <c r="G221" s="212"/>
      <c r="H221" s="215">
        <v>12</v>
      </c>
      <c r="I221" s="216"/>
      <c r="J221" s="212"/>
      <c r="K221" s="212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139</v>
      </c>
      <c r="AU221" s="221" t="s">
        <v>86</v>
      </c>
      <c r="AV221" s="14" t="s">
        <v>137</v>
      </c>
      <c r="AW221" s="14" t="s">
        <v>32</v>
      </c>
      <c r="AX221" s="14" t="s">
        <v>84</v>
      </c>
      <c r="AY221" s="221" t="s">
        <v>130</v>
      </c>
    </row>
    <row r="222" spans="1:65" s="15" customFormat="1" ht="11.25">
      <c r="B222" s="222"/>
      <c r="C222" s="223"/>
      <c r="D222" s="201" t="s">
        <v>139</v>
      </c>
      <c r="E222" s="224" t="s">
        <v>1</v>
      </c>
      <c r="F222" s="225" t="s">
        <v>248</v>
      </c>
      <c r="G222" s="223"/>
      <c r="H222" s="224" t="s">
        <v>1</v>
      </c>
      <c r="I222" s="226"/>
      <c r="J222" s="223"/>
      <c r="K222" s="223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139</v>
      </c>
      <c r="AU222" s="231" t="s">
        <v>86</v>
      </c>
      <c r="AV222" s="15" t="s">
        <v>84</v>
      </c>
      <c r="AW222" s="15" t="s">
        <v>32</v>
      </c>
      <c r="AX222" s="15" t="s">
        <v>76</v>
      </c>
      <c r="AY222" s="231" t="s">
        <v>130</v>
      </c>
    </row>
    <row r="223" spans="1:65" s="2" customFormat="1" ht="14.45" customHeight="1">
      <c r="A223" s="34"/>
      <c r="B223" s="35"/>
      <c r="C223" s="232" t="s">
        <v>249</v>
      </c>
      <c r="D223" s="232" t="s">
        <v>243</v>
      </c>
      <c r="E223" s="233" t="s">
        <v>250</v>
      </c>
      <c r="F223" s="234" t="s">
        <v>251</v>
      </c>
      <c r="G223" s="235" t="s">
        <v>246</v>
      </c>
      <c r="H223" s="236">
        <v>4</v>
      </c>
      <c r="I223" s="237"/>
      <c r="J223" s="238">
        <f>ROUND(I223*H223,2)</f>
        <v>0</v>
      </c>
      <c r="K223" s="234" t="s">
        <v>1</v>
      </c>
      <c r="L223" s="239"/>
      <c r="M223" s="240" t="s">
        <v>1</v>
      </c>
      <c r="N223" s="241" t="s">
        <v>41</v>
      </c>
      <c r="O223" s="71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165</v>
      </c>
      <c r="AT223" s="197" t="s">
        <v>243</v>
      </c>
      <c r="AU223" s="197" t="s">
        <v>86</v>
      </c>
      <c r="AY223" s="17" t="s">
        <v>130</v>
      </c>
      <c r="BE223" s="198">
        <f>IF(N223="základní",J223,0)</f>
        <v>0</v>
      </c>
      <c r="BF223" s="198">
        <f>IF(N223="snížená",J223,0)</f>
        <v>0</v>
      </c>
      <c r="BG223" s="198">
        <f>IF(N223="zákl. přenesená",J223,0)</f>
        <v>0</v>
      </c>
      <c r="BH223" s="198">
        <f>IF(N223="sníž. přenesená",J223,0)</f>
        <v>0</v>
      </c>
      <c r="BI223" s="198">
        <f>IF(N223="nulová",J223,0)</f>
        <v>0</v>
      </c>
      <c r="BJ223" s="17" t="s">
        <v>84</v>
      </c>
      <c r="BK223" s="198">
        <f>ROUND(I223*H223,2)</f>
        <v>0</v>
      </c>
      <c r="BL223" s="17" t="s">
        <v>137</v>
      </c>
      <c r="BM223" s="197" t="s">
        <v>252</v>
      </c>
    </row>
    <row r="224" spans="1:65" s="13" customFormat="1" ht="11.25">
      <c r="B224" s="199"/>
      <c r="C224" s="200"/>
      <c r="D224" s="201" t="s">
        <v>139</v>
      </c>
      <c r="E224" s="202" t="s">
        <v>1</v>
      </c>
      <c r="F224" s="203" t="s">
        <v>137</v>
      </c>
      <c r="G224" s="200"/>
      <c r="H224" s="204">
        <v>4</v>
      </c>
      <c r="I224" s="205"/>
      <c r="J224" s="200"/>
      <c r="K224" s="200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139</v>
      </c>
      <c r="AU224" s="210" t="s">
        <v>86</v>
      </c>
      <c r="AV224" s="13" t="s">
        <v>86</v>
      </c>
      <c r="AW224" s="13" t="s">
        <v>32</v>
      </c>
      <c r="AX224" s="13" t="s">
        <v>76</v>
      </c>
      <c r="AY224" s="210" t="s">
        <v>130</v>
      </c>
    </row>
    <row r="225" spans="1:65" s="14" customFormat="1" ht="11.25">
      <c r="B225" s="211"/>
      <c r="C225" s="212"/>
      <c r="D225" s="201" t="s">
        <v>139</v>
      </c>
      <c r="E225" s="213" t="s">
        <v>1</v>
      </c>
      <c r="F225" s="214" t="s">
        <v>142</v>
      </c>
      <c r="G225" s="212"/>
      <c r="H225" s="215">
        <v>4</v>
      </c>
      <c r="I225" s="216"/>
      <c r="J225" s="212"/>
      <c r="K225" s="212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139</v>
      </c>
      <c r="AU225" s="221" t="s">
        <v>86</v>
      </c>
      <c r="AV225" s="14" t="s">
        <v>137</v>
      </c>
      <c r="AW225" s="14" t="s">
        <v>32</v>
      </c>
      <c r="AX225" s="14" t="s">
        <v>84</v>
      </c>
      <c r="AY225" s="221" t="s">
        <v>130</v>
      </c>
    </row>
    <row r="226" spans="1:65" s="15" customFormat="1" ht="11.25">
      <c r="B226" s="222"/>
      <c r="C226" s="223"/>
      <c r="D226" s="201" t="s">
        <v>139</v>
      </c>
      <c r="E226" s="224" t="s">
        <v>1</v>
      </c>
      <c r="F226" s="225" t="s">
        <v>253</v>
      </c>
      <c r="G226" s="223"/>
      <c r="H226" s="224" t="s">
        <v>1</v>
      </c>
      <c r="I226" s="226"/>
      <c r="J226" s="223"/>
      <c r="K226" s="223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139</v>
      </c>
      <c r="AU226" s="231" t="s">
        <v>86</v>
      </c>
      <c r="AV226" s="15" t="s">
        <v>84</v>
      </c>
      <c r="AW226" s="15" t="s">
        <v>32</v>
      </c>
      <c r="AX226" s="15" t="s">
        <v>76</v>
      </c>
      <c r="AY226" s="231" t="s">
        <v>130</v>
      </c>
    </row>
    <row r="227" spans="1:65" s="2" customFormat="1" ht="14.45" customHeight="1">
      <c r="A227" s="34"/>
      <c r="B227" s="35"/>
      <c r="C227" s="232" t="s">
        <v>254</v>
      </c>
      <c r="D227" s="232" t="s">
        <v>243</v>
      </c>
      <c r="E227" s="233" t="s">
        <v>255</v>
      </c>
      <c r="F227" s="234" t="s">
        <v>256</v>
      </c>
      <c r="G227" s="235" t="s">
        <v>246</v>
      </c>
      <c r="H227" s="236">
        <v>1</v>
      </c>
      <c r="I227" s="237"/>
      <c r="J227" s="238">
        <f>ROUND(I227*H227,2)</f>
        <v>0</v>
      </c>
      <c r="K227" s="234" t="s">
        <v>1</v>
      </c>
      <c r="L227" s="239"/>
      <c r="M227" s="240" t="s">
        <v>1</v>
      </c>
      <c r="N227" s="241" t="s">
        <v>41</v>
      </c>
      <c r="O227" s="71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165</v>
      </c>
      <c r="AT227" s="197" t="s">
        <v>243</v>
      </c>
      <c r="AU227" s="197" t="s">
        <v>86</v>
      </c>
      <c r="AY227" s="17" t="s">
        <v>130</v>
      </c>
      <c r="BE227" s="198">
        <f>IF(N227="základní",J227,0)</f>
        <v>0</v>
      </c>
      <c r="BF227" s="198">
        <f>IF(N227="snížená",J227,0)</f>
        <v>0</v>
      </c>
      <c r="BG227" s="198">
        <f>IF(N227="zákl. přenesená",J227,0)</f>
        <v>0</v>
      </c>
      <c r="BH227" s="198">
        <f>IF(N227="sníž. přenesená",J227,0)</f>
        <v>0</v>
      </c>
      <c r="BI227" s="198">
        <f>IF(N227="nulová",J227,0)</f>
        <v>0</v>
      </c>
      <c r="BJ227" s="17" t="s">
        <v>84</v>
      </c>
      <c r="BK227" s="198">
        <f>ROUND(I227*H227,2)</f>
        <v>0</v>
      </c>
      <c r="BL227" s="17" t="s">
        <v>137</v>
      </c>
      <c r="BM227" s="197" t="s">
        <v>257</v>
      </c>
    </row>
    <row r="228" spans="1:65" s="13" customFormat="1" ht="11.25">
      <c r="B228" s="199"/>
      <c r="C228" s="200"/>
      <c r="D228" s="201" t="s">
        <v>139</v>
      </c>
      <c r="E228" s="202" t="s">
        <v>1</v>
      </c>
      <c r="F228" s="203" t="s">
        <v>84</v>
      </c>
      <c r="G228" s="200"/>
      <c r="H228" s="204">
        <v>1</v>
      </c>
      <c r="I228" s="205"/>
      <c r="J228" s="200"/>
      <c r="K228" s="200"/>
      <c r="L228" s="206"/>
      <c r="M228" s="207"/>
      <c r="N228" s="208"/>
      <c r="O228" s="208"/>
      <c r="P228" s="208"/>
      <c r="Q228" s="208"/>
      <c r="R228" s="208"/>
      <c r="S228" s="208"/>
      <c r="T228" s="209"/>
      <c r="AT228" s="210" t="s">
        <v>139</v>
      </c>
      <c r="AU228" s="210" t="s">
        <v>86</v>
      </c>
      <c r="AV228" s="13" t="s">
        <v>86</v>
      </c>
      <c r="AW228" s="13" t="s">
        <v>32</v>
      </c>
      <c r="AX228" s="13" t="s">
        <v>76</v>
      </c>
      <c r="AY228" s="210" t="s">
        <v>130</v>
      </c>
    </row>
    <row r="229" spans="1:65" s="14" customFormat="1" ht="11.25">
      <c r="B229" s="211"/>
      <c r="C229" s="212"/>
      <c r="D229" s="201" t="s">
        <v>139</v>
      </c>
      <c r="E229" s="213" t="s">
        <v>1</v>
      </c>
      <c r="F229" s="214" t="s">
        <v>142</v>
      </c>
      <c r="G229" s="212"/>
      <c r="H229" s="215">
        <v>1</v>
      </c>
      <c r="I229" s="216"/>
      <c r="J229" s="212"/>
      <c r="K229" s="212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139</v>
      </c>
      <c r="AU229" s="221" t="s">
        <v>86</v>
      </c>
      <c r="AV229" s="14" t="s">
        <v>137</v>
      </c>
      <c r="AW229" s="14" t="s">
        <v>32</v>
      </c>
      <c r="AX229" s="14" t="s">
        <v>84</v>
      </c>
      <c r="AY229" s="221" t="s">
        <v>130</v>
      </c>
    </row>
    <row r="230" spans="1:65" s="15" customFormat="1" ht="11.25">
      <c r="B230" s="222"/>
      <c r="C230" s="223"/>
      <c r="D230" s="201" t="s">
        <v>139</v>
      </c>
      <c r="E230" s="224" t="s">
        <v>1</v>
      </c>
      <c r="F230" s="225" t="s">
        <v>258</v>
      </c>
      <c r="G230" s="223"/>
      <c r="H230" s="224" t="s">
        <v>1</v>
      </c>
      <c r="I230" s="226"/>
      <c r="J230" s="223"/>
      <c r="K230" s="223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139</v>
      </c>
      <c r="AU230" s="231" t="s">
        <v>86</v>
      </c>
      <c r="AV230" s="15" t="s">
        <v>84</v>
      </c>
      <c r="AW230" s="15" t="s">
        <v>32</v>
      </c>
      <c r="AX230" s="15" t="s">
        <v>76</v>
      </c>
      <c r="AY230" s="231" t="s">
        <v>130</v>
      </c>
    </row>
    <row r="231" spans="1:65" s="2" customFormat="1" ht="14.45" customHeight="1">
      <c r="A231" s="34"/>
      <c r="B231" s="35"/>
      <c r="C231" s="232" t="s">
        <v>259</v>
      </c>
      <c r="D231" s="232" t="s">
        <v>243</v>
      </c>
      <c r="E231" s="233" t="s">
        <v>260</v>
      </c>
      <c r="F231" s="234" t="s">
        <v>261</v>
      </c>
      <c r="G231" s="235" t="s">
        <v>246</v>
      </c>
      <c r="H231" s="236">
        <v>1</v>
      </c>
      <c r="I231" s="237"/>
      <c r="J231" s="238">
        <f>ROUND(I231*H231,2)</f>
        <v>0</v>
      </c>
      <c r="K231" s="234" t="s">
        <v>1</v>
      </c>
      <c r="L231" s="239"/>
      <c r="M231" s="240" t="s">
        <v>1</v>
      </c>
      <c r="N231" s="241" t="s">
        <v>41</v>
      </c>
      <c r="O231" s="71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165</v>
      </c>
      <c r="AT231" s="197" t="s">
        <v>243</v>
      </c>
      <c r="AU231" s="197" t="s">
        <v>86</v>
      </c>
      <c r="AY231" s="17" t="s">
        <v>130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17" t="s">
        <v>84</v>
      </c>
      <c r="BK231" s="198">
        <f>ROUND(I231*H231,2)</f>
        <v>0</v>
      </c>
      <c r="BL231" s="17" t="s">
        <v>137</v>
      </c>
      <c r="BM231" s="197" t="s">
        <v>262</v>
      </c>
    </row>
    <row r="232" spans="1:65" s="13" customFormat="1" ht="11.25">
      <c r="B232" s="199"/>
      <c r="C232" s="200"/>
      <c r="D232" s="201" t="s">
        <v>139</v>
      </c>
      <c r="E232" s="202" t="s">
        <v>1</v>
      </c>
      <c r="F232" s="203" t="s">
        <v>84</v>
      </c>
      <c r="G232" s="200"/>
      <c r="H232" s="204">
        <v>1</v>
      </c>
      <c r="I232" s="205"/>
      <c r="J232" s="200"/>
      <c r="K232" s="200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139</v>
      </c>
      <c r="AU232" s="210" t="s">
        <v>86</v>
      </c>
      <c r="AV232" s="13" t="s">
        <v>86</v>
      </c>
      <c r="AW232" s="13" t="s">
        <v>32</v>
      </c>
      <c r="AX232" s="13" t="s">
        <v>76</v>
      </c>
      <c r="AY232" s="210" t="s">
        <v>130</v>
      </c>
    </row>
    <row r="233" spans="1:65" s="14" customFormat="1" ht="11.25">
      <c r="B233" s="211"/>
      <c r="C233" s="212"/>
      <c r="D233" s="201" t="s">
        <v>139</v>
      </c>
      <c r="E233" s="213" t="s">
        <v>1</v>
      </c>
      <c r="F233" s="214" t="s">
        <v>142</v>
      </c>
      <c r="G233" s="212"/>
      <c r="H233" s="215">
        <v>1</v>
      </c>
      <c r="I233" s="216"/>
      <c r="J233" s="212"/>
      <c r="K233" s="212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139</v>
      </c>
      <c r="AU233" s="221" t="s">
        <v>86</v>
      </c>
      <c r="AV233" s="14" t="s">
        <v>137</v>
      </c>
      <c r="AW233" s="14" t="s">
        <v>32</v>
      </c>
      <c r="AX233" s="14" t="s">
        <v>84</v>
      </c>
      <c r="AY233" s="221" t="s">
        <v>130</v>
      </c>
    </row>
    <row r="234" spans="1:65" s="15" customFormat="1" ht="11.25">
      <c r="B234" s="222"/>
      <c r="C234" s="223"/>
      <c r="D234" s="201" t="s">
        <v>139</v>
      </c>
      <c r="E234" s="224" t="s">
        <v>1</v>
      </c>
      <c r="F234" s="225" t="s">
        <v>263</v>
      </c>
      <c r="G234" s="223"/>
      <c r="H234" s="224" t="s">
        <v>1</v>
      </c>
      <c r="I234" s="226"/>
      <c r="J234" s="223"/>
      <c r="K234" s="223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139</v>
      </c>
      <c r="AU234" s="231" t="s">
        <v>86</v>
      </c>
      <c r="AV234" s="15" t="s">
        <v>84</v>
      </c>
      <c r="AW234" s="15" t="s">
        <v>32</v>
      </c>
      <c r="AX234" s="15" t="s">
        <v>76</v>
      </c>
      <c r="AY234" s="231" t="s">
        <v>130</v>
      </c>
    </row>
    <row r="235" spans="1:65" s="2" customFormat="1" ht="14.45" customHeight="1">
      <c r="A235" s="34"/>
      <c r="B235" s="35"/>
      <c r="C235" s="232" t="s">
        <v>264</v>
      </c>
      <c r="D235" s="232" t="s">
        <v>243</v>
      </c>
      <c r="E235" s="233" t="s">
        <v>265</v>
      </c>
      <c r="F235" s="234" t="s">
        <v>266</v>
      </c>
      <c r="G235" s="235" t="s">
        <v>246</v>
      </c>
      <c r="H235" s="236">
        <v>6</v>
      </c>
      <c r="I235" s="237"/>
      <c r="J235" s="238">
        <f>ROUND(I235*H235,2)</f>
        <v>0</v>
      </c>
      <c r="K235" s="234" t="s">
        <v>1</v>
      </c>
      <c r="L235" s="239"/>
      <c r="M235" s="240" t="s">
        <v>1</v>
      </c>
      <c r="N235" s="241" t="s">
        <v>41</v>
      </c>
      <c r="O235" s="71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165</v>
      </c>
      <c r="AT235" s="197" t="s">
        <v>243</v>
      </c>
      <c r="AU235" s="197" t="s">
        <v>86</v>
      </c>
      <c r="AY235" s="17" t="s">
        <v>130</v>
      </c>
      <c r="BE235" s="198">
        <f>IF(N235="základní",J235,0)</f>
        <v>0</v>
      </c>
      <c r="BF235" s="198">
        <f>IF(N235="snížená",J235,0)</f>
        <v>0</v>
      </c>
      <c r="BG235" s="198">
        <f>IF(N235="zákl. přenesená",J235,0)</f>
        <v>0</v>
      </c>
      <c r="BH235" s="198">
        <f>IF(N235="sníž. přenesená",J235,0)</f>
        <v>0</v>
      </c>
      <c r="BI235" s="198">
        <f>IF(N235="nulová",J235,0)</f>
        <v>0</v>
      </c>
      <c r="BJ235" s="17" t="s">
        <v>84</v>
      </c>
      <c r="BK235" s="198">
        <f>ROUND(I235*H235,2)</f>
        <v>0</v>
      </c>
      <c r="BL235" s="17" t="s">
        <v>137</v>
      </c>
      <c r="BM235" s="197" t="s">
        <v>267</v>
      </c>
    </row>
    <row r="236" spans="1:65" s="13" customFormat="1" ht="11.25">
      <c r="B236" s="199"/>
      <c r="C236" s="200"/>
      <c r="D236" s="201" t="s">
        <v>139</v>
      </c>
      <c r="E236" s="202" t="s">
        <v>1</v>
      </c>
      <c r="F236" s="203" t="s">
        <v>157</v>
      </c>
      <c r="G236" s="200"/>
      <c r="H236" s="204">
        <v>6</v>
      </c>
      <c r="I236" s="205"/>
      <c r="J236" s="200"/>
      <c r="K236" s="200"/>
      <c r="L236" s="206"/>
      <c r="M236" s="207"/>
      <c r="N236" s="208"/>
      <c r="O236" s="208"/>
      <c r="P236" s="208"/>
      <c r="Q236" s="208"/>
      <c r="R236" s="208"/>
      <c r="S236" s="208"/>
      <c r="T236" s="209"/>
      <c r="AT236" s="210" t="s">
        <v>139</v>
      </c>
      <c r="AU236" s="210" t="s">
        <v>86</v>
      </c>
      <c r="AV236" s="13" t="s">
        <v>86</v>
      </c>
      <c r="AW236" s="13" t="s">
        <v>32</v>
      </c>
      <c r="AX236" s="13" t="s">
        <v>76</v>
      </c>
      <c r="AY236" s="210" t="s">
        <v>130</v>
      </c>
    </row>
    <row r="237" spans="1:65" s="14" customFormat="1" ht="11.25">
      <c r="B237" s="211"/>
      <c r="C237" s="212"/>
      <c r="D237" s="201" t="s">
        <v>139</v>
      </c>
      <c r="E237" s="213" t="s">
        <v>1</v>
      </c>
      <c r="F237" s="214" t="s">
        <v>142</v>
      </c>
      <c r="G237" s="212"/>
      <c r="H237" s="215">
        <v>6</v>
      </c>
      <c r="I237" s="216"/>
      <c r="J237" s="212"/>
      <c r="K237" s="212"/>
      <c r="L237" s="217"/>
      <c r="M237" s="218"/>
      <c r="N237" s="219"/>
      <c r="O237" s="219"/>
      <c r="P237" s="219"/>
      <c r="Q237" s="219"/>
      <c r="R237" s="219"/>
      <c r="S237" s="219"/>
      <c r="T237" s="220"/>
      <c r="AT237" s="221" t="s">
        <v>139</v>
      </c>
      <c r="AU237" s="221" t="s">
        <v>86</v>
      </c>
      <c r="AV237" s="14" t="s">
        <v>137</v>
      </c>
      <c r="AW237" s="14" t="s">
        <v>32</v>
      </c>
      <c r="AX237" s="14" t="s">
        <v>84</v>
      </c>
      <c r="AY237" s="221" t="s">
        <v>130</v>
      </c>
    </row>
    <row r="238" spans="1:65" s="15" customFormat="1" ht="11.25">
      <c r="B238" s="222"/>
      <c r="C238" s="223"/>
      <c r="D238" s="201" t="s">
        <v>139</v>
      </c>
      <c r="E238" s="224" t="s">
        <v>1</v>
      </c>
      <c r="F238" s="225" t="s">
        <v>268</v>
      </c>
      <c r="G238" s="223"/>
      <c r="H238" s="224" t="s">
        <v>1</v>
      </c>
      <c r="I238" s="226"/>
      <c r="J238" s="223"/>
      <c r="K238" s="223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139</v>
      </c>
      <c r="AU238" s="231" t="s">
        <v>86</v>
      </c>
      <c r="AV238" s="15" t="s">
        <v>84</v>
      </c>
      <c r="AW238" s="15" t="s">
        <v>32</v>
      </c>
      <c r="AX238" s="15" t="s">
        <v>76</v>
      </c>
      <c r="AY238" s="231" t="s">
        <v>130</v>
      </c>
    </row>
    <row r="239" spans="1:65" s="2" customFormat="1" ht="14.45" customHeight="1">
      <c r="A239" s="34"/>
      <c r="B239" s="35"/>
      <c r="C239" s="232" t="s">
        <v>214</v>
      </c>
      <c r="D239" s="232" t="s">
        <v>243</v>
      </c>
      <c r="E239" s="233" t="s">
        <v>269</v>
      </c>
      <c r="F239" s="234" t="s">
        <v>270</v>
      </c>
      <c r="G239" s="235" t="s">
        <v>246</v>
      </c>
      <c r="H239" s="236">
        <v>4</v>
      </c>
      <c r="I239" s="237"/>
      <c r="J239" s="238">
        <f>ROUND(I239*H239,2)</f>
        <v>0</v>
      </c>
      <c r="K239" s="234" t="s">
        <v>1</v>
      </c>
      <c r="L239" s="239"/>
      <c r="M239" s="240" t="s">
        <v>1</v>
      </c>
      <c r="N239" s="241" t="s">
        <v>41</v>
      </c>
      <c r="O239" s="71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165</v>
      </c>
      <c r="AT239" s="197" t="s">
        <v>243</v>
      </c>
      <c r="AU239" s="197" t="s">
        <v>86</v>
      </c>
      <c r="AY239" s="17" t="s">
        <v>130</v>
      </c>
      <c r="BE239" s="198">
        <f>IF(N239="základní",J239,0)</f>
        <v>0</v>
      </c>
      <c r="BF239" s="198">
        <f>IF(N239="snížená",J239,0)</f>
        <v>0</v>
      </c>
      <c r="BG239" s="198">
        <f>IF(N239="zákl. přenesená",J239,0)</f>
        <v>0</v>
      </c>
      <c r="BH239" s="198">
        <f>IF(N239="sníž. přenesená",J239,0)</f>
        <v>0</v>
      </c>
      <c r="BI239" s="198">
        <f>IF(N239="nulová",J239,0)</f>
        <v>0</v>
      </c>
      <c r="BJ239" s="17" t="s">
        <v>84</v>
      </c>
      <c r="BK239" s="198">
        <f>ROUND(I239*H239,2)</f>
        <v>0</v>
      </c>
      <c r="BL239" s="17" t="s">
        <v>137</v>
      </c>
      <c r="BM239" s="197" t="s">
        <v>271</v>
      </c>
    </row>
    <row r="240" spans="1:65" s="13" customFormat="1" ht="11.25">
      <c r="B240" s="199"/>
      <c r="C240" s="200"/>
      <c r="D240" s="201" t="s">
        <v>139</v>
      </c>
      <c r="E240" s="202" t="s">
        <v>1</v>
      </c>
      <c r="F240" s="203" t="s">
        <v>137</v>
      </c>
      <c r="G240" s="200"/>
      <c r="H240" s="204">
        <v>4</v>
      </c>
      <c r="I240" s="205"/>
      <c r="J240" s="200"/>
      <c r="K240" s="200"/>
      <c r="L240" s="206"/>
      <c r="M240" s="207"/>
      <c r="N240" s="208"/>
      <c r="O240" s="208"/>
      <c r="P240" s="208"/>
      <c r="Q240" s="208"/>
      <c r="R240" s="208"/>
      <c r="S240" s="208"/>
      <c r="T240" s="209"/>
      <c r="AT240" s="210" t="s">
        <v>139</v>
      </c>
      <c r="AU240" s="210" t="s">
        <v>86</v>
      </c>
      <c r="AV240" s="13" t="s">
        <v>86</v>
      </c>
      <c r="AW240" s="13" t="s">
        <v>32</v>
      </c>
      <c r="AX240" s="13" t="s">
        <v>76</v>
      </c>
      <c r="AY240" s="210" t="s">
        <v>130</v>
      </c>
    </row>
    <row r="241" spans="1:65" s="14" customFormat="1" ht="11.25">
      <c r="B241" s="211"/>
      <c r="C241" s="212"/>
      <c r="D241" s="201" t="s">
        <v>139</v>
      </c>
      <c r="E241" s="213" t="s">
        <v>1</v>
      </c>
      <c r="F241" s="214" t="s">
        <v>142</v>
      </c>
      <c r="G241" s="212"/>
      <c r="H241" s="215">
        <v>4</v>
      </c>
      <c r="I241" s="216"/>
      <c r="J241" s="212"/>
      <c r="K241" s="212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139</v>
      </c>
      <c r="AU241" s="221" t="s">
        <v>86</v>
      </c>
      <c r="AV241" s="14" t="s">
        <v>137</v>
      </c>
      <c r="AW241" s="14" t="s">
        <v>32</v>
      </c>
      <c r="AX241" s="14" t="s">
        <v>84</v>
      </c>
      <c r="AY241" s="221" t="s">
        <v>130</v>
      </c>
    </row>
    <row r="242" spans="1:65" s="15" customFormat="1" ht="11.25">
      <c r="B242" s="222"/>
      <c r="C242" s="223"/>
      <c r="D242" s="201" t="s">
        <v>139</v>
      </c>
      <c r="E242" s="224" t="s">
        <v>1</v>
      </c>
      <c r="F242" s="225" t="s">
        <v>272</v>
      </c>
      <c r="G242" s="223"/>
      <c r="H242" s="224" t="s">
        <v>1</v>
      </c>
      <c r="I242" s="226"/>
      <c r="J242" s="223"/>
      <c r="K242" s="223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139</v>
      </c>
      <c r="AU242" s="231" t="s">
        <v>86</v>
      </c>
      <c r="AV242" s="15" t="s">
        <v>84</v>
      </c>
      <c r="AW242" s="15" t="s">
        <v>32</v>
      </c>
      <c r="AX242" s="15" t="s">
        <v>76</v>
      </c>
      <c r="AY242" s="231" t="s">
        <v>130</v>
      </c>
    </row>
    <row r="243" spans="1:65" s="2" customFormat="1" ht="14.45" customHeight="1">
      <c r="A243" s="34"/>
      <c r="B243" s="35"/>
      <c r="C243" s="232" t="s">
        <v>273</v>
      </c>
      <c r="D243" s="232" t="s">
        <v>243</v>
      </c>
      <c r="E243" s="233" t="s">
        <v>274</v>
      </c>
      <c r="F243" s="234" t="s">
        <v>275</v>
      </c>
      <c r="G243" s="235" t="s">
        <v>246</v>
      </c>
      <c r="H243" s="236">
        <v>4</v>
      </c>
      <c r="I243" s="237"/>
      <c r="J243" s="238">
        <f>ROUND(I243*H243,2)</f>
        <v>0</v>
      </c>
      <c r="K243" s="234" t="s">
        <v>1</v>
      </c>
      <c r="L243" s="239"/>
      <c r="M243" s="240" t="s">
        <v>1</v>
      </c>
      <c r="N243" s="241" t="s">
        <v>41</v>
      </c>
      <c r="O243" s="71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165</v>
      </c>
      <c r="AT243" s="197" t="s">
        <v>243</v>
      </c>
      <c r="AU243" s="197" t="s">
        <v>86</v>
      </c>
      <c r="AY243" s="17" t="s">
        <v>130</v>
      </c>
      <c r="BE243" s="198">
        <f>IF(N243="základní",J243,0)</f>
        <v>0</v>
      </c>
      <c r="BF243" s="198">
        <f>IF(N243="snížená",J243,0)</f>
        <v>0</v>
      </c>
      <c r="BG243" s="198">
        <f>IF(N243="zákl. přenesená",J243,0)</f>
        <v>0</v>
      </c>
      <c r="BH243" s="198">
        <f>IF(N243="sníž. přenesená",J243,0)</f>
        <v>0</v>
      </c>
      <c r="BI243" s="198">
        <f>IF(N243="nulová",J243,0)</f>
        <v>0</v>
      </c>
      <c r="BJ243" s="17" t="s">
        <v>84</v>
      </c>
      <c r="BK243" s="198">
        <f>ROUND(I243*H243,2)</f>
        <v>0</v>
      </c>
      <c r="BL243" s="17" t="s">
        <v>137</v>
      </c>
      <c r="BM243" s="197" t="s">
        <v>276</v>
      </c>
    </row>
    <row r="244" spans="1:65" s="13" customFormat="1" ht="11.25">
      <c r="B244" s="199"/>
      <c r="C244" s="200"/>
      <c r="D244" s="201" t="s">
        <v>139</v>
      </c>
      <c r="E244" s="202" t="s">
        <v>1</v>
      </c>
      <c r="F244" s="203" t="s">
        <v>137</v>
      </c>
      <c r="G244" s="200"/>
      <c r="H244" s="204">
        <v>4</v>
      </c>
      <c r="I244" s="205"/>
      <c r="J244" s="200"/>
      <c r="K244" s="200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139</v>
      </c>
      <c r="AU244" s="210" t="s">
        <v>86</v>
      </c>
      <c r="AV244" s="13" t="s">
        <v>86</v>
      </c>
      <c r="AW244" s="13" t="s">
        <v>32</v>
      </c>
      <c r="AX244" s="13" t="s">
        <v>76</v>
      </c>
      <c r="AY244" s="210" t="s">
        <v>130</v>
      </c>
    </row>
    <row r="245" spans="1:65" s="14" customFormat="1" ht="11.25">
      <c r="B245" s="211"/>
      <c r="C245" s="212"/>
      <c r="D245" s="201" t="s">
        <v>139</v>
      </c>
      <c r="E245" s="213" t="s">
        <v>1</v>
      </c>
      <c r="F245" s="214" t="s">
        <v>142</v>
      </c>
      <c r="G245" s="212"/>
      <c r="H245" s="215">
        <v>4</v>
      </c>
      <c r="I245" s="216"/>
      <c r="J245" s="212"/>
      <c r="K245" s="212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139</v>
      </c>
      <c r="AU245" s="221" t="s">
        <v>86</v>
      </c>
      <c r="AV245" s="14" t="s">
        <v>137</v>
      </c>
      <c r="AW245" s="14" t="s">
        <v>32</v>
      </c>
      <c r="AX245" s="14" t="s">
        <v>84</v>
      </c>
      <c r="AY245" s="221" t="s">
        <v>130</v>
      </c>
    </row>
    <row r="246" spans="1:65" s="15" customFormat="1" ht="11.25">
      <c r="B246" s="222"/>
      <c r="C246" s="223"/>
      <c r="D246" s="201" t="s">
        <v>139</v>
      </c>
      <c r="E246" s="224" t="s">
        <v>1</v>
      </c>
      <c r="F246" s="225" t="s">
        <v>277</v>
      </c>
      <c r="G246" s="223"/>
      <c r="H246" s="224" t="s">
        <v>1</v>
      </c>
      <c r="I246" s="226"/>
      <c r="J246" s="223"/>
      <c r="K246" s="223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139</v>
      </c>
      <c r="AU246" s="231" t="s">
        <v>86</v>
      </c>
      <c r="AV246" s="15" t="s">
        <v>84</v>
      </c>
      <c r="AW246" s="15" t="s">
        <v>32</v>
      </c>
      <c r="AX246" s="15" t="s">
        <v>76</v>
      </c>
      <c r="AY246" s="231" t="s">
        <v>130</v>
      </c>
    </row>
    <row r="247" spans="1:65" s="2" customFormat="1" ht="14.45" customHeight="1">
      <c r="A247" s="34"/>
      <c r="B247" s="35"/>
      <c r="C247" s="232" t="s">
        <v>278</v>
      </c>
      <c r="D247" s="232" t="s">
        <v>243</v>
      </c>
      <c r="E247" s="233" t="s">
        <v>279</v>
      </c>
      <c r="F247" s="234" t="s">
        <v>280</v>
      </c>
      <c r="G247" s="235" t="s">
        <v>246</v>
      </c>
      <c r="H247" s="236">
        <v>1</v>
      </c>
      <c r="I247" s="237"/>
      <c r="J247" s="238">
        <f>ROUND(I247*H247,2)</f>
        <v>0</v>
      </c>
      <c r="K247" s="234" t="s">
        <v>1</v>
      </c>
      <c r="L247" s="239"/>
      <c r="M247" s="240" t="s">
        <v>1</v>
      </c>
      <c r="N247" s="241" t="s">
        <v>41</v>
      </c>
      <c r="O247" s="71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165</v>
      </c>
      <c r="AT247" s="197" t="s">
        <v>243</v>
      </c>
      <c r="AU247" s="197" t="s">
        <v>86</v>
      </c>
      <c r="AY247" s="17" t="s">
        <v>130</v>
      </c>
      <c r="BE247" s="198">
        <f>IF(N247="základní",J247,0)</f>
        <v>0</v>
      </c>
      <c r="BF247" s="198">
        <f>IF(N247="snížená",J247,0)</f>
        <v>0</v>
      </c>
      <c r="BG247" s="198">
        <f>IF(N247="zákl. přenesená",J247,0)</f>
        <v>0</v>
      </c>
      <c r="BH247" s="198">
        <f>IF(N247="sníž. přenesená",J247,0)</f>
        <v>0</v>
      </c>
      <c r="BI247" s="198">
        <f>IF(N247="nulová",J247,0)</f>
        <v>0</v>
      </c>
      <c r="BJ247" s="17" t="s">
        <v>84</v>
      </c>
      <c r="BK247" s="198">
        <f>ROUND(I247*H247,2)</f>
        <v>0</v>
      </c>
      <c r="BL247" s="17" t="s">
        <v>137</v>
      </c>
      <c r="BM247" s="197" t="s">
        <v>281</v>
      </c>
    </row>
    <row r="248" spans="1:65" s="13" customFormat="1" ht="11.25">
      <c r="B248" s="199"/>
      <c r="C248" s="200"/>
      <c r="D248" s="201" t="s">
        <v>139</v>
      </c>
      <c r="E248" s="202" t="s">
        <v>1</v>
      </c>
      <c r="F248" s="203" t="s">
        <v>84</v>
      </c>
      <c r="G248" s="200"/>
      <c r="H248" s="204">
        <v>1</v>
      </c>
      <c r="I248" s="205"/>
      <c r="J248" s="200"/>
      <c r="K248" s="200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139</v>
      </c>
      <c r="AU248" s="210" t="s">
        <v>86</v>
      </c>
      <c r="AV248" s="13" t="s">
        <v>86</v>
      </c>
      <c r="AW248" s="13" t="s">
        <v>32</v>
      </c>
      <c r="AX248" s="13" t="s">
        <v>76</v>
      </c>
      <c r="AY248" s="210" t="s">
        <v>130</v>
      </c>
    </row>
    <row r="249" spans="1:65" s="14" customFormat="1" ht="11.25">
      <c r="B249" s="211"/>
      <c r="C249" s="212"/>
      <c r="D249" s="201" t="s">
        <v>139</v>
      </c>
      <c r="E249" s="213" t="s">
        <v>1</v>
      </c>
      <c r="F249" s="214" t="s">
        <v>142</v>
      </c>
      <c r="G249" s="212"/>
      <c r="H249" s="215">
        <v>1</v>
      </c>
      <c r="I249" s="216"/>
      <c r="J249" s="212"/>
      <c r="K249" s="212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139</v>
      </c>
      <c r="AU249" s="221" t="s">
        <v>86</v>
      </c>
      <c r="AV249" s="14" t="s">
        <v>137</v>
      </c>
      <c r="AW249" s="14" t="s">
        <v>32</v>
      </c>
      <c r="AX249" s="14" t="s">
        <v>84</v>
      </c>
      <c r="AY249" s="221" t="s">
        <v>130</v>
      </c>
    </row>
    <row r="250" spans="1:65" s="15" customFormat="1" ht="11.25">
      <c r="B250" s="222"/>
      <c r="C250" s="223"/>
      <c r="D250" s="201" t="s">
        <v>139</v>
      </c>
      <c r="E250" s="224" t="s">
        <v>1</v>
      </c>
      <c r="F250" s="225" t="s">
        <v>282</v>
      </c>
      <c r="G250" s="223"/>
      <c r="H250" s="224" t="s">
        <v>1</v>
      </c>
      <c r="I250" s="226"/>
      <c r="J250" s="223"/>
      <c r="K250" s="223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139</v>
      </c>
      <c r="AU250" s="231" t="s">
        <v>86</v>
      </c>
      <c r="AV250" s="15" t="s">
        <v>84</v>
      </c>
      <c r="AW250" s="15" t="s">
        <v>32</v>
      </c>
      <c r="AX250" s="15" t="s">
        <v>76</v>
      </c>
      <c r="AY250" s="231" t="s">
        <v>130</v>
      </c>
    </row>
    <row r="251" spans="1:65" s="2" customFormat="1" ht="14.45" customHeight="1">
      <c r="A251" s="34"/>
      <c r="B251" s="35"/>
      <c r="C251" s="186" t="s">
        <v>283</v>
      </c>
      <c r="D251" s="186" t="s">
        <v>132</v>
      </c>
      <c r="E251" s="187" t="s">
        <v>284</v>
      </c>
      <c r="F251" s="188" t="s">
        <v>285</v>
      </c>
      <c r="G251" s="189" t="s">
        <v>189</v>
      </c>
      <c r="H251" s="190">
        <v>1</v>
      </c>
      <c r="I251" s="191"/>
      <c r="J251" s="192">
        <f>ROUND(I251*H251,2)</f>
        <v>0</v>
      </c>
      <c r="K251" s="188" t="s">
        <v>136</v>
      </c>
      <c r="L251" s="39"/>
      <c r="M251" s="193" t="s">
        <v>1</v>
      </c>
      <c r="N251" s="194" t="s">
        <v>41</v>
      </c>
      <c r="O251" s="71"/>
      <c r="P251" s="195">
        <f>O251*H251</f>
        <v>0</v>
      </c>
      <c r="Q251" s="195">
        <v>0</v>
      </c>
      <c r="R251" s="195">
        <f>Q251*H251</f>
        <v>0</v>
      </c>
      <c r="S251" s="195">
        <v>5.3999999999999999E-2</v>
      </c>
      <c r="T251" s="196">
        <f>S251*H251</f>
        <v>5.3999999999999999E-2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137</v>
      </c>
      <c r="AT251" s="197" t="s">
        <v>132</v>
      </c>
      <c r="AU251" s="197" t="s">
        <v>86</v>
      </c>
      <c r="AY251" s="17" t="s">
        <v>130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17" t="s">
        <v>84</v>
      </c>
      <c r="BK251" s="198">
        <f>ROUND(I251*H251,2)</f>
        <v>0</v>
      </c>
      <c r="BL251" s="17" t="s">
        <v>137</v>
      </c>
      <c r="BM251" s="197" t="s">
        <v>286</v>
      </c>
    </row>
    <row r="252" spans="1:65" s="13" customFormat="1" ht="11.25">
      <c r="B252" s="199"/>
      <c r="C252" s="200"/>
      <c r="D252" s="201" t="s">
        <v>139</v>
      </c>
      <c r="E252" s="202" t="s">
        <v>1</v>
      </c>
      <c r="F252" s="203" t="s">
        <v>84</v>
      </c>
      <c r="G252" s="200"/>
      <c r="H252" s="204">
        <v>1</v>
      </c>
      <c r="I252" s="205"/>
      <c r="J252" s="200"/>
      <c r="K252" s="200"/>
      <c r="L252" s="206"/>
      <c r="M252" s="207"/>
      <c r="N252" s="208"/>
      <c r="O252" s="208"/>
      <c r="P252" s="208"/>
      <c r="Q252" s="208"/>
      <c r="R252" s="208"/>
      <c r="S252" s="208"/>
      <c r="T252" s="209"/>
      <c r="AT252" s="210" t="s">
        <v>139</v>
      </c>
      <c r="AU252" s="210" t="s">
        <v>86</v>
      </c>
      <c r="AV252" s="13" t="s">
        <v>86</v>
      </c>
      <c r="AW252" s="13" t="s">
        <v>32</v>
      </c>
      <c r="AX252" s="13" t="s">
        <v>76</v>
      </c>
      <c r="AY252" s="210" t="s">
        <v>130</v>
      </c>
    </row>
    <row r="253" spans="1:65" s="14" customFormat="1" ht="11.25">
      <c r="B253" s="211"/>
      <c r="C253" s="212"/>
      <c r="D253" s="201" t="s">
        <v>139</v>
      </c>
      <c r="E253" s="213" t="s">
        <v>1</v>
      </c>
      <c r="F253" s="214" t="s">
        <v>142</v>
      </c>
      <c r="G253" s="212"/>
      <c r="H253" s="215">
        <v>1</v>
      </c>
      <c r="I253" s="216"/>
      <c r="J253" s="212"/>
      <c r="K253" s="212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139</v>
      </c>
      <c r="AU253" s="221" t="s">
        <v>86</v>
      </c>
      <c r="AV253" s="14" t="s">
        <v>137</v>
      </c>
      <c r="AW253" s="14" t="s">
        <v>32</v>
      </c>
      <c r="AX253" s="14" t="s">
        <v>84</v>
      </c>
      <c r="AY253" s="221" t="s">
        <v>130</v>
      </c>
    </row>
    <row r="254" spans="1:65" s="15" customFormat="1" ht="11.25">
      <c r="B254" s="222"/>
      <c r="C254" s="223"/>
      <c r="D254" s="201" t="s">
        <v>139</v>
      </c>
      <c r="E254" s="224" t="s">
        <v>1</v>
      </c>
      <c r="F254" s="225" t="s">
        <v>287</v>
      </c>
      <c r="G254" s="223"/>
      <c r="H254" s="224" t="s">
        <v>1</v>
      </c>
      <c r="I254" s="226"/>
      <c r="J254" s="223"/>
      <c r="K254" s="223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139</v>
      </c>
      <c r="AU254" s="231" t="s">
        <v>86</v>
      </c>
      <c r="AV254" s="15" t="s">
        <v>84</v>
      </c>
      <c r="AW254" s="15" t="s">
        <v>32</v>
      </c>
      <c r="AX254" s="15" t="s">
        <v>76</v>
      </c>
      <c r="AY254" s="231" t="s">
        <v>130</v>
      </c>
    </row>
    <row r="255" spans="1:65" s="2" customFormat="1" ht="19.899999999999999" customHeight="1">
      <c r="A255" s="34"/>
      <c r="B255" s="35"/>
      <c r="C255" s="186" t="s">
        <v>288</v>
      </c>
      <c r="D255" s="186" t="s">
        <v>132</v>
      </c>
      <c r="E255" s="187" t="s">
        <v>289</v>
      </c>
      <c r="F255" s="188" t="s">
        <v>290</v>
      </c>
      <c r="G255" s="189" t="s">
        <v>189</v>
      </c>
      <c r="H255" s="190">
        <v>65.36</v>
      </c>
      <c r="I255" s="191"/>
      <c r="J255" s="192">
        <f>ROUND(I255*H255,2)</f>
        <v>0</v>
      </c>
      <c r="K255" s="188" t="s">
        <v>136</v>
      </c>
      <c r="L255" s="39"/>
      <c r="M255" s="193" t="s">
        <v>1</v>
      </c>
      <c r="N255" s="194" t="s">
        <v>41</v>
      </c>
      <c r="O255" s="71"/>
      <c r="P255" s="195">
        <f>O255*H255</f>
        <v>0</v>
      </c>
      <c r="Q255" s="195">
        <v>0</v>
      </c>
      <c r="R255" s="195">
        <f>Q255*H255</f>
        <v>0</v>
      </c>
      <c r="S255" s="195">
        <v>4.5999999999999999E-2</v>
      </c>
      <c r="T255" s="196">
        <f>S255*H255</f>
        <v>3.0065599999999999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137</v>
      </c>
      <c r="AT255" s="197" t="s">
        <v>132</v>
      </c>
      <c r="AU255" s="197" t="s">
        <v>86</v>
      </c>
      <c r="AY255" s="17" t="s">
        <v>130</v>
      </c>
      <c r="BE255" s="198">
        <f>IF(N255="základní",J255,0)</f>
        <v>0</v>
      </c>
      <c r="BF255" s="198">
        <f>IF(N255="snížená",J255,0)</f>
        <v>0</v>
      </c>
      <c r="BG255" s="198">
        <f>IF(N255="zákl. přenesená",J255,0)</f>
        <v>0</v>
      </c>
      <c r="BH255" s="198">
        <f>IF(N255="sníž. přenesená",J255,0)</f>
        <v>0</v>
      </c>
      <c r="BI255" s="198">
        <f>IF(N255="nulová",J255,0)</f>
        <v>0</v>
      </c>
      <c r="BJ255" s="17" t="s">
        <v>84</v>
      </c>
      <c r="BK255" s="198">
        <f>ROUND(I255*H255,2)</f>
        <v>0</v>
      </c>
      <c r="BL255" s="17" t="s">
        <v>137</v>
      </c>
      <c r="BM255" s="197" t="s">
        <v>291</v>
      </c>
    </row>
    <row r="256" spans="1:65" s="13" customFormat="1" ht="11.25">
      <c r="B256" s="199"/>
      <c r="C256" s="200"/>
      <c r="D256" s="201" t="s">
        <v>139</v>
      </c>
      <c r="E256" s="202" t="s">
        <v>1</v>
      </c>
      <c r="F256" s="203" t="s">
        <v>292</v>
      </c>
      <c r="G256" s="200"/>
      <c r="H256" s="204">
        <v>17.760000000000002</v>
      </c>
      <c r="I256" s="205"/>
      <c r="J256" s="200"/>
      <c r="K256" s="200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139</v>
      </c>
      <c r="AU256" s="210" t="s">
        <v>86</v>
      </c>
      <c r="AV256" s="13" t="s">
        <v>86</v>
      </c>
      <c r="AW256" s="13" t="s">
        <v>32</v>
      </c>
      <c r="AX256" s="13" t="s">
        <v>76</v>
      </c>
      <c r="AY256" s="210" t="s">
        <v>130</v>
      </c>
    </row>
    <row r="257" spans="1:65" s="13" customFormat="1" ht="11.25">
      <c r="B257" s="199"/>
      <c r="C257" s="200"/>
      <c r="D257" s="201" t="s">
        <v>139</v>
      </c>
      <c r="E257" s="202" t="s">
        <v>1</v>
      </c>
      <c r="F257" s="203" t="s">
        <v>292</v>
      </c>
      <c r="G257" s="200"/>
      <c r="H257" s="204">
        <v>17.760000000000002</v>
      </c>
      <c r="I257" s="205"/>
      <c r="J257" s="200"/>
      <c r="K257" s="200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139</v>
      </c>
      <c r="AU257" s="210" t="s">
        <v>86</v>
      </c>
      <c r="AV257" s="13" t="s">
        <v>86</v>
      </c>
      <c r="AW257" s="13" t="s">
        <v>32</v>
      </c>
      <c r="AX257" s="13" t="s">
        <v>76</v>
      </c>
      <c r="AY257" s="210" t="s">
        <v>130</v>
      </c>
    </row>
    <row r="258" spans="1:65" s="13" customFormat="1" ht="11.25">
      <c r="B258" s="199"/>
      <c r="C258" s="200"/>
      <c r="D258" s="201" t="s">
        <v>139</v>
      </c>
      <c r="E258" s="202" t="s">
        <v>1</v>
      </c>
      <c r="F258" s="203" t="s">
        <v>293</v>
      </c>
      <c r="G258" s="200"/>
      <c r="H258" s="204">
        <v>9.7200000000000006</v>
      </c>
      <c r="I258" s="205"/>
      <c r="J258" s="200"/>
      <c r="K258" s="200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139</v>
      </c>
      <c r="AU258" s="210" t="s">
        <v>86</v>
      </c>
      <c r="AV258" s="13" t="s">
        <v>86</v>
      </c>
      <c r="AW258" s="13" t="s">
        <v>32</v>
      </c>
      <c r="AX258" s="13" t="s">
        <v>76</v>
      </c>
      <c r="AY258" s="210" t="s">
        <v>130</v>
      </c>
    </row>
    <row r="259" spans="1:65" s="13" customFormat="1" ht="11.25">
      <c r="B259" s="199"/>
      <c r="C259" s="200"/>
      <c r="D259" s="201" t="s">
        <v>139</v>
      </c>
      <c r="E259" s="202" t="s">
        <v>1</v>
      </c>
      <c r="F259" s="203" t="s">
        <v>293</v>
      </c>
      <c r="G259" s="200"/>
      <c r="H259" s="204">
        <v>9.7200000000000006</v>
      </c>
      <c r="I259" s="205"/>
      <c r="J259" s="200"/>
      <c r="K259" s="200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139</v>
      </c>
      <c r="AU259" s="210" t="s">
        <v>86</v>
      </c>
      <c r="AV259" s="13" t="s">
        <v>86</v>
      </c>
      <c r="AW259" s="13" t="s">
        <v>32</v>
      </c>
      <c r="AX259" s="13" t="s">
        <v>76</v>
      </c>
      <c r="AY259" s="210" t="s">
        <v>130</v>
      </c>
    </row>
    <row r="260" spans="1:65" s="13" customFormat="1" ht="11.25">
      <c r="B260" s="199"/>
      <c r="C260" s="200"/>
      <c r="D260" s="201" t="s">
        <v>139</v>
      </c>
      <c r="E260" s="202" t="s">
        <v>1</v>
      </c>
      <c r="F260" s="203" t="s">
        <v>294</v>
      </c>
      <c r="G260" s="200"/>
      <c r="H260" s="204">
        <v>10.4</v>
      </c>
      <c r="I260" s="205"/>
      <c r="J260" s="200"/>
      <c r="K260" s="200"/>
      <c r="L260" s="206"/>
      <c r="M260" s="207"/>
      <c r="N260" s="208"/>
      <c r="O260" s="208"/>
      <c r="P260" s="208"/>
      <c r="Q260" s="208"/>
      <c r="R260" s="208"/>
      <c r="S260" s="208"/>
      <c r="T260" s="209"/>
      <c r="AT260" s="210" t="s">
        <v>139</v>
      </c>
      <c r="AU260" s="210" t="s">
        <v>86</v>
      </c>
      <c r="AV260" s="13" t="s">
        <v>86</v>
      </c>
      <c r="AW260" s="13" t="s">
        <v>32</v>
      </c>
      <c r="AX260" s="13" t="s">
        <v>76</v>
      </c>
      <c r="AY260" s="210" t="s">
        <v>130</v>
      </c>
    </row>
    <row r="261" spans="1:65" s="14" customFormat="1" ht="11.25">
      <c r="B261" s="211"/>
      <c r="C261" s="212"/>
      <c r="D261" s="201" t="s">
        <v>139</v>
      </c>
      <c r="E261" s="213" t="s">
        <v>1</v>
      </c>
      <c r="F261" s="214" t="s">
        <v>142</v>
      </c>
      <c r="G261" s="212"/>
      <c r="H261" s="215">
        <v>65.36</v>
      </c>
      <c r="I261" s="216"/>
      <c r="J261" s="212"/>
      <c r="K261" s="212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139</v>
      </c>
      <c r="AU261" s="221" t="s">
        <v>86</v>
      </c>
      <c r="AV261" s="14" t="s">
        <v>137</v>
      </c>
      <c r="AW261" s="14" t="s">
        <v>32</v>
      </c>
      <c r="AX261" s="14" t="s">
        <v>84</v>
      </c>
      <c r="AY261" s="221" t="s">
        <v>130</v>
      </c>
    </row>
    <row r="262" spans="1:65" s="12" customFormat="1" ht="22.9" customHeight="1">
      <c r="B262" s="170"/>
      <c r="C262" s="171"/>
      <c r="D262" s="172" t="s">
        <v>75</v>
      </c>
      <c r="E262" s="184" t="s">
        <v>295</v>
      </c>
      <c r="F262" s="184" t="s">
        <v>296</v>
      </c>
      <c r="G262" s="171"/>
      <c r="H262" s="171"/>
      <c r="I262" s="174"/>
      <c r="J262" s="185">
        <f>BK262</f>
        <v>0</v>
      </c>
      <c r="K262" s="171"/>
      <c r="L262" s="176"/>
      <c r="M262" s="177"/>
      <c r="N262" s="178"/>
      <c r="O262" s="178"/>
      <c r="P262" s="179">
        <f>SUM(P263:P267)</f>
        <v>0</v>
      </c>
      <c r="Q262" s="178"/>
      <c r="R262" s="179">
        <f>SUM(R263:R267)</f>
        <v>0</v>
      </c>
      <c r="S262" s="178"/>
      <c r="T262" s="180">
        <f>SUM(T263:T267)</f>
        <v>0</v>
      </c>
      <c r="AR262" s="181" t="s">
        <v>84</v>
      </c>
      <c r="AT262" s="182" t="s">
        <v>75</v>
      </c>
      <c r="AU262" s="182" t="s">
        <v>84</v>
      </c>
      <c r="AY262" s="181" t="s">
        <v>130</v>
      </c>
      <c r="BK262" s="183">
        <f>SUM(BK263:BK267)</f>
        <v>0</v>
      </c>
    </row>
    <row r="263" spans="1:65" s="2" customFormat="1" ht="14.45" customHeight="1">
      <c r="A263" s="34"/>
      <c r="B263" s="35"/>
      <c r="C263" s="186" t="s">
        <v>297</v>
      </c>
      <c r="D263" s="186" t="s">
        <v>132</v>
      </c>
      <c r="E263" s="187" t="s">
        <v>298</v>
      </c>
      <c r="F263" s="188" t="s">
        <v>299</v>
      </c>
      <c r="G263" s="189" t="s">
        <v>196</v>
      </c>
      <c r="H263" s="190">
        <v>126.649</v>
      </c>
      <c r="I263" s="191"/>
      <c r="J263" s="192">
        <f>ROUND(I263*H263,2)</f>
        <v>0</v>
      </c>
      <c r="K263" s="188" t="s">
        <v>136</v>
      </c>
      <c r="L263" s="39"/>
      <c r="M263" s="193" t="s">
        <v>1</v>
      </c>
      <c r="N263" s="194" t="s">
        <v>41</v>
      </c>
      <c r="O263" s="71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137</v>
      </c>
      <c r="AT263" s="197" t="s">
        <v>132</v>
      </c>
      <c r="AU263" s="197" t="s">
        <v>86</v>
      </c>
      <c r="AY263" s="17" t="s">
        <v>130</v>
      </c>
      <c r="BE263" s="198">
        <f>IF(N263="základní",J263,0)</f>
        <v>0</v>
      </c>
      <c r="BF263" s="198">
        <f>IF(N263="snížená",J263,0)</f>
        <v>0</v>
      </c>
      <c r="BG263" s="198">
        <f>IF(N263="zákl. přenesená",J263,0)</f>
        <v>0</v>
      </c>
      <c r="BH263" s="198">
        <f>IF(N263="sníž. přenesená",J263,0)</f>
        <v>0</v>
      </c>
      <c r="BI263" s="198">
        <f>IF(N263="nulová",J263,0)</f>
        <v>0</v>
      </c>
      <c r="BJ263" s="17" t="s">
        <v>84</v>
      </c>
      <c r="BK263" s="198">
        <f>ROUND(I263*H263,2)</f>
        <v>0</v>
      </c>
      <c r="BL263" s="17" t="s">
        <v>137</v>
      </c>
      <c r="BM263" s="197" t="s">
        <v>300</v>
      </c>
    </row>
    <row r="264" spans="1:65" s="2" customFormat="1" ht="14.45" customHeight="1">
      <c r="A264" s="34"/>
      <c r="B264" s="35"/>
      <c r="C264" s="186" t="s">
        <v>301</v>
      </c>
      <c r="D264" s="186" t="s">
        <v>132</v>
      </c>
      <c r="E264" s="187" t="s">
        <v>302</v>
      </c>
      <c r="F264" s="188" t="s">
        <v>303</v>
      </c>
      <c r="G264" s="189" t="s">
        <v>196</v>
      </c>
      <c r="H264" s="190">
        <v>126.649</v>
      </c>
      <c r="I264" s="191"/>
      <c r="J264" s="192">
        <f>ROUND(I264*H264,2)</f>
        <v>0</v>
      </c>
      <c r="K264" s="188" t="s">
        <v>136</v>
      </c>
      <c r="L264" s="39"/>
      <c r="M264" s="193" t="s">
        <v>1</v>
      </c>
      <c r="N264" s="194" t="s">
        <v>41</v>
      </c>
      <c r="O264" s="71"/>
      <c r="P264" s="195">
        <f>O264*H264</f>
        <v>0</v>
      </c>
      <c r="Q264" s="195">
        <v>0</v>
      </c>
      <c r="R264" s="195">
        <f>Q264*H264</f>
        <v>0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137</v>
      </c>
      <c r="AT264" s="197" t="s">
        <v>132</v>
      </c>
      <c r="AU264" s="197" t="s">
        <v>86</v>
      </c>
      <c r="AY264" s="17" t="s">
        <v>130</v>
      </c>
      <c r="BE264" s="198">
        <f>IF(N264="základní",J264,0)</f>
        <v>0</v>
      </c>
      <c r="BF264" s="198">
        <f>IF(N264="snížená",J264,0)</f>
        <v>0</v>
      </c>
      <c r="BG264" s="198">
        <f>IF(N264="zákl. přenesená",J264,0)</f>
        <v>0</v>
      </c>
      <c r="BH264" s="198">
        <f>IF(N264="sníž. přenesená",J264,0)</f>
        <v>0</v>
      </c>
      <c r="BI264" s="198">
        <f>IF(N264="nulová",J264,0)</f>
        <v>0</v>
      </c>
      <c r="BJ264" s="17" t="s">
        <v>84</v>
      </c>
      <c r="BK264" s="198">
        <f>ROUND(I264*H264,2)</f>
        <v>0</v>
      </c>
      <c r="BL264" s="17" t="s">
        <v>137</v>
      </c>
      <c r="BM264" s="197" t="s">
        <v>304</v>
      </c>
    </row>
    <row r="265" spans="1:65" s="2" customFormat="1" ht="14.45" customHeight="1">
      <c r="A265" s="34"/>
      <c r="B265" s="35"/>
      <c r="C265" s="186" t="s">
        <v>305</v>
      </c>
      <c r="D265" s="186" t="s">
        <v>132</v>
      </c>
      <c r="E265" s="187" t="s">
        <v>306</v>
      </c>
      <c r="F265" s="188" t="s">
        <v>307</v>
      </c>
      <c r="G265" s="189" t="s">
        <v>196</v>
      </c>
      <c r="H265" s="190">
        <v>1899.7349999999999</v>
      </c>
      <c r="I265" s="191"/>
      <c r="J265" s="192">
        <f>ROUND(I265*H265,2)</f>
        <v>0</v>
      </c>
      <c r="K265" s="188" t="s">
        <v>136</v>
      </c>
      <c r="L265" s="39"/>
      <c r="M265" s="193" t="s">
        <v>1</v>
      </c>
      <c r="N265" s="194" t="s">
        <v>41</v>
      </c>
      <c r="O265" s="71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137</v>
      </c>
      <c r="AT265" s="197" t="s">
        <v>132</v>
      </c>
      <c r="AU265" s="197" t="s">
        <v>86</v>
      </c>
      <c r="AY265" s="17" t="s">
        <v>130</v>
      </c>
      <c r="BE265" s="198">
        <f>IF(N265="základní",J265,0)</f>
        <v>0</v>
      </c>
      <c r="BF265" s="198">
        <f>IF(N265="snížená",J265,0)</f>
        <v>0</v>
      </c>
      <c r="BG265" s="198">
        <f>IF(N265="zákl. přenesená",J265,0)</f>
        <v>0</v>
      </c>
      <c r="BH265" s="198">
        <f>IF(N265="sníž. přenesená",J265,0)</f>
        <v>0</v>
      </c>
      <c r="BI265" s="198">
        <f>IF(N265="nulová",J265,0)</f>
        <v>0</v>
      </c>
      <c r="BJ265" s="17" t="s">
        <v>84</v>
      </c>
      <c r="BK265" s="198">
        <f>ROUND(I265*H265,2)</f>
        <v>0</v>
      </c>
      <c r="BL265" s="17" t="s">
        <v>137</v>
      </c>
      <c r="BM265" s="197" t="s">
        <v>308</v>
      </c>
    </row>
    <row r="266" spans="1:65" s="13" customFormat="1" ht="11.25">
      <c r="B266" s="199"/>
      <c r="C266" s="200"/>
      <c r="D266" s="201" t="s">
        <v>139</v>
      </c>
      <c r="E266" s="200"/>
      <c r="F266" s="203" t="s">
        <v>309</v>
      </c>
      <c r="G266" s="200"/>
      <c r="H266" s="204">
        <v>1899.7349999999999</v>
      </c>
      <c r="I266" s="205"/>
      <c r="J266" s="200"/>
      <c r="K266" s="200"/>
      <c r="L266" s="206"/>
      <c r="M266" s="207"/>
      <c r="N266" s="208"/>
      <c r="O266" s="208"/>
      <c r="P266" s="208"/>
      <c r="Q266" s="208"/>
      <c r="R266" s="208"/>
      <c r="S266" s="208"/>
      <c r="T266" s="209"/>
      <c r="AT266" s="210" t="s">
        <v>139</v>
      </c>
      <c r="AU266" s="210" t="s">
        <v>86</v>
      </c>
      <c r="AV266" s="13" t="s">
        <v>86</v>
      </c>
      <c r="AW266" s="13" t="s">
        <v>4</v>
      </c>
      <c r="AX266" s="13" t="s">
        <v>84</v>
      </c>
      <c r="AY266" s="210" t="s">
        <v>130</v>
      </c>
    </row>
    <row r="267" spans="1:65" s="2" customFormat="1" ht="14.45" customHeight="1">
      <c r="A267" s="34"/>
      <c r="B267" s="35"/>
      <c r="C267" s="186" t="s">
        <v>310</v>
      </c>
      <c r="D267" s="186" t="s">
        <v>132</v>
      </c>
      <c r="E267" s="187" t="s">
        <v>311</v>
      </c>
      <c r="F267" s="188" t="s">
        <v>312</v>
      </c>
      <c r="G267" s="189" t="s">
        <v>196</v>
      </c>
      <c r="H267" s="190">
        <v>126.649</v>
      </c>
      <c r="I267" s="191"/>
      <c r="J267" s="192">
        <f>ROUND(I267*H267,2)</f>
        <v>0</v>
      </c>
      <c r="K267" s="188" t="s">
        <v>136</v>
      </c>
      <c r="L267" s="39"/>
      <c r="M267" s="193" t="s">
        <v>1</v>
      </c>
      <c r="N267" s="194" t="s">
        <v>41</v>
      </c>
      <c r="O267" s="71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137</v>
      </c>
      <c r="AT267" s="197" t="s">
        <v>132</v>
      </c>
      <c r="AU267" s="197" t="s">
        <v>86</v>
      </c>
      <c r="AY267" s="17" t="s">
        <v>130</v>
      </c>
      <c r="BE267" s="198">
        <f>IF(N267="základní",J267,0)</f>
        <v>0</v>
      </c>
      <c r="BF267" s="198">
        <f>IF(N267="snížená",J267,0)</f>
        <v>0</v>
      </c>
      <c r="BG267" s="198">
        <f>IF(N267="zákl. přenesená",J267,0)</f>
        <v>0</v>
      </c>
      <c r="BH267" s="198">
        <f>IF(N267="sníž. přenesená",J267,0)</f>
        <v>0</v>
      </c>
      <c r="BI267" s="198">
        <f>IF(N267="nulová",J267,0)</f>
        <v>0</v>
      </c>
      <c r="BJ267" s="17" t="s">
        <v>84</v>
      </c>
      <c r="BK267" s="198">
        <f>ROUND(I267*H267,2)</f>
        <v>0</v>
      </c>
      <c r="BL267" s="17" t="s">
        <v>137</v>
      </c>
      <c r="BM267" s="197" t="s">
        <v>313</v>
      </c>
    </row>
    <row r="268" spans="1:65" s="12" customFormat="1" ht="25.9" customHeight="1">
      <c r="B268" s="170"/>
      <c r="C268" s="171"/>
      <c r="D268" s="172" t="s">
        <v>75</v>
      </c>
      <c r="E268" s="173" t="s">
        <v>314</v>
      </c>
      <c r="F268" s="173" t="s">
        <v>315</v>
      </c>
      <c r="G268" s="171"/>
      <c r="H268" s="171"/>
      <c r="I268" s="174"/>
      <c r="J268" s="175">
        <f>BK268</f>
        <v>0</v>
      </c>
      <c r="K268" s="171"/>
      <c r="L268" s="176"/>
      <c r="M268" s="177"/>
      <c r="N268" s="178"/>
      <c r="O268" s="178"/>
      <c r="P268" s="179">
        <f>P269+P274+P280+P310+P321</f>
        <v>0</v>
      </c>
      <c r="Q268" s="178"/>
      <c r="R268" s="179">
        <f>R269+R274+R280+R310+R321</f>
        <v>2.7353970000000002E-2</v>
      </c>
      <c r="S268" s="178"/>
      <c r="T268" s="180">
        <f>T269+T274+T280+T310+T321</f>
        <v>9.484237199999999</v>
      </c>
      <c r="AR268" s="181" t="s">
        <v>86</v>
      </c>
      <c r="AT268" s="182" t="s">
        <v>75</v>
      </c>
      <c r="AU268" s="182" t="s">
        <v>76</v>
      </c>
      <c r="AY268" s="181" t="s">
        <v>130</v>
      </c>
      <c r="BK268" s="183">
        <f>BK269+BK274+BK280+BK310+BK321</f>
        <v>0</v>
      </c>
    </row>
    <row r="269" spans="1:65" s="12" customFormat="1" ht="22.9" customHeight="1">
      <c r="B269" s="170"/>
      <c r="C269" s="171"/>
      <c r="D269" s="172" t="s">
        <v>75</v>
      </c>
      <c r="E269" s="184" t="s">
        <v>316</v>
      </c>
      <c r="F269" s="184" t="s">
        <v>317</v>
      </c>
      <c r="G269" s="171"/>
      <c r="H269" s="171"/>
      <c r="I269" s="174"/>
      <c r="J269" s="185">
        <f>BK269</f>
        <v>0</v>
      </c>
      <c r="K269" s="171"/>
      <c r="L269" s="176"/>
      <c r="M269" s="177"/>
      <c r="N269" s="178"/>
      <c r="O269" s="178"/>
      <c r="P269" s="179">
        <f>SUM(P270:P273)</f>
        <v>0</v>
      </c>
      <c r="Q269" s="178"/>
      <c r="R269" s="179">
        <f>SUM(R270:R273)</f>
        <v>0</v>
      </c>
      <c r="S269" s="178"/>
      <c r="T269" s="180">
        <f>SUM(T270:T273)</f>
        <v>3.2229000000000001</v>
      </c>
      <c r="AR269" s="181" t="s">
        <v>86</v>
      </c>
      <c r="AT269" s="182" t="s">
        <v>75</v>
      </c>
      <c r="AU269" s="182" t="s">
        <v>84</v>
      </c>
      <c r="AY269" s="181" t="s">
        <v>130</v>
      </c>
      <c r="BK269" s="183">
        <f>SUM(BK270:BK273)</f>
        <v>0</v>
      </c>
    </row>
    <row r="270" spans="1:65" s="2" customFormat="1" ht="14.45" customHeight="1">
      <c r="A270" s="34"/>
      <c r="B270" s="35"/>
      <c r="C270" s="186" t="s">
        <v>318</v>
      </c>
      <c r="D270" s="186" t="s">
        <v>132</v>
      </c>
      <c r="E270" s="187" t="s">
        <v>319</v>
      </c>
      <c r="F270" s="188" t="s">
        <v>320</v>
      </c>
      <c r="G270" s="189" t="s">
        <v>189</v>
      </c>
      <c r="H270" s="190">
        <v>179.05</v>
      </c>
      <c r="I270" s="191"/>
      <c r="J270" s="192">
        <f>ROUND(I270*H270,2)</f>
        <v>0</v>
      </c>
      <c r="K270" s="188" t="s">
        <v>136</v>
      </c>
      <c r="L270" s="39"/>
      <c r="M270" s="193" t="s">
        <v>1</v>
      </c>
      <c r="N270" s="194" t="s">
        <v>41</v>
      </c>
      <c r="O270" s="71"/>
      <c r="P270" s="195">
        <f>O270*H270</f>
        <v>0</v>
      </c>
      <c r="Q270" s="195">
        <v>0</v>
      </c>
      <c r="R270" s="195">
        <f>Q270*H270</f>
        <v>0</v>
      </c>
      <c r="S270" s="195">
        <v>1.7999999999999999E-2</v>
      </c>
      <c r="T270" s="196">
        <f>S270*H270</f>
        <v>3.2229000000000001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207</v>
      </c>
      <c r="AT270" s="197" t="s">
        <v>132</v>
      </c>
      <c r="AU270" s="197" t="s">
        <v>86</v>
      </c>
      <c r="AY270" s="17" t="s">
        <v>130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7" t="s">
        <v>84</v>
      </c>
      <c r="BK270" s="198">
        <f>ROUND(I270*H270,2)</f>
        <v>0</v>
      </c>
      <c r="BL270" s="17" t="s">
        <v>207</v>
      </c>
      <c r="BM270" s="197" t="s">
        <v>321</v>
      </c>
    </row>
    <row r="271" spans="1:65" s="13" customFormat="1" ht="11.25">
      <c r="B271" s="199"/>
      <c r="C271" s="200"/>
      <c r="D271" s="201" t="s">
        <v>139</v>
      </c>
      <c r="E271" s="202" t="s">
        <v>1</v>
      </c>
      <c r="F271" s="203" t="s">
        <v>191</v>
      </c>
      <c r="G271" s="200"/>
      <c r="H271" s="204">
        <v>179.05</v>
      </c>
      <c r="I271" s="205"/>
      <c r="J271" s="200"/>
      <c r="K271" s="200"/>
      <c r="L271" s="206"/>
      <c r="M271" s="207"/>
      <c r="N271" s="208"/>
      <c r="O271" s="208"/>
      <c r="P271" s="208"/>
      <c r="Q271" s="208"/>
      <c r="R271" s="208"/>
      <c r="S271" s="208"/>
      <c r="T271" s="209"/>
      <c r="AT271" s="210" t="s">
        <v>139</v>
      </c>
      <c r="AU271" s="210" t="s">
        <v>86</v>
      </c>
      <c r="AV271" s="13" t="s">
        <v>86</v>
      </c>
      <c r="AW271" s="13" t="s">
        <v>32</v>
      </c>
      <c r="AX271" s="13" t="s">
        <v>76</v>
      </c>
      <c r="AY271" s="210" t="s">
        <v>130</v>
      </c>
    </row>
    <row r="272" spans="1:65" s="14" customFormat="1" ht="11.25">
      <c r="B272" s="211"/>
      <c r="C272" s="212"/>
      <c r="D272" s="201" t="s">
        <v>139</v>
      </c>
      <c r="E272" s="213" t="s">
        <v>1</v>
      </c>
      <c r="F272" s="214" t="s">
        <v>142</v>
      </c>
      <c r="G272" s="212"/>
      <c r="H272" s="215">
        <v>179.05</v>
      </c>
      <c r="I272" s="216"/>
      <c r="J272" s="212"/>
      <c r="K272" s="212"/>
      <c r="L272" s="217"/>
      <c r="M272" s="218"/>
      <c r="N272" s="219"/>
      <c r="O272" s="219"/>
      <c r="P272" s="219"/>
      <c r="Q272" s="219"/>
      <c r="R272" s="219"/>
      <c r="S272" s="219"/>
      <c r="T272" s="220"/>
      <c r="AT272" s="221" t="s">
        <v>139</v>
      </c>
      <c r="AU272" s="221" t="s">
        <v>86</v>
      </c>
      <c r="AV272" s="14" t="s">
        <v>137</v>
      </c>
      <c r="AW272" s="14" t="s">
        <v>32</v>
      </c>
      <c r="AX272" s="14" t="s">
        <v>84</v>
      </c>
      <c r="AY272" s="221" t="s">
        <v>130</v>
      </c>
    </row>
    <row r="273" spans="1:65" s="2" customFormat="1" ht="14.45" customHeight="1">
      <c r="A273" s="34"/>
      <c r="B273" s="35"/>
      <c r="C273" s="186" t="s">
        <v>322</v>
      </c>
      <c r="D273" s="186" t="s">
        <v>132</v>
      </c>
      <c r="E273" s="187" t="s">
        <v>323</v>
      </c>
      <c r="F273" s="188" t="s">
        <v>324</v>
      </c>
      <c r="G273" s="189" t="s">
        <v>325</v>
      </c>
      <c r="H273" s="242"/>
      <c r="I273" s="191"/>
      <c r="J273" s="192">
        <f>ROUND(I273*H273,2)</f>
        <v>0</v>
      </c>
      <c r="K273" s="188" t="s">
        <v>136</v>
      </c>
      <c r="L273" s="39"/>
      <c r="M273" s="193" t="s">
        <v>1</v>
      </c>
      <c r="N273" s="194" t="s">
        <v>41</v>
      </c>
      <c r="O273" s="71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207</v>
      </c>
      <c r="AT273" s="197" t="s">
        <v>132</v>
      </c>
      <c r="AU273" s="197" t="s">
        <v>86</v>
      </c>
      <c r="AY273" s="17" t="s">
        <v>130</v>
      </c>
      <c r="BE273" s="198">
        <f>IF(N273="základní",J273,0)</f>
        <v>0</v>
      </c>
      <c r="BF273" s="198">
        <f>IF(N273="snížená",J273,0)</f>
        <v>0</v>
      </c>
      <c r="BG273" s="198">
        <f>IF(N273="zákl. přenesená",J273,0)</f>
        <v>0</v>
      </c>
      <c r="BH273" s="198">
        <f>IF(N273="sníž. přenesená",J273,0)</f>
        <v>0</v>
      </c>
      <c r="BI273" s="198">
        <f>IF(N273="nulová",J273,0)</f>
        <v>0</v>
      </c>
      <c r="BJ273" s="17" t="s">
        <v>84</v>
      </c>
      <c r="BK273" s="198">
        <f>ROUND(I273*H273,2)</f>
        <v>0</v>
      </c>
      <c r="BL273" s="17" t="s">
        <v>207</v>
      </c>
      <c r="BM273" s="197" t="s">
        <v>326</v>
      </c>
    </row>
    <row r="274" spans="1:65" s="12" customFormat="1" ht="22.9" customHeight="1">
      <c r="B274" s="170"/>
      <c r="C274" s="171"/>
      <c r="D274" s="172" t="s">
        <v>75</v>
      </c>
      <c r="E274" s="184" t="s">
        <v>327</v>
      </c>
      <c r="F274" s="184" t="s">
        <v>328</v>
      </c>
      <c r="G274" s="171"/>
      <c r="H274" s="171"/>
      <c r="I274" s="174"/>
      <c r="J274" s="185">
        <f>BK274</f>
        <v>0</v>
      </c>
      <c r="K274" s="171"/>
      <c r="L274" s="176"/>
      <c r="M274" s="177"/>
      <c r="N274" s="178"/>
      <c r="O274" s="178"/>
      <c r="P274" s="179">
        <f>SUM(P275:P279)</f>
        <v>0</v>
      </c>
      <c r="Q274" s="178"/>
      <c r="R274" s="179">
        <f>SUM(R275:R279)</f>
        <v>0</v>
      </c>
      <c r="S274" s="178"/>
      <c r="T274" s="180">
        <f>SUM(T275:T279)</f>
        <v>2.0708000000000002E-3</v>
      </c>
      <c r="AR274" s="181" t="s">
        <v>86</v>
      </c>
      <c r="AT274" s="182" t="s">
        <v>75</v>
      </c>
      <c r="AU274" s="182" t="s">
        <v>84</v>
      </c>
      <c r="AY274" s="181" t="s">
        <v>130</v>
      </c>
      <c r="BK274" s="183">
        <f>SUM(BK275:BK279)</f>
        <v>0</v>
      </c>
    </row>
    <row r="275" spans="1:65" s="2" customFormat="1" ht="14.45" customHeight="1">
      <c r="A275" s="34"/>
      <c r="B275" s="35"/>
      <c r="C275" s="186" t="s">
        <v>329</v>
      </c>
      <c r="D275" s="186" t="s">
        <v>132</v>
      </c>
      <c r="E275" s="187" t="s">
        <v>330</v>
      </c>
      <c r="F275" s="188" t="s">
        <v>331</v>
      </c>
      <c r="G275" s="189" t="s">
        <v>332</v>
      </c>
      <c r="H275" s="190">
        <v>1.24</v>
      </c>
      <c r="I275" s="191"/>
      <c r="J275" s="192">
        <f>ROUND(I275*H275,2)</f>
        <v>0</v>
      </c>
      <c r="K275" s="188" t="s">
        <v>136</v>
      </c>
      <c r="L275" s="39"/>
      <c r="M275" s="193" t="s">
        <v>1</v>
      </c>
      <c r="N275" s="194" t="s">
        <v>41</v>
      </c>
      <c r="O275" s="71"/>
      <c r="P275" s="195">
        <f>O275*H275</f>
        <v>0</v>
      </c>
      <c r="Q275" s="195">
        <v>0</v>
      </c>
      <c r="R275" s="195">
        <f>Q275*H275</f>
        <v>0</v>
      </c>
      <c r="S275" s="195">
        <v>1.67E-3</v>
      </c>
      <c r="T275" s="196">
        <f>S275*H275</f>
        <v>2.0708000000000002E-3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207</v>
      </c>
      <c r="AT275" s="197" t="s">
        <v>132</v>
      </c>
      <c r="AU275" s="197" t="s">
        <v>86</v>
      </c>
      <c r="AY275" s="17" t="s">
        <v>130</v>
      </c>
      <c r="BE275" s="198">
        <f>IF(N275="základní",J275,0)</f>
        <v>0</v>
      </c>
      <c r="BF275" s="198">
        <f>IF(N275="snížená",J275,0)</f>
        <v>0</v>
      </c>
      <c r="BG275" s="198">
        <f>IF(N275="zákl. přenesená",J275,0)</f>
        <v>0</v>
      </c>
      <c r="BH275" s="198">
        <f>IF(N275="sníž. přenesená",J275,0)</f>
        <v>0</v>
      </c>
      <c r="BI275" s="198">
        <f>IF(N275="nulová",J275,0)</f>
        <v>0</v>
      </c>
      <c r="BJ275" s="17" t="s">
        <v>84</v>
      </c>
      <c r="BK275" s="198">
        <f>ROUND(I275*H275,2)</f>
        <v>0</v>
      </c>
      <c r="BL275" s="17" t="s">
        <v>207</v>
      </c>
      <c r="BM275" s="197" t="s">
        <v>333</v>
      </c>
    </row>
    <row r="276" spans="1:65" s="13" customFormat="1" ht="11.25">
      <c r="B276" s="199"/>
      <c r="C276" s="200"/>
      <c r="D276" s="201" t="s">
        <v>139</v>
      </c>
      <c r="E276" s="202" t="s">
        <v>1</v>
      </c>
      <c r="F276" s="203" t="s">
        <v>334</v>
      </c>
      <c r="G276" s="200"/>
      <c r="H276" s="204">
        <v>1.24</v>
      </c>
      <c r="I276" s="205"/>
      <c r="J276" s="200"/>
      <c r="K276" s="200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139</v>
      </c>
      <c r="AU276" s="210" t="s">
        <v>86</v>
      </c>
      <c r="AV276" s="13" t="s">
        <v>86</v>
      </c>
      <c r="AW276" s="13" t="s">
        <v>32</v>
      </c>
      <c r="AX276" s="13" t="s">
        <v>76</v>
      </c>
      <c r="AY276" s="210" t="s">
        <v>130</v>
      </c>
    </row>
    <row r="277" spans="1:65" s="14" customFormat="1" ht="11.25">
      <c r="B277" s="211"/>
      <c r="C277" s="212"/>
      <c r="D277" s="201" t="s">
        <v>139</v>
      </c>
      <c r="E277" s="213" t="s">
        <v>1</v>
      </c>
      <c r="F277" s="214" t="s">
        <v>142</v>
      </c>
      <c r="G277" s="212"/>
      <c r="H277" s="215">
        <v>1.24</v>
      </c>
      <c r="I277" s="216"/>
      <c r="J277" s="212"/>
      <c r="K277" s="212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139</v>
      </c>
      <c r="AU277" s="221" t="s">
        <v>86</v>
      </c>
      <c r="AV277" s="14" t="s">
        <v>137</v>
      </c>
      <c r="AW277" s="14" t="s">
        <v>32</v>
      </c>
      <c r="AX277" s="14" t="s">
        <v>84</v>
      </c>
      <c r="AY277" s="221" t="s">
        <v>130</v>
      </c>
    </row>
    <row r="278" spans="1:65" s="15" customFormat="1" ht="11.25">
      <c r="B278" s="222"/>
      <c r="C278" s="223"/>
      <c r="D278" s="201" t="s">
        <v>139</v>
      </c>
      <c r="E278" s="224" t="s">
        <v>1</v>
      </c>
      <c r="F278" s="225" t="s">
        <v>287</v>
      </c>
      <c r="G278" s="223"/>
      <c r="H278" s="224" t="s">
        <v>1</v>
      </c>
      <c r="I278" s="226"/>
      <c r="J278" s="223"/>
      <c r="K278" s="223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139</v>
      </c>
      <c r="AU278" s="231" t="s">
        <v>86</v>
      </c>
      <c r="AV278" s="15" t="s">
        <v>84</v>
      </c>
      <c r="AW278" s="15" t="s">
        <v>32</v>
      </c>
      <c r="AX278" s="15" t="s">
        <v>76</v>
      </c>
      <c r="AY278" s="231" t="s">
        <v>130</v>
      </c>
    </row>
    <row r="279" spans="1:65" s="2" customFormat="1" ht="14.45" customHeight="1">
      <c r="A279" s="34"/>
      <c r="B279" s="35"/>
      <c r="C279" s="186" t="s">
        <v>335</v>
      </c>
      <c r="D279" s="186" t="s">
        <v>132</v>
      </c>
      <c r="E279" s="187" t="s">
        <v>336</v>
      </c>
      <c r="F279" s="188" t="s">
        <v>337</v>
      </c>
      <c r="G279" s="189" t="s">
        <v>325</v>
      </c>
      <c r="H279" s="242"/>
      <c r="I279" s="191"/>
      <c r="J279" s="192">
        <f>ROUND(I279*H279,2)</f>
        <v>0</v>
      </c>
      <c r="K279" s="188" t="s">
        <v>136</v>
      </c>
      <c r="L279" s="39"/>
      <c r="M279" s="193" t="s">
        <v>1</v>
      </c>
      <c r="N279" s="194" t="s">
        <v>41</v>
      </c>
      <c r="O279" s="71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207</v>
      </c>
      <c r="AT279" s="197" t="s">
        <v>132</v>
      </c>
      <c r="AU279" s="197" t="s">
        <v>86</v>
      </c>
      <c r="AY279" s="17" t="s">
        <v>130</v>
      </c>
      <c r="BE279" s="198">
        <f>IF(N279="základní",J279,0)</f>
        <v>0</v>
      </c>
      <c r="BF279" s="198">
        <f>IF(N279="snížená",J279,0)</f>
        <v>0</v>
      </c>
      <c r="BG279" s="198">
        <f>IF(N279="zákl. přenesená",J279,0)</f>
        <v>0</v>
      </c>
      <c r="BH279" s="198">
        <f>IF(N279="sníž. přenesená",J279,0)</f>
        <v>0</v>
      </c>
      <c r="BI279" s="198">
        <f>IF(N279="nulová",J279,0)</f>
        <v>0</v>
      </c>
      <c r="BJ279" s="17" t="s">
        <v>84</v>
      </c>
      <c r="BK279" s="198">
        <f>ROUND(I279*H279,2)</f>
        <v>0</v>
      </c>
      <c r="BL279" s="17" t="s">
        <v>207</v>
      </c>
      <c r="BM279" s="197" t="s">
        <v>338</v>
      </c>
    </row>
    <row r="280" spans="1:65" s="12" customFormat="1" ht="22.9" customHeight="1">
      <c r="B280" s="170"/>
      <c r="C280" s="171"/>
      <c r="D280" s="172" t="s">
        <v>75</v>
      </c>
      <c r="E280" s="184" t="s">
        <v>339</v>
      </c>
      <c r="F280" s="184" t="s">
        <v>340</v>
      </c>
      <c r="G280" s="171"/>
      <c r="H280" s="171"/>
      <c r="I280" s="174"/>
      <c r="J280" s="185">
        <f>BK280</f>
        <v>0</v>
      </c>
      <c r="K280" s="171"/>
      <c r="L280" s="176"/>
      <c r="M280" s="177"/>
      <c r="N280" s="178"/>
      <c r="O280" s="178"/>
      <c r="P280" s="179">
        <f>SUM(P281:P309)</f>
        <v>0</v>
      </c>
      <c r="Q280" s="178"/>
      <c r="R280" s="179">
        <f>SUM(R281:R309)</f>
        <v>0</v>
      </c>
      <c r="S280" s="178"/>
      <c r="T280" s="180">
        <f>SUM(T281:T309)</f>
        <v>3.5185564</v>
      </c>
      <c r="AR280" s="181" t="s">
        <v>86</v>
      </c>
      <c r="AT280" s="182" t="s">
        <v>75</v>
      </c>
      <c r="AU280" s="182" t="s">
        <v>84</v>
      </c>
      <c r="AY280" s="181" t="s">
        <v>130</v>
      </c>
      <c r="BK280" s="183">
        <f>SUM(BK281:BK309)</f>
        <v>0</v>
      </c>
    </row>
    <row r="281" spans="1:65" s="2" customFormat="1" ht="14.45" customHeight="1">
      <c r="A281" s="34"/>
      <c r="B281" s="35"/>
      <c r="C281" s="186" t="s">
        <v>341</v>
      </c>
      <c r="D281" s="186" t="s">
        <v>132</v>
      </c>
      <c r="E281" s="187" t="s">
        <v>342</v>
      </c>
      <c r="F281" s="188" t="s">
        <v>343</v>
      </c>
      <c r="G281" s="189" t="s">
        <v>189</v>
      </c>
      <c r="H281" s="190">
        <v>105.35599999999999</v>
      </c>
      <c r="I281" s="191"/>
      <c r="J281" s="192">
        <f>ROUND(I281*H281,2)</f>
        <v>0</v>
      </c>
      <c r="K281" s="188" t="s">
        <v>136</v>
      </c>
      <c r="L281" s="39"/>
      <c r="M281" s="193" t="s">
        <v>1</v>
      </c>
      <c r="N281" s="194" t="s">
        <v>41</v>
      </c>
      <c r="O281" s="71"/>
      <c r="P281" s="195">
        <f>O281*H281</f>
        <v>0</v>
      </c>
      <c r="Q281" s="195">
        <v>0</v>
      </c>
      <c r="R281" s="195">
        <f>Q281*H281</f>
        <v>0</v>
      </c>
      <c r="S281" s="195">
        <v>2.4649999999999998E-2</v>
      </c>
      <c r="T281" s="196">
        <f>S281*H281</f>
        <v>2.5970253999999997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207</v>
      </c>
      <c r="AT281" s="197" t="s">
        <v>132</v>
      </c>
      <c r="AU281" s="197" t="s">
        <v>86</v>
      </c>
      <c r="AY281" s="17" t="s">
        <v>130</v>
      </c>
      <c r="BE281" s="198">
        <f>IF(N281="základní",J281,0)</f>
        <v>0</v>
      </c>
      <c r="BF281" s="198">
        <f>IF(N281="snížená",J281,0)</f>
        <v>0</v>
      </c>
      <c r="BG281" s="198">
        <f>IF(N281="zákl. přenesená",J281,0)</f>
        <v>0</v>
      </c>
      <c r="BH281" s="198">
        <f>IF(N281="sníž. přenesená",J281,0)</f>
        <v>0</v>
      </c>
      <c r="BI281" s="198">
        <f>IF(N281="nulová",J281,0)</f>
        <v>0</v>
      </c>
      <c r="BJ281" s="17" t="s">
        <v>84</v>
      </c>
      <c r="BK281" s="198">
        <f>ROUND(I281*H281,2)</f>
        <v>0</v>
      </c>
      <c r="BL281" s="17" t="s">
        <v>207</v>
      </c>
      <c r="BM281" s="197" t="s">
        <v>344</v>
      </c>
    </row>
    <row r="282" spans="1:65" s="13" customFormat="1" ht="11.25">
      <c r="B282" s="199"/>
      <c r="C282" s="200"/>
      <c r="D282" s="201" t="s">
        <v>139</v>
      </c>
      <c r="E282" s="202" t="s">
        <v>1</v>
      </c>
      <c r="F282" s="203" t="s">
        <v>345</v>
      </c>
      <c r="G282" s="200"/>
      <c r="H282" s="204">
        <v>32.856000000000002</v>
      </c>
      <c r="I282" s="205"/>
      <c r="J282" s="200"/>
      <c r="K282" s="200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139</v>
      </c>
      <c r="AU282" s="210" t="s">
        <v>86</v>
      </c>
      <c r="AV282" s="13" t="s">
        <v>86</v>
      </c>
      <c r="AW282" s="13" t="s">
        <v>32</v>
      </c>
      <c r="AX282" s="13" t="s">
        <v>76</v>
      </c>
      <c r="AY282" s="210" t="s">
        <v>130</v>
      </c>
    </row>
    <row r="283" spans="1:65" s="13" customFormat="1" ht="11.25">
      <c r="B283" s="199"/>
      <c r="C283" s="200"/>
      <c r="D283" s="201" t="s">
        <v>139</v>
      </c>
      <c r="E283" s="202" t="s">
        <v>1</v>
      </c>
      <c r="F283" s="203" t="s">
        <v>345</v>
      </c>
      <c r="G283" s="200"/>
      <c r="H283" s="204">
        <v>32.856000000000002</v>
      </c>
      <c r="I283" s="205"/>
      <c r="J283" s="200"/>
      <c r="K283" s="200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139</v>
      </c>
      <c r="AU283" s="210" t="s">
        <v>86</v>
      </c>
      <c r="AV283" s="13" t="s">
        <v>86</v>
      </c>
      <c r="AW283" s="13" t="s">
        <v>32</v>
      </c>
      <c r="AX283" s="13" t="s">
        <v>76</v>
      </c>
      <c r="AY283" s="210" t="s">
        <v>130</v>
      </c>
    </row>
    <row r="284" spans="1:65" s="13" customFormat="1" ht="11.25">
      <c r="B284" s="199"/>
      <c r="C284" s="200"/>
      <c r="D284" s="201" t="s">
        <v>139</v>
      </c>
      <c r="E284" s="202" t="s">
        <v>1</v>
      </c>
      <c r="F284" s="203" t="s">
        <v>346</v>
      </c>
      <c r="G284" s="200"/>
      <c r="H284" s="204">
        <v>17.981999999999999</v>
      </c>
      <c r="I284" s="205"/>
      <c r="J284" s="200"/>
      <c r="K284" s="200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139</v>
      </c>
      <c r="AU284" s="210" t="s">
        <v>86</v>
      </c>
      <c r="AV284" s="13" t="s">
        <v>86</v>
      </c>
      <c r="AW284" s="13" t="s">
        <v>32</v>
      </c>
      <c r="AX284" s="13" t="s">
        <v>76</v>
      </c>
      <c r="AY284" s="210" t="s">
        <v>130</v>
      </c>
    </row>
    <row r="285" spans="1:65" s="13" customFormat="1" ht="11.25">
      <c r="B285" s="199"/>
      <c r="C285" s="200"/>
      <c r="D285" s="201" t="s">
        <v>139</v>
      </c>
      <c r="E285" s="202" t="s">
        <v>1</v>
      </c>
      <c r="F285" s="203" t="s">
        <v>346</v>
      </c>
      <c r="G285" s="200"/>
      <c r="H285" s="204">
        <v>17.981999999999999</v>
      </c>
      <c r="I285" s="205"/>
      <c r="J285" s="200"/>
      <c r="K285" s="200"/>
      <c r="L285" s="206"/>
      <c r="M285" s="207"/>
      <c r="N285" s="208"/>
      <c r="O285" s="208"/>
      <c r="P285" s="208"/>
      <c r="Q285" s="208"/>
      <c r="R285" s="208"/>
      <c r="S285" s="208"/>
      <c r="T285" s="209"/>
      <c r="AT285" s="210" t="s">
        <v>139</v>
      </c>
      <c r="AU285" s="210" t="s">
        <v>86</v>
      </c>
      <c r="AV285" s="13" t="s">
        <v>86</v>
      </c>
      <c r="AW285" s="13" t="s">
        <v>32</v>
      </c>
      <c r="AX285" s="13" t="s">
        <v>76</v>
      </c>
      <c r="AY285" s="210" t="s">
        <v>130</v>
      </c>
    </row>
    <row r="286" spans="1:65" s="13" customFormat="1" ht="11.25">
      <c r="B286" s="199"/>
      <c r="C286" s="200"/>
      <c r="D286" s="201" t="s">
        <v>139</v>
      </c>
      <c r="E286" s="202" t="s">
        <v>1</v>
      </c>
      <c r="F286" s="203" t="s">
        <v>347</v>
      </c>
      <c r="G286" s="200"/>
      <c r="H286" s="204">
        <v>1.84</v>
      </c>
      <c r="I286" s="205"/>
      <c r="J286" s="200"/>
      <c r="K286" s="200"/>
      <c r="L286" s="206"/>
      <c r="M286" s="207"/>
      <c r="N286" s="208"/>
      <c r="O286" s="208"/>
      <c r="P286" s="208"/>
      <c r="Q286" s="208"/>
      <c r="R286" s="208"/>
      <c r="S286" s="208"/>
      <c r="T286" s="209"/>
      <c r="AT286" s="210" t="s">
        <v>139</v>
      </c>
      <c r="AU286" s="210" t="s">
        <v>86</v>
      </c>
      <c r="AV286" s="13" t="s">
        <v>86</v>
      </c>
      <c r="AW286" s="13" t="s">
        <v>32</v>
      </c>
      <c r="AX286" s="13" t="s">
        <v>76</v>
      </c>
      <c r="AY286" s="210" t="s">
        <v>130</v>
      </c>
    </row>
    <row r="287" spans="1:65" s="13" customFormat="1" ht="11.25">
      <c r="B287" s="199"/>
      <c r="C287" s="200"/>
      <c r="D287" s="201" t="s">
        <v>139</v>
      </c>
      <c r="E287" s="202" t="s">
        <v>1</v>
      </c>
      <c r="F287" s="203" t="s">
        <v>347</v>
      </c>
      <c r="G287" s="200"/>
      <c r="H287" s="204">
        <v>1.84</v>
      </c>
      <c r="I287" s="205"/>
      <c r="J287" s="200"/>
      <c r="K287" s="200"/>
      <c r="L287" s="206"/>
      <c r="M287" s="207"/>
      <c r="N287" s="208"/>
      <c r="O287" s="208"/>
      <c r="P287" s="208"/>
      <c r="Q287" s="208"/>
      <c r="R287" s="208"/>
      <c r="S287" s="208"/>
      <c r="T287" s="209"/>
      <c r="AT287" s="210" t="s">
        <v>139</v>
      </c>
      <c r="AU287" s="210" t="s">
        <v>86</v>
      </c>
      <c r="AV287" s="13" t="s">
        <v>86</v>
      </c>
      <c r="AW287" s="13" t="s">
        <v>32</v>
      </c>
      <c r="AX287" s="13" t="s">
        <v>76</v>
      </c>
      <c r="AY287" s="210" t="s">
        <v>130</v>
      </c>
    </row>
    <row r="288" spans="1:65" s="14" customFormat="1" ht="11.25">
      <c r="B288" s="211"/>
      <c r="C288" s="212"/>
      <c r="D288" s="201" t="s">
        <v>139</v>
      </c>
      <c r="E288" s="213" t="s">
        <v>1</v>
      </c>
      <c r="F288" s="214" t="s">
        <v>142</v>
      </c>
      <c r="G288" s="212"/>
      <c r="H288" s="215">
        <v>105.35599999999999</v>
      </c>
      <c r="I288" s="216"/>
      <c r="J288" s="212"/>
      <c r="K288" s="212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139</v>
      </c>
      <c r="AU288" s="221" t="s">
        <v>86</v>
      </c>
      <c r="AV288" s="14" t="s">
        <v>137</v>
      </c>
      <c r="AW288" s="14" t="s">
        <v>32</v>
      </c>
      <c r="AX288" s="14" t="s">
        <v>84</v>
      </c>
      <c r="AY288" s="221" t="s">
        <v>130</v>
      </c>
    </row>
    <row r="289" spans="1:65" s="15" customFormat="1" ht="11.25">
      <c r="B289" s="222"/>
      <c r="C289" s="223"/>
      <c r="D289" s="201" t="s">
        <v>139</v>
      </c>
      <c r="E289" s="224" t="s">
        <v>1</v>
      </c>
      <c r="F289" s="225" t="s">
        <v>348</v>
      </c>
      <c r="G289" s="223"/>
      <c r="H289" s="224" t="s">
        <v>1</v>
      </c>
      <c r="I289" s="226"/>
      <c r="J289" s="223"/>
      <c r="K289" s="223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139</v>
      </c>
      <c r="AU289" s="231" t="s">
        <v>86</v>
      </c>
      <c r="AV289" s="15" t="s">
        <v>84</v>
      </c>
      <c r="AW289" s="15" t="s">
        <v>32</v>
      </c>
      <c r="AX289" s="15" t="s">
        <v>76</v>
      </c>
      <c r="AY289" s="231" t="s">
        <v>130</v>
      </c>
    </row>
    <row r="290" spans="1:65" s="2" customFormat="1" ht="14.45" customHeight="1">
      <c r="A290" s="34"/>
      <c r="B290" s="35"/>
      <c r="C290" s="186" t="s">
        <v>349</v>
      </c>
      <c r="D290" s="186" t="s">
        <v>132</v>
      </c>
      <c r="E290" s="187" t="s">
        <v>350</v>
      </c>
      <c r="F290" s="188" t="s">
        <v>351</v>
      </c>
      <c r="G290" s="189" t="s">
        <v>189</v>
      </c>
      <c r="H290" s="190">
        <v>2.2200000000000002</v>
      </c>
      <c r="I290" s="191"/>
      <c r="J290" s="192">
        <f>ROUND(I290*H290,2)</f>
        <v>0</v>
      </c>
      <c r="K290" s="188" t="s">
        <v>136</v>
      </c>
      <c r="L290" s="39"/>
      <c r="M290" s="193" t="s">
        <v>1</v>
      </c>
      <c r="N290" s="194" t="s">
        <v>41</v>
      </c>
      <c r="O290" s="71"/>
      <c r="P290" s="195">
        <f>O290*H290</f>
        <v>0</v>
      </c>
      <c r="Q290" s="195">
        <v>0</v>
      </c>
      <c r="R290" s="195">
        <f>Q290*H290</f>
        <v>0</v>
      </c>
      <c r="S290" s="195">
        <v>2.4649999999999998E-2</v>
      </c>
      <c r="T290" s="196">
        <f>S290*H290</f>
        <v>5.4723000000000001E-2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207</v>
      </c>
      <c r="AT290" s="197" t="s">
        <v>132</v>
      </c>
      <c r="AU290" s="197" t="s">
        <v>86</v>
      </c>
      <c r="AY290" s="17" t="s">
        <v>130</v>
      </c>
      <c r="BE290" s="198">
        <f>IF(N290="základní",J290,0)</f>
        <v>0</v>
      </c>
      <c r="BF290" s="198">
        <f>IF(N290="snížená",J290,0)</f>
        <v>0</v>
      </c>
      <c r="BG290" s="198">
        <f>IF(N290="zákl. přenesená",J290,0)</f>
        <v>0</v>
      </c>
      <c r="BH290" s="198">
        <f>IF(N290="sníž. přenesená",J290,0)</f>
        <v>0</v>
      </c>
      <c r="BI290" s="198">
        <f>IF(N290="nulová",J290,0)</f>
        <v>0</v>
      </c>
      <c r="BJ290" s="17" t="s">
        <v>84</v>
      </c>
      <c r="BK290" s="198">
        <f>ROUND(I290*H290,2)</f>
        <v>0</v>
      </c>
      <c r="BL290" s="17" t="s">
        <v>207</v>
      </c>
      <c r="BM290" s="197" t="s">
        <v>352</v>
      </c>
    </row>
    <row r="291" spans="1:65" s="13" customFormat="1" ht="11.25">
      <c r="B291" s="199"/>
      <c r="C291" s="200"/>
      <c r="D291" s="201" t="s">
        <v>139</v>
      </c>
      <c r="E291" s="202" t="s">
        <v>1</v>
      </c>
      <c r="F291" s="203" t="s">
        <v>353</v>
      </c>
      <c r="G291" s="200"/>
      <c r="H291" s="204">
        <v>2.2200000000000002</v>
      </c>
      <c r="I291" s="205"/>
      <c r="J291" s="200"/>
      <c r="K291" s="200"/>
      <c r="L291" s="206"/>
      <c r="M291" s="207"/>
      <c r="N291" s="208"/>
      <c r="O291" s="208"/>
      <c r="P291" s="208"/>
      <c r="Q291" s="208"/>
      <c r="R291" s="208"/>
      <c r="S291" s="208"/>
      <c r="T291" s="209"/>
      <c r="AT291" s="210" t="s">
        <v>139</v>
      </c>
      <c r="AU291" s="210" t="s">
        <v>86</v>
      </c>
      <c r="AV291" s="13" t="s">
        <v>86</v>
      </c>
      <c r="AW291" s="13" t="s">
        <v>32</v>
      </c>
      <c r="AX291" s="13" t="s">
        <v>76</v>
      </c>
      <c r="AY291" s="210" t="s">
        <v>130</v>
      </c>
    </row>
    <row r="292" spans="1:65" s="14" customFormat="1" ht="11.25">
      <c r="B292" s="211"/>
      <c r="C292" s="212"/>
      <c r="D292" s="201" t="s">
        <v>139</v>
      </c>
      <c r="E292" s="213" t="s">
        <v>1</v>
      </c>
      <c r="F292" s="214" t="s">
        <v>142</v>
      </c>
      <c r="G292" s="212"/>
      <c r="H292" s="215">
        <v>2.2200000000000002</v>
      </c>
      <c r="I292" s="216"/>
      <c r="J292" s="212"/>
      <c r="K292" s="212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139</v>
      </c>
      <c r="AU292" s="221" t="s">
        <v>86</v>
      </c>
      <c r="AV292" s="14" t="s">
        <v>137</v>
      </c>
      <c r="AW292" s="14" t="s">
        <v>32</v>
      </c>
      <c r="AX292" s="14" t="s">
        <v>84</v>
      </c>
      <c r="AY292" s="221" t="s">
        <v>130</v>
      </c>
    </row>
    <row r="293" spans="1:65" s="15" customFormat="1" ht="11.25">
      <c r="B293" s="222"/>
      <c r="C293" s="223"/>
      <c r="D293" s="201" t="s">
        <v>139</v>
      </c>
      <c r="E293" s="224" t="s">
        <v>1</v>
      </c>
      <c r="F293" s="225" t="s">
        <v>354</v>
      </c>
      <c r="G293" s="223"/>
      <c r="H293" s="224" t="s">
        <v>1</v>
      </c>
      <c r="I293" s="226"/>
      <c r="J293" s="223"/>
      <c r="K293" s="223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139</v>
      </c>
      <c r="AU293" s="231" t="s">
        <v>86</v>
      </c>
      <c r="AV293" s="15" t="s">
        <v>84</v>
      </c>
      <c r="AW293" s="15" t="s">
        <v>32</v>
      </c>
      <c r="AX293" s="15" t="s">
        <v>76</v>
      </c>
      <c r="AY293" s="231" t="s">
        <v>130</v>
      </c>
    </row>
    <row r="294" spans="1:65" s="2" customFormat="1" ht="14.45" customHeight="1">
      <c r="A294" s="34"/>
      <c r="B294" s="35"/>
      <c r="C294" s="186" t="s">
        <v>355</v>
      </c>
      <c r="D294" s="186" t="s">
        <v>132</v>
      </c>
      <c r="E294" s="187" t="s">
        <v>356</v>
      </c>
      <c r="F294" s="188" t="s">
        <v>357</v>
      </c>
      <c r="G294" s="189" t="s">
        <v>189</v>
      </c>
      <c r="H294" s="190">
        <v>107.57599999999999</v>
      </c>
      <c r="I294" s="191"/>
      <c r="J294" s="192">
        <f>ROUND(I294*H294,2)</f>
        <v>0</v>
      </c>
      <c r="K294" s="188" t="s">
        <v>136</v>
      </c>
      <c r="L294" s="39"/>
      <c r="M294" s="193" t="s">
        <v>1</v>
      </c>
      <c r="N294" s="194" t="s">
        <v>41</v>
      </c>
      <c r="O294" s="71"/>
      <c r="P294" s="195">
        <f>O294*H294</f>
        <v>0</v>
      </c>
      <c r="Q294" s="195">
        <v>0</v>
      </c>
      <c r="R294" s="195">
        <f>Q294*H294</f>
        <v>0</v>
      </c>
      <c r="S294" s="195">
        <v>8.0000000000000002E-3</v>
      </c>
      <c r="T294" s="196">
        <f>S294*H294</f>
        <v>0.86060799999999993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207</v>
      </c>
      <c r="AT294" s="197" t="s">
        <v>132</v>
      </c>
      <c r="AU294" s="197" t="s">
        <v>86</v>
      </c>
      <c r="AY294" s="17" t="s">
        <v>130</v>
      </c>
      <c r="BE294" s="198">
        <f>IF(N294="základní",J294,0)</f>
        <v>0</v>
      </c>
      <c r="BF294" s="198">
        <f>IF(N294="snížená",J294,0)</f>
        <v>0</v>
      </c>
      <c r="BG294" s="198">
        <f>IF(N294="zákl. přenesená",J294,0)</f>
        <v>0</v>
      </c>
      <c r="BH294" s="198">
        <f>IF(N294="sníž. přenesená",J294,0)</f>
        <v>0</v>
      </c>
      <c r="BI294" s="198">
        <f>IF(N294="nulová",J294,0)</f>
        <v>0</v>
      </c>
      <c r="BJ294" s="17" t="s">
        <v>84</v>
      </c>
      <c r="BK294" s="198">
        <f>ROUND(I294*H294,2)</f>
        <v>0</v>
      </c>
      <c r="BL294" s="17" t="s">
        <v>207</v>
      </c>
      <c r="BM294" s="197" t="s">
        <v>358</v>
      </c>
    </row>
    <row r="295" spans="1:65" s="13" customFormat="1" ht="11.25">
      <c r="B295" s="199"/>
      <c r="C295" s="200"/>
      <c r="D295" s="201" t="s">
        <v>139</v>
      </c>
      <c r="E295" s="202" t="s">
        <v>1</v>
      </c>
      <c r="F295" s="203" t="s">
        <v>345</v>
      </c>
      <c r="G295" s="200"/>
      <c r="H295" s="204">
        <v>32.856000000000002</v>
      </c>
      <c r="I295" s="205"/>
      <c r="J295" s="200"/>
      <c r="K295" s="200"/>
      <c r="L295" s="206"/>
      <c r="M295" s="207"/>
      <c r="N295" s="208"/>
      <c r="O295" s="208"/>
      <c r="P295" s="208"/>
      <c r="Q295" s="208"/>
      <c r="R295" s="208"/>
      <c r="S295" s="208"/>
      <c r="T295" s="209"/>
      <c r="AT295" s="210" t="s">
        <v>139</v>
      </c>
      <c r="AU295" s="210" t="s">
        <v>86</v>
      </c>
      <c r="AV295" s="13" t="s">
        <v>86</v>
      </c>
      <c r="AW295" s="13" t="s">
        <v>32</v>
      </c>
      <c r="AX295" s="13" t="s">
        <v>76</v>
      </c>
      <c r="AY295" s="210" t="s">
        <v>130</v>
      </c>
    </row>
    <row r="296" spans="1:65" s="13" customFormat="1" ht="11.25">
      <c r="B296" s="199"/>
      <c r="C296" s="200"/>
      <c r="D296" s="201" t="s">
        <v>139</v>
      </c>
      <c r="E296" s="202" t="s">
        <v>1</v>
      </c>
      <c r="F296" s="203" t="s">
        <v>345</v>
      </c>
      <c r="G296" s="200"/>
      <c r="H296" s="204">
        <v>32.856000000000002</v>
      </c>
      <c r="I296" s="205"/>
      <c r="J296" s="200"/>
      <c r="K296" s="200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139</v>
      </c>
      <c r="AU296" s="210" t="s">
        <v>86</v>
      </c>
      <c r="AV296" s="13" t="s">
        <v>86</v>
      </c>
      <c r="AW296" s="13" t="s">
        <v>32</v>
      </c>
      <c r="AX296" s="13" t="s">
        <v>76</v>
      </c>
      <c r="AY296" s="210" t="s">
        <v>130</v>
      </c>
    </row>
    <row r="297" spans="1:65" s="13" customFormat="1" ht="11.25">
      <c r="B297" s="199"/>
      <c r="C297" s="200"/>
      <c r="D297" s="201" t="s">
        <v>139</v>
      </c>
      <c r="E297" s="202" t="s">
        <v>1</v>
      </c>
      <c r="F297" s="203" t="s">
        <v>346</v>
      </c>
      <c r="G297" s="200"/>
      <c r="H297" s="204">
        <v>17.981999999999999</v>
      </c>
      <c r="I297" s="205"/>
      <c r="J297" s="200"/>
      <c r="K297" s="200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139</v>
      </c>
      <c r="AU297" s="210" t="s">
        <v>86</v>
      </c>
      <c r="AV297" s="13" t="s">
        <v>86</v>
      </c>
      <c r="AW297" s="13" t="s">
        <v>32</v>
      </c>
      <c r="AX297" s="13" t="s">
        <v>76</v>
      </c>
      <c r="AY297" s="210" t="s">
        <v>130</v>
      </c>
    </row>
    <row r="298" spans="1:65" s="13" customFormat="1" ht="11.25">
      <c r="B298" s="199"/>
      <c r="C298" s="200"/>
      <c r="D298" s="201" t="s">
        <v>139</v>
      </c>
      <c r="E298" s="202" t="s">
        <v>1</v>
      </c>
      <c r="F298" s="203" t="s">
        <v>346</v>
      </c>
      <c r="G298" s="200"/>
      <c r="H298" s="204">
        <v>17.981999999999999</v>
      </c>
      <c r="I298" s="205"/>
      <c r="J298" s="200"/>
      <c r="K298" s="200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139</v>
      </c>
      <c r="AU298" s="210" t="s">
        <v>86</v>
      </c>
      <c r="AV298" s="13" t="s">
        <v>86</v>
      </c>
      <c r="AW298" s="13" t="s">
        <v>32</v>
      </c>
      <c r="AX298" s="13" t="s">
        <v>76</v>
      </c>
      <c r="AY298" s="210" t="s">
        <v>130</v>
      </c>
    </row>
    <row r="299" spans="1:65" s="13" customFormat="1" ht="11.25">
      <c r="B299" s="199"/>
      <c r="C299" s="200"/>
      <c r="D299" s="201" t="s">
        <v>139</v>
      </c>
      <c r="E299" s="202" t="s">
        <v>1</v>
      </c>
      <c r="F299" s="203" t="s">
        <v>347</v>
      </c>
      <c r="G299" s="200"/>
      <c r="H299" s="204">
        <v>1.84</v>
      </c>
      <c r="I299" s="205"/>
      <c r="J299" s="200"/>
      <c r="K299" s="200"/>
      <c r="L299" s="206"/>
      <c r="M299" s="207"/>
      <c r="N299" s="208"/>
      <c r="O299" s="208"/>
      <c r="P299" s="208"/>
      <c r="Q299" s="208"/>
      <c r="R299" s="208"/>
      <c r="S299" s="208"/>
      <c r="T299" s="209"/>
      <c r="AT299" s="210" t="s">
        <v>139</v>
      </c>
      <c r="AU299" s="210" t="s">
        <v>86</v>
      </c>
      <c r="AV299" s="13" t="s">
        <v>86</v>
      </c>
      <c r="AW299" s="13" t="s">
        <v>32</v>
      </c>
      <c r="AX299" s="13" t="s">
        <v>76</v>
      </c>
      <c r="AY299" s="210" t="s">
        <v>130</v>
      </c>
    </row>
    <row r="300" spans="1:65" s="13" customFormat="1" ht="11.25">
      <c r="B300" s="199"/>
      <c r="C300" s="200"/>
      <c r="D300" s="201" t="s">
        <v>139</v>
      </c>
      <c r="E300" s="202" t="s">
        <v>1</v>
      </c>
      <c r="F300" s="203" t="s">
        <v>347</v>
      </c>
      <c r="G300" s="200"/>
      <c r="H300" s="204">
        <v>1.84</v>
      </c>
      <c r="I300" s="205"/>
      <c r="J300" s="200"/>
      <c r="K300" s="200"/>
      <c r="L300" s="206"/>
      <c r="M300" s="207"/>
      <c r="N300" s="208"/>
      <c r="O300" s="208"/>
      <c r="P300" s="208"/>
      <c r="Q300" s="208"/>
      <c r="R300" s="208"/>
      <c r="S300" s="208"/>
      <c r="T300" s="209"/>
      <c r="AT300" s="210" t="s">
        <v>139</v>
      </c>
      <c r="AU300" s="210" t="s">
        <v>86</v>
      </c>
      <c r="AV300" s="13" t="s">
        <v>86</v>
      </c>
      <c r="AW300" s="13" t="s">
        <v>32</v>
      </c>
      <c r="AX300" s="13" t="s">
        <v>76</v>
      </c>
      <c r="AY300" s="210" t="s">
        <v>130</v>
      </c>
    </row>
    <row r="301" spans="1:65" s="13" customFormat="1" ht="11.25">
      <c r="B301" s="199"/>
      <c r="C301" s="200"/>
      <c r="D301" s="201" t="s">
        <v>139</v>
      </c>
      <c r="E301" s="202" t="s">
        <v>1</v>
      </c>
      <c r="F301" s="203" t="s">
        <v>353</v>
      </c>
      <c r="G301" s="200"/>
      <c r="H301" s="204">
        <v>2.2200000000000002</v>
      </c>
      <c r="I301" s="205"/>
      <c r="J301" s="200"/>
      <c r="K301" s="200"/>
      <c r="L301" s="206"/>
      <c r="M301" s="207"/>
      <c r="N301" s="208"/>
      <c r="O301" s="208"/>
      <c r="P301" s="208"/>
      <c r="Q301" s="208"/>
      <c r="R301" s="208"/>
      <c r="S301" s="208"/>
      <c r="T301" s="209"/>
      <c r="AT301" s="210" t="s">
        <v>139</v>
      </c>
      <c r="AU301" s="210" t="s">
        <v>86</v>
      </c>
      <c r="AV301" s="13" t="s">
        <v>86</v>
      </c>
      <c r="AW301" s="13" t="s">
        <v>32</v>
      </c>
      <c r="AX301" s="13" t="s">
        <v>76</v>
      </c>
      <c r="AY301" s="210" t="s">
        <v>130</v>
      </c>
    </row>
    <row r="302" spans="1:65" s="14" customFormat="1" ht="11.25">
      <c r="B302" s="211"/>
      <c r="C302" s="212"/>
      <c r="D302" s="201" t="s">
        <v>139</v>
      </c>
      <c r="E302" s="213" t="s">
        <v>1</v>
      </c>
      <c r="F302" s="214" t="s">
        <v>142</v>
      </c>
      <c r="G302" s="212"/>
      <c r="H302" s="215">
        <v>107.57599999999999</v>
      </c>
      <c r="I302" s="216"/>
      <c r="J302" s="212"/>
      <c r="K302" s="212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139</v>
      </c>
      <c r="AU302" s="221" t="s">
        <v>86</v>
      </c>
      <c r="AV302" s="14" t="s">
        <v>137</v>
      </c>
      <c r="AW302" s="14" t="s">
        <v>32</v>
      </c>
      <c r="AX302" s="14" t="s">
        <v>84</v>
      </c>
      <c r="AY302" s="221" t="s">
        <v>130</v>
      </c>
    </row>
    <row r="303" spans="1:65" s="15" customFormat="1" ht="11.25">
      <c r="B303" s="222"/>
      <c r="C303" s="223"/>
      <c r="D303" s="201" t="s">
        <v>139</v>
      </c>
      <c r="E303" s="224" t="s">
        <v>1</v>
      </c>
      <c r="F303" s="225" t="s">
        <v>354</v>
      </c>
      <c r="G303" s="223"/>
      <c r="H303" s="224" t="s">
        <v>1</v>
      </c>
      <c r="I303" s="226"/>
      <c r="J303" s="223"/>
      <c r="K303" s="223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139</v>
      </c>
      <c r="AU303" s="231" t="s">
        <v>86</v>
      </c>
      <c r="AV303" s="15" t="s">
        <v>84</v>
      </c>
      <c r="AW303" s="15" t="s">
        <v>32</v>
      </c>
      <c r="AX303" s="15" t="s">
        <v>76</v>
      </c>
      <c r="AY303" s="231" t="s">
        <v>130</v>
      </c>
    </row>
    <row r="304" spans="1:65" s="15" customFormat="1" ht="11.25">
      <c r="B304" s="222"/>
      <c r="C304" s="223"/>
      <c r="D304" s="201" t="s">
        <v>139</v>
      </c>
      <c r="E304" s="224" t="s">
        <v>1</v>
      </c>
      <c r="F304" s="225" t="s">
        <v>348</v>
      </c>
      <c r="G304" s="223"/>
      <c r="H304" s="224" t="s">
        <v>1</v>
      </c>
      <c r="I304" s="226"/>
      <c r="J304" s="223"/>
      <c r="K304" s="223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139</v>
      </c>
      <c r="AU304" s="231" t="s">
        <v>86</v>
      </c>
      <c r="AV304" s="15" t="s">
        <v>84</v>
      </c>
      <c r="AW304" s="15" t="s">
        <v>32</v>
      </c>
      <c r="AX304" s="15" t="s">
        <v>76</v>
      </c>
      <c r="AY304" s="231" t="s">
        <v>130</v>
      </c>
    </row>
    <row r="305" spans="1:65" s="2" customFormat="1" ht="14.45" customHeight="1">
      <c r="A305" s="34"/>
      <c r="B305" s="35"/>
      <c r="C305" s="186" t="s">
        <v>359</v>
      </c>
      <c r="D305" s="186" t="s">
        <v>132</v>
      </c>
      <c r="E305" s="187" t="s">
        <v>360</v>
      </c>
      <c r="F305" s="188" t="s">
        <v>361</v>
      </c>
      <c r="G305" s="189" t="s">
        <v>332</v>
      </c>
      <c r="H305" s="190">
        <v>1.24</v>
      </c>
      <c r="I305" s="191"/>
      <c r="J305" s="192">
        <f>ROUND(I305*H305,2)</f>
        <v>0</v>
      </c>
      <c r="K305" s="188" t="s">
        <v>136</v>
      </c>
      <c r="L305" s="39"/>
      <c r="M305" s="193" t="s">
        <v>1</v>
      </c>
      <c r="N305" s="194" t="s">
        <v>41</v>
      </c>
      <c r="O305" s="71"/>
      <c r="P305" s="195">
        <f>O305*H305</f>
        <v>0</v>
      </c>
      <c r="Q305" s="195">
        <v>0</v>
      </c>
      <c r="R305" s="195">
        <f>Q305*H305</f>
        <v>0</v>
      </c>
      <c r="S305" s="195">
        <v>5.0000000000000001E-3</v>
      </c>
      <c r="T305" s="196">
        <f>S305*H305</f>
        <v>6.1999999999999998E-3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207</v>
      </c>
      <c r="AT305" s="197" t="s">
        <v>132</v>
      </c>
      <c r="AU305" s="197" t="s">
        <v>86</v>
      </c>
      <c r="AY305" s="17" t="s">
        <v>130</v>
      </c>
      <c r="BE305" s="198">
        <f>IF(N305="základní",J305,0)</f>
        <v>0</v>
      </c>
      <c r="BF305" s="198">
        <f>IF(N305="snížená",J305,0)</f>
        <v>0</v>
      </c>
      <c r="BG305" s="198">
        <f>IF(N305="zákl. přenesená",J305,0)</f>
        <v>0</v>
      </c>
      <c r="BH305" s="198">
        <f>IF(N305="sníž. přenesená",J305,0)</f>
        <v>0</v>
      </c>
      <c r="BI305" s="198">
        <f>IF(N305="nulová",J305,0)</f>
        <v>0</v>
      </c>
      <c r="BJ305" s="17" t="s">
        <v>84</v>
      </c>
      <c r="BK305" s="198">
        <f>ROUND(I305*H305,2)</f>
        <v>0</v>
      </c>
      <c r="BL305" s="17" t="s">
        <v>207</v>
      </c>
      <c r="BM305" s="197" t="s">
        <v>362</v>
      </c>
    </row>
    <row r="306" spans="1:65" s="13" customFormat="1" ht="11.25">
      <c r="B306" s="199"/>
      <c r="C306" s="200"/>
      <c r="D306" s="201" t="s">
        <v>139</v>
      </c>
      <c r="E306" s="202" t="s">
        <v>1</v>
      </c>
      <c r="F306" s="203" t="s">
        <v>334</v>
      </c>
      <c r="G306" s="200"/>
      <c r="H306" s="204">
        <v>1.24</v>
      </c>
      <c r="I306" s="205"/>
      <c r="J306" s="200"/>
      <c r="K306" s="200"/>
      <c r="L306" s="206"/>
      <c r="M306" s="207"/>
      <c r="N306" s="208"/>
      <c r="O306" s="208"/>
      <c r="P306" s="208"/>
      <c r="Q306" s="208"/>
      <c r="R306" s="208"/>
      <c r="S306" s="208"/>
      <c r="T306" s="209"/>
      <c r="AT306" s="210" t="s">
        <v>139</v>
      </c>
      <c r="AU306" s="210" t="s">
        <v>86</v>
      </c>
      <c r="AV306" s="13" t="s">
        <v>86</v>
      </c>
      <c r="AW306" s="13" t="s">
        <v>32</v>
      </c>
      <c r="AX306" s="13" t="s">
        <v>76</v>
      </c>
      <c r="AY306" s="210" t="s">
        <v>130</v>
      </c>
    </row>
    <row r="307" spans="1:65" s="14" customFormat="1" ht="11.25">
      <c r="B307" s="211"/>
      <c r="C307" s="212"/>
      <c r="D307" s="201" t="s">
        <v>139</v>
      </c>
      <c r="E307" s="213" t="s">
        <v>1</v>
      </c>
      <c r="F307" s="214" t="s">
        <v>142</v>
      </c>
      <c r="G307" s="212"/>
      <c r="H307" s="215">
        <v>1.24</v>
      </c>
      <c r="I307" s="216"/>
      <c r="J307" s="212"/>
      <c r="K307" s="212"/>
      <c r="L307" s="217"/>
      <c r="M307" s="218"/>
      <c r="N307" s="219"/>
      <c r="O307" s="219"/>
      <c r="P307" s="219"/>
      <c r="Q307" s="219"/>
      <c r="R307" s="219"/>
      <c r="S307" s="219"/>
      <c r="T307" s="220"/>
      <c r="AT307" s="221" t="s">
        <v>139</v>
      </c>
      <c r="AU307" s="221" t="s">
        <v>86</v>
      </c>
      <c r="AV307" s="14" t="s">
        <v>137</v>
      </c>
      <c r="AW307" s="14" t="s">
        <v>32</v>
      </c>
      <c r="AX307" s="14" t="s">
        <v>84</v>
      </c>
      <c r="AY307" s="221" t="s">
        <v>130</v>
      </c>
    </row>
    <row r="308" spans="1:65" s="15" customFormat="1" ht="11.25">
      <c r="B308" s="222"/>
      <c r="C308" s="223"/>
      <c r="D308" s="201" t="s">
        <v>139</v>
      </c>
      <c r="E308" s="224" t="s">
        <v>1</v>
      </c>
      <c r="F308" s="225" t="s">
        <v>287</v>
      </c>
      <c r="G308" s="223"/>
      <c r="H308" s="224" t="s">
        <v>1</v>
      </c>
      <c r="I308" s="226"/>
      <c r="J308" s="223"/>
      <c r="K308" s="223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139</v>
      </c>
      <c r="AU308" s="231" t="s">
        <v>86</v>
      </c>
      <c r="AV308" s="15" t="s">
        <v>84</v>
      </c>
      <c r="AW308" s="15" t="s">
        <v>32</v>
      </c>
      <c r="AX308" s="15" t="s">
        <v>76</v>
      </c>
      <c r="AY308" s="231" t="s">
        <v>130</v>
      </c>
    </row>
    <row r="309" spans="1:65" s="2" customFormat="1" ht="14.45" customHeight="1">
      <c r="A309" s="34"/>
      <c r="B309" s="35"/>
      <c r="C309" s="186" t="s">
        <v>363</v>
      </c>
      <c r="D309" s="186" t="s">
        <v>132</v>
      </c>
      <c r="E309" s="187" t="s">
        <v>364</v>
      </c>
      <c r="F309" s="188" t="s">
        <v>365</v>
      </c>
      <c r="G309" s="189" t="s">
        <v>325</v>
      </c>
      <c r="H309" s="242"/>
      <c r="I309" s="191"/>
      <c r="J309" s="192">
        <f>ROUND(I309*H309,2)</f>
        <v>0</v>
      </c>
      <c r="K309" s="188" t="s">
        <v>136</v>
      </c>
      <c r="L309" s="39"/>
      <c r="M309" s="193" t="s">
        <v>1</v>
      </c>
      <c r="N309" s="194" t="s">
        <v>41</v>
      </c>
      <c r="O309" s="71"/>
      <c r="P309" s="195">
        <f>O309*H309</f>
        <v>0</v>
      </c>
      <c r="Q309" s="195">
        <v>0</v>
      </c>
      <c r="R309" s="195">
        <f>Q309*H309</f>
        <v>0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207</v>
      </c>
      <c r="AT309" s="197" t="s">
        <v>132</v>
      </c>
      <c r="AU309" s="197" t="s">
        <v>86</v>
      </c>
      <c r="AY309" s="17" t="s">
        <v>130</v>
      </c>
      <c r="BE309" s="198">
        <f>IF(N309="základní",J309,0)</f>
        <v>0</v>
      </c>
      <c r="BF309" s="198">
        <f>IF(N309="snížená",J309,0)</f>
        <v>0</v>
      </c>
      <c r="BG309" s="198">
        <f>IF(N309="zákl. přenesená",J309,0)</f>
        <v>0</v>
      </c>
      <c r="BH309" s="198">
        <f>IF(N309="sníž. přenesená",J309,0)</f>
        <v>0</v>
      </c>
      <c r="BI309" s="198">
        <f>IF(N309="nulová",J309,0)</f>
        <v>0</v>
      </c>
      <c r="BJ309" s="17" t="s">
        <v>84</v>
      </c>
      <c r="BK309" s="198">
        <f>ROUND(I309*H309,2)</f>
        <v>0</v>
      </c>
      <c r="BL309" s="17" t="s">
        <v>207</v>
      </c>
      <c r="BM309" s="197" t="s">
        <v>366</v>
      </c>
    </row>
    <row r="310" spans="1:65" s="12" customFormat="1" ht="22.9" customHeight="1">
      <c r="B310" s="170"/>
      <c r="C310" s="171"/>
      <c r="D310" s="172" t="s">
        <v>75</v>
      </c>
      <c r="E310" s="184" t="s">
        <v>367</v>
      </c>
      <c r="F310" s="184" t="s">
        <v>368</v>
      </c>
      <c r="G310" s="171"/>
      <c r="H310" s="171"/>
      <c r="I310" s="174"/>
      <c r="J310" s="185">
        <f>BK310</f>
        <v>0</v>
      </c>
      <c r="K310" s="171"/>
      <c r="L310" s="176"/>
      <c r="M310" s="177"/>
      <c r="N310" s="178"/>
      <c r="O310" s="178"/>
      <c r="P310" s="179">
        <f>SUM(P311:P320)</f>
        <v>0</v>
      </c>
      <c r="Q310" s="178"/>
      <c r="R310" s="179">
        <f>SUM(R311:R320)</f>
        <v>0</v>
      </c>
      <c r="S310" s="178"/>
      <c r="T310" s="180">
        <f>SUM(T311:T320)</f>
        <v>2.74071</v>
      </c>
      <c r="AR310" s="181" t="s">
        <v>86</v>
      </c>
      <c r="AT310" s="182" t="s">
        <v>75</v>
      </c>
      <c r="AU310" s="182" t="s">
        <v>84</v>
      </c>
      <c r="AY310" s="181" t="s">
        <v>130</v>
      </c>
      <c r="BK310" s="183">
        <f>SUM(BK311:BK320)</f>
        <v>0</v>
      </c>
    </row>
    <row r="311" spans="1:65" s="2" customFormat="1" ht="14.45" customHeight="1">
      <c r="A311" s="34"/>
      <c r="B311" s="35"/>
      <c r="C311" s="186" t="s">
        <v>369</v>
      </c>
      <c r="D311" s="186" t="s">
        <v>132</v>
      </c>
      <c r="E311" s="187" t="s">
        <v>370</v>
      </c>
      <c r="F311" s="188" t="s">
        <v>371</v>
      </c>
      <c r="G311" s="189" t="s">
        <v>332</v>
      </c>
      <c r="H311" s="190">
        <v>54.96</v>
      </c>
      <c r="I311" s="191"/>
      <c r="J311" s="192">
        <f>ROUND(I311*H311,2)</f>
        <v>0</v>
      </c>
      <c r="K311" s="188" t="s">
        <v>136</v>
      </c>
      <c r="L311" s="39"/>
      <c r="M311" s="193" t="s">
        <v>1</v>
      </c>
      <c r="N311" s="194" t="s">
        <v>41</v>
      </c>
      <c r="O311" s="71"/>
      <c r="P311" s="195">
        <f>O311*H311</f>
        <v>0</v>
      </c>
      <c r="Q311" s="195">
        <v>0</v>
      </c>
      <c r="R311" s="195">
        <f>Q311*H311</f>
        <v>0</v>
      </c>
      <c r="S311" s="195">
        <v>1E-3</v>
      </c>
      <c r="T311" s="196">
        <f>S311*H311</f>
        <v>5.4960000000000002E-2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207</v>
      </c>
      <c r="AT311" s="197" t="s">
        <v>132</v>
      </c>
      <c r="AU311" s="197" t="s">
        <v>86</v>
      </c>
      <c r="AY311" s="17" t="s">
        <v>130</v>
      </c>
      <c r="BE311" s="198">
        <f>IF(N311="základní",J311,0)</f>
        <v>0</v>
      </c>
      <c r="BF311" s="198">
        <f>IF(N311="snížená",J311,0)</f>
        <v>0</v>
      </c>
      <c r="BG311" s="198">
        <f>IF(N311="zákl. přenesená",J311,0)</f>
        <v>0</v>
      </c>
      <c r="BH311" s="198">
        <f>IF(N311="sníž. přenesená",J311,0)</f>
        <v>0</v>
      </c>
      <c r="BI311" s="198">
        <f>IF(N311="nulová",J311,0)</f>
        <v>0</v>
      </c>
      <c r="BJ311" s="17" t="s">
        <v>84</v>
      </c>
      <c r="BK311" s="198">
        <f>ROUND(I311*H311,2)</f>
        <v>0</v>
      </c>
      <c r="BL311" s="17" t="s">
        <v>207</v>
      </c>
      <c r="BM311" s="197" t="s">
        <v>372</v>
      </c>
    </row>
    <row r="312" spans="1:65" s="13" customFormat="1" ht="11.25">
      <c r="B312" s="199"/>
      <c r="C312" s="200"/>
      <c r="D312" s="201" t="s">
        <v>139</v>
      </c>
      <c r="E312" s="202" t="s">
        <v>1</v>
      </c>
      <c r="F312" s="203" t="s">
        <v>373</v>
      </c>
      <c r="G312" s="200"/>
      <c r="H312" s="204">
        <v>17.760000000000002</v>
      </c>
      <c r="I312" s="205"/>
      <c r="J312" s="200"/>
      <c r="K312" s="200"/>
      <c r="L312" s="206"/>
      <c r="M312" s="207"/>
      <c r="N312" s="208"/>
      <c r="O312" s="208"/>
      <c r="P312" s="208"/>
      <c r="Q312" s="208"/>
      <c r="R312" s="208"/>
      <c r="S312" s="208"/>
      <c r="T312" s="209"/>
      <c r="AT312" s="210" t="s">
        <v>139</v>
      </c>
      <c r="AU312" s="210" t="s">
        <v>86</v>
      </c>
      <c r="AV312" s="13" t="s">
        <v>86</v>
      </c>
      <c r="AW312" s="13" t="s">
        <v>32</v>
      </c>
      <c r="AX312" s="13" t="s">
        <v>76</v>
      </c>
      <c r="AY312" s="210" t="s">
        <v>130</v>
      </c>
    </row>
    <row r="313" spans="1:65" s="13" customFormat="1" ht="11.25">
      <c r="B313" s="199"/>
      <c r="C313" s="200"/>
      <c r="D313" s="201" t="s">
        <v>139</v>
      </c>
      <c r="E313" s="202" t="s">
        <v>1</v>
      </c>
      <c r="F313" s="203" t="s">
        <v>373</v>
      </c>
      <c r="G313" s="200"/>
      <c r="H313" s="204">
        <v>17.760000000000002</v>
      </c>
      <c r="I313" s="205"/>
      <c r="J313" s="200"/>
      <c r="K313" s="200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139</v>
      </c>
      <c r="AU313" s="210" t="s">
        <v>86</v>
      </c>
      <c r="AV313" s="13" t="s">
        <v>86</v>
      </c>
      <c r="AW313" s="13" t="s">
        <v>32</v>
      </c>
      <c r="AX313" s="13" t="s">
        <v>76</v>
      </c>
      <c r="AY313" s="210" t="s">
        <v>130</v>
      </c>
    </row>
    <row r="314" spans="1:65" s="13" customFormat="1" ht="11.25">
      <c r="B314" s="199"/>
      <c r="C314" s="200"/>
      <c r="D314" s="201" t="s">
        <v>139</v>
      </c>
      <c r="E314" s="202" t="s">
        <v>1</v>
      </c>
      <c r="F314" s="203" t="s">
        <v>374</v>
      </c>
      <c r="G314" s="200"/>
      <c r="H314" s="204">
        <v>9.7200000000000006</v>
      </c>
      <c r="I314" s="205"/>
      <c r="J314" s="200"/>
      <c r="K314" s="200"/>
      <c r="L314" s="206"/>
      <c r="M314" s="207"/>
      <c r="N314" s="208"/>
      <c r="O314" s="208"/>
      <c r="P314" s="208"/>
      <c r="Q314" s="208"/>
      <c r="R314" s="208"/>
      <c r="S314" s="208"/>
      <c r="T314" s="209"/>
      <c r="AT314" s="210" t="s">
        <v>139</v>
      </c>
      <c r="AU314" s="210" t="s">
        <v>86</v>
      </c>
      <c r="AV314" s="13" t="s">
        <v>86</v>
      </c>
      <c r="AW314" s="13" t="s">
        <v>32</v>
      </c>
      <c r="AX314" s="13" t="s">
        <v>76</v>
      </c>
      <c r="AY314" s="210" t="s">
        <v>130</v>
      </c>
    </row>
    <row r="315" spans="1:65" s="13" customFormat="1" ht="11.25">
      <c r="B315" s="199"/>
      <c r="C315" s="200"/>
      <c r="D315" s="201" t="s">
        <v>139</v>
      </c>
      <c r="E315" s="202" t="s">
        <v>1</v>
      </c>
      <c r="F315" s="203" t="s">
        <v>374</v>
      </c>
      <c r="G315" s="200"/>
      <c r="H315" s="204">
        <v>9.7200000000000006</v>
      </c>
      <c r="I315" s="205"/>
      <c r="J315" s="200"/>
      <c r="K315" s="200"/>
      <c r="L315" s="206"/>
      <c r="M315" s="207"/>
      <c r="N315" s="208"/>
      <c r="O315" s="208"/>
      <c r="P315" s="208"/>
      <c r="Q315" s="208"/>
      <c r="R315" s="208"/>
      <c r="S315" s="208"/>
      <c r="T315" s="209"/>
      <c r="AT315" s="210" t="s">
        <v>139</v>
      </c>
      <c r="AU315" s="210" t="s">
        <v>86</v>
      </c>
      <c r="AV315" s="13" t="s">
        <v>86</v>
      </c>
      <c r="AW315" s="13" t="s">
        <v>32</v>
      </c>
      <c r="AX315" s="13" t="s">
        <v>76</v>
      </c>
      <c r="AY315" s="210" t="s">
        <v>130</v>
      </c>
    </row>
    <row r="316" spans="1:65" s="14" customFormat="1" ht="11.25">
      <c r="B316" s="211"/>
      <c r="C316" s="212"/>
      <c r="D316" s="201" t="s">
        <v>139</v>
      </c>
      <c r="E316" s="213" t="s">
        <v>1</v>
      </c>
      <c r="F316" s="214" t="s">
        <v>142</v>
      </c>
      <c r="G316" s="212"/>
      <c r="H316" s="215">
        <v>54.96</v>
      </c>
      <c r="I316" s="216"/>
      <c r="J316" s="212"/>
      <c r="K316" s="212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139</v>
      </c>
      <c r="AU316" s="221" t="s">
        <v>86</v>
      </c>
      <c r="AV316" s="14" t="s">
        <v>137</v>
      </c>
      <c r="AW316" s="14" t="s">
        <v>32</v>
      </c>
      <c r="AX316" s="14" t="s">
        <v>84</v>
      </c>
      <c r="AY316" s="221" t="s">
        <v>130</v>
      </c>
    </row>
    <row r="317" spans="1:65" s="2" customFormat="1" ht="14.45" customHeight="1">
      <c r="A317" s="34"/>
      <c r="B317" s="35"/>
      <c r="C317" s="186" t="s">
        <v>375</v>
      </c>
      <c r="D317" s="186" t="s">
        <v>132</v>
      </c>
      <c r="E317" s="187" t="s">
        <v>376</v>
      </c>
      <c r="F317" s="188" t="s">
        <v>377</v>
      </c>
      <c r="G317" s="189" t="s">
        <v>189</v>
      </c>
      <c r="H317" s="190">
        <v>179.05</v>
      </c>
      <c r="I317" s="191"/>
      <c r="J317" s="192">
        <f>ROUND(I317*H317,2)</f>
        <v>0</v>
      </c>
      <c r="K317" s="188" t="s">
        <v>136</v>
      </c>
      <c r="L317" s="39"/>
      <c r="M317" s="193" t="s">
        <v>1</v>
      </c>
      <c r="N317" s="194" t="s">
        <v>41</v>
      </c>
      <c r="O317" s="71"/>
      <c r="P317" s="195">
        <f>O317*H317</f>
        <v>0</v>
      </c>
      <c r="Q317" s="195">
        <v>0</v>
      </c>
      <c r="R317" s="195">
        <f>Q317*H317</f>
        <v>0</v>
      </c>
      <c r="S317" s="195">
        <v>1.4999999999999999E-2</v>
      </c>
      <c r="T317" s="196">
        <f>S317*H317</f>
        <v>2.6857500000000001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7" t="s">
        <v>207</v>
      </c>
      <c r="AT317" s="197" t="s">
        <v>132</v>
      </c>
      <c r="AU317" s="197" t="s">
        <v>86</v>
      </c>
      <c r="AY317" s="17" t="s">
        <v>130</v>
      </c>
      <c r="BE317" s="198">
        <f>IF(N317="základní",J317,0)</f>
        <v>0</v>
      </c>
      <c r="BF317" s="198">
        <f>IF(N317="snížená",J317,0)</f>
        <v>0</v>
      </c>
      <c r="BG317" s="198">
        <f>IF(N317="zákl. přenesená",J317,0)</f>
        <v>0</v>
      </c>
      <c r="BH317" s="198">
        <f>IF(N317="sníž. přenesená",J317,0)</f>
        <v>0</v>
      </c>
      <c r="BI317" s="198">
        <f>IF(N317="nulová",J317,0)</f>
        <v>0</v>
      </c>
      <c r="BJ317" s="17" t="s">
        <v>84</v>
      </c>
      <c r="BK317" s="198">
        <f>ROUND(I317*H317,2)</f>
        <v>0</v>
      </c>
      <c r="BL317" s="17" t="s">
        <v>207</v>
      </c>
      <c r="BM317" s="197" t="s">
        <v>378</v>
      </c>
    </row>
    <row r="318" spans="1:65" s="13" customFormat="1" ht="11.25">
      <c r="B318" s="199"/>
      <c r="C318" s="200"/>
      <c r="D318" s="201" t="s">
        <v>139</v>
      </c>
      <c r="E318" s="202" t="s">
        <v>1</v>
      </c>
      <c r="F318" s="203" t="s">
        <v>191</v>
      </c>
      <c r="G318" s="200"/>
      <c r="H318" s="204">
        <v>179.05</v>
      </c>
      <c r="I318" s="205"/>
      <c r="J318" s="200"/>
      <c r="K318" s="200"/>
      <c r="L318" s="206"/>
      <c r="M318" s="207"/>
      <c r="N318" s="208"/>
      <c r="O318" s="208"/>
      <c r="P318" s="208"/>
      <c r="Q318" s="208"/>
      <c r="R318" s="208"/>
      <c r="S318" s="208"/>
      <c r="T318" s="209"/>
      <c r="AT318" s="210" t="s">
        <v>139</v>
      </c>
      <c r="AU318" s="210" t="s">
        <v>86</v>
      </c>
      <c r="AV318" s="13" t="s">
        <v>86</v>
      </c>
      <c r="AW318" s="13" t="s">
        <v>32</v>
      </c>
      <c r="AX318" s="13" t="s">
        <v>76</v>
      </c>
      <c r="AY318" s="210" t="s">
        <v>130</v>
      </c>
    </row>
    <row r="319" spans="1:65" s="14" customFormat="1" ht="11.25">
      <c r="B319" s="211"/>
      <c r="C319" s="212"/>
      <c r="D319" s="201" t="s">
        <v>139</v>
      </c>
      <c r="E319" s="213" t="s">
        <v>1</v>
      </c>
      <c r="F319" s="214" t="s">
        <v>142</v>
      </c>
      <c r="G319" s="212"/>
      <c r="H319" s="215">
        <v>179.05</v>
      </c>
      <c r="I319" s="216"/>
      <c r="J319" s="212"/>
      <c r="K319" s="212"/>
      <c r="L319" s="217"/>
      <c r="M319" s="218"/>
      <c r="N319" s="219"/>
      <c r="O319" s="219"/>
      <c r="P319" s="219"/>
      <c r="Q319" s="219"/>
      <c r="R319" s="219"/>
      <c r="S319" s="219"/>
      <c r="T319" s="220"/>
      <c r="AT319" s="221" t="s">
        <v>139</v>
      </c>
      <c r="AU319" s="221" t="s">
        <v>86</v>
      </c>
      <c r="AV319" s="14" t="s">
        <v>137</v>
      </c>
      <c r="AW319" s="14" t="s">
        <v>32</v>
      </c>
      <c r="AX319" s="14" t="s">
        <v>84</v>
      </c>
      <c r="AY319" s="221" t="s">
        <v>130</v>
      </c>
    </row>
    <row r="320" spans="1:65" s="2" customFormat="1" ht="14.45" customHeight="1">
      <c r="A320" s="34"/>
      <c r="B320" s="35"/>
      <c r="C320" s="186" t="s">
        <v>379</v>
      </c>
      <c r="D320" s="186" t="s">
        <v>132</v>
      </c>
      <c r="E320" s="187" t="s">
        <v>380</v>
      </c>
      <c r="F320" s="188" t="s">
        <v>381</v>
      </c>
      <c r="G320" s="189" t="s">
        <v>325</v>
      </c>
      <c r="H320" s="242"/>
      <c r="I320" s="191"/>
      <c r="J320" s="192">
        <f>ROUND(I320*H320,2)</f>
        <v>0</v>
      </c>
      <c r="K320" s="188" t="s">
        <v>136</v>
      </c>
      <c r="L320" s="39"/>
      <c r="M320" s="193" t="s">
        <v>1</v>
      </c>
      <c r="N320" s="194" t="s">
        <v>41</v>
      </c>
      <c r="O320" s="71"/>
      <c r="P320" s="195">
        <f>O320*H320</f>
        <v>0</v>
      </c>
      <c r="Q320" s="195">
        <v>0</v>
      </c>
      <c r="R320" s="195">
        <f>Q320*H320</f>
        <v>0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207</v>
      </c>
      <c r="AT320" s="197" t="s">
        <v>132</v>
      </c>
      <c r="AU320" s="197" t="s">
        <v>86</v>
      </c>
      <c r="AY320" s="17" t="s">
        <v>130</v>
      </c>
      <c r="BE320" s="198">
        <f>IF(N320="základní",J320,0)</f>
        <v>0</v>
      </c>
      <c r="BF320" s="198">
        <f>IF(N320="snížená",J320,0)</f>
        <v>0</v>
      </c>
      <c r="BG320" s="198">
        <f>IF(N320="zákl. přenesená",J320,0)</f>
        <v>0</v>
      </c>
      <c r="BH320" s="198">
        <f>IF(N320="sníž. přenesená",J320,0)</f>
        <v>0</v>
      </c>
      <c r="BI320" s="198">
        <f>IF(N320="nulová",J320,0)</f>
        <v>0</v>
      </c>
      <c r="BJ320" s="17" t="s">
        <v>84</v>
      </c>
      <c r="BK320" s="198">
        <f>ROUND(I320*H320,2)</f>
        <v>0</v>
      </c>
      <c r="BL320" s="17" t="s">
        <v>207</v>
      </c>
      <c r="BM320" s="197" t="s">
        <v>382</v>
      </c>
    </row>
    <row r="321" spans="1:65" s="12" customFormat="1" ht="22.9" customHeight="1">
      <c r="B321" s="170"/>
      <c r="C321" s="171"/>
      <c r="D321" s="172" t="s">
        <v>75</v>
      </c>
      <c r="E321" s="184" t="s">
        <v>383</v>
      </c>
      <c r="F321" s="184" t="s">
        <v>384</v>
      </c>
      <c r="G321" s="171"/>
      <c r="H321" s="171"/>
      <c r="I321" s="174"/>
      <c r="J321" s="185">
        <f>BK321</f>
        <v>0</v>
      </c>
      <c r="K321" s="171"/>
      <c r="L321" s="176"/>
      <c r="M321" s="177"/>
      <c r="N321" s="178"/>
      <c r="O321" s="178"/>
      <c r="P321" s="179">
        <f>SUM(P322:P331)</f>
        <v>0</v>
      </c>
      <c r="Q321" s="178"/>
      <c r="R321" s="179">
        <f>SUM(R322:R331)</f>
        <v>2.7353970000000002E-2</v>
      </c>
      <c r="S321" s="178"/>
      <c r="T321" s="180">
        <f>SUM(T322:T331)</f>
        <v>0</v>
      </c>
      <c r="AR321" s="181" t="s">
        <v>86</v>
      </c>
      <c r="AT321" s="182" t="s">
        <v>75</v>
      </c>
      <c r="AU321" s="182" t="s">
        <v>84</v>
      </c>
      <c r="AY321" s="181" t="s">
        <v>130</v>
      </c>
      <c r="BK321" s="183">
        <f>SUM(BK322:BK331)</f>
        <v>0</v>
      </c>
    </row>
    <row r="322" spans="1:65" s="2" customFormat="1" ht="14.45" customHeight="1">
      <c r="A322" s="34"/>
      <c r="B322" s="35"/>
      <c r="C322" s="186" t="s">
        <v>385</v>
      </c>
      <c r="D322" s="186" t="s">
        <v>132</v>
      </c>
      <c r="E322" s="187" t="s">
        <v>386</v>
      </c>
      <c r="F322" s="188" t="s">
        <v>387</v>
      </c>
      <c r="G322" s="189" t="s">
        <v>189</v>
      </c>
      <c r="H322" s="190">
        <v>130.25700000000001</v>
      </c>
      <c r="I322" s="191"/>
      <c r="J322" s="192">
        <f>ROUND(I322*H322,2)</f>
        <v>0</v>
      </c>
      <c r="K322" s="188" t="s">
        <v>136</v>
      </c>
      <c r="L322" s="39"/>
      <c r="M322" s="193" t="s">
        <v>1</v>
      </c>
      <c r="N322" s="194" t="s">
        <v>41</v>
      </c>
      <c r="O322" s="71"/>
      <c r="P322" s="195">
        <f>O322*H322</f>
        <v>0</v>
      </c>
      <c r="Q322" s="195">
        <v>2.1000000000000001E-4</v>
      </c>
      <c r="R322" s="195">
        <f>Q322*H322</f>
        <v>2.7353970000000002E-2</v>
      </c>
      <c r="S322" s="195">
        <v>0</v>
      </c>
      <c r="T322" s="19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7" t="s">
        <v>207</v>
      </c>
      <c r="AT322" s="197" t="s">
        <v>132</v>
      </c>
      <c r="AU322" s="197" t="s">
        <v>86</v>
      </c>
      <c r="AY322" s="17" t="s">
        <v>130</v>
      </c>
      <c r="BE322" s="198">
        <f>IF(N322="základní",J322,0)</f>
        <v>0</v>
      </c>
      <c r="BF322" s="198">
        <f>IF(N322="snížená",J322,0)</f>
        <v>0</v>
      </c>
      <c r="BG322" s="198">
        <f>IF(N322="zákl. přenesená",J322,0)</f>
        <v>0</v>
      </c>
      <c r="BH322" s="198">
        <f>IF(N322="sníž. přenesená",J322,0)</f>
        <v>0</v>
      </c>
      <c r="BI322" s="198">
        <f>IF(N322="nulová",J322,0)</f>
        <v>0</v>
      </c>
      <c r="BJ322" s="17" t="s">
        <v>84</v>
      </c>
      <c r="BK322" s="198">
        <f>ROUND(I322*H322,2)</f>
        <v>0</v>
      </c>
      <c r="BL322" s="17" t="s">
        <v>207</v>
      </c>
      <c r="BM322" s="197" t="s">
        <v>388</v>
      </c>
    </row>
    <row r="323" spans="1:65" s="13" customFormat="1" ht="11.25">
      <c r="B323" s="199"/>
      <c r="C323" s="200"/>
      <c r="D323" s="201" t="s">
        <v>139</v>
      </c>
      <c r="E323" s="202" t="s">
        <v>1</v>
      </c>
      <c r="F323" s="203" t="s">
        <v>345</v>
      </c>
      <c r="G323" s="200"/>
      <c r="H323" s="204">
        <v>32.856000000000002</v>
      </c>
      <c r="I323" s="205"/>
      <c r="J323" s="200"/>
      <c r="K323" s="200"/>
      <c r="L323" s="206"/>
      <c r="M323" s="207"/>
      <c r="N323" s="208"/>
      <c r="O323" s="208"/>
      <c r="P323" s="208"/>
      <c r="Q323" s="208"/>
      <c r="R323" s="208"/>
      <c r="S323" s="208"/>
      <c r="T323" s="209"/>
      <c r="AT323" s="210" t="s">
        <v>139</v>
      </c>
      <c r="AU323" s="210" t="s">
        <v>86</v>
      </c>
      <c r="AV323" s="13" t="s">
        <v>86</v>
      </c>
      <c r="AW323" s="13" t="s">
        <v>32</v>
      </c>
      <c r="AX323" s="13" t="s">
        <v>76</v>
      </c>
      <c r="AY323" s="210" t="s">
        <v>130</v>
      </c>
    </row>
    <row r="324" spans="1:65" s="13" customFormat="1" ht="11.25">
      <c r="B324" s="199"/>
      <c r="C324" s="200"/>
      <c r="D324" s="201" t="s">
        <v>139</v>
      </c>
      <c r="E324" s="202" t="s">
        <v>1</v>
      </c>
      <c r="F324" s="203" t="s">
        <v>345</v>
      </c>
      <c r="G324" s="200"/>
      <c r="H324" s="204">
        <v>32.856000000000002</v>
      </c>
      <c r="I324" s="205"/>
      <c r="J324" s="200"/>
      <c r="K324" s="200"/>
      <c r="L324" s="206"/>
      <c r="M324" s="207"/>
      <c r="N324" s="208"/>
      <c r="O324" s="208"/>
      <c r="P324" s="208"/>
      <c r="Q324" s="208"/>
      <c r="R324" s="208"/>
      <c r="S324" s="208"/>
      <c r="T324" s="209"/>
      <c r="AT324" s="210" t="s">
        <v>139</v>
      </c>
      <c r="AU324" s="210" t="s">
        <v>86</v>
      </c>
      <c r="AV324" s="13" t="s">
        <v>86</v>
      </c>
      <c r="AW324" s="13" t="s">
        <v>32</v>
      </c>
      <c r="AX324" s="13" t="s">
        <v>76</v>
      </c>
      <c r="AY324" s="210" t="s">
        <v>130</v>
      </c>
    </row>
    <row r="325" spans="1:65" s="13" customFormat="1" ht="11.25">
      <c r="B325" s="199"/>
      <c r="C325" s="200"/>
      <c r="D325" s="201" t="s">
        <v>139</v>
      </c>
      <c r="E325" s="202" t="s">
        <v>1</v>
      </c>
      <c r="F325" s="203" t="s">
        <v>346</v>
      </c>
      <c r="G325" s="200"/>
      <c r="H325" s="204">
        <v>17.981999999999999</v>
      </c>
      <c r="I325" s="205"/>
      <c r="J325" s="200"/>
      <c r="K325" s="200"/>
      <c r="L325" s="206"/>
      <c r="M325" s="207"/>
      <c r="N325" s="208"/>
      <c r="O325" s="208"/>
      <c r="P325" s="208"/>
      <c r="Q325" s="208"/>
      <c r="R325" s="208"/>
      <c r="S325" s="208"/>
      <c r="T325" s="209"/>
      <c r="AT325" s="210" t="s">
        <v>139</v>
      </c>
      <c r="AU325" s="210" t="s">
        <v>86</v>
      </c>
      <c r="AV325" s="13" t="s">
        <v>86</v>
      </c>
      <c r="AW325" s="13" t="s">
        <v>32</v>
      </c>
      <c r="AX325" s="13" t="s">
        <v>76</v>
      </c>
      <c r="AY325" s="210" t="s">
        <v>130</v>
      </c>
    </row>
    <row r="326" spans="1:65" s="13" customFormat="1" ht="11.25">
      <c r="B326" s="199"/>
      <c r="C326" s="200"/>
      <c r="D326" s="201" t="s">
        <v>139</v>
      </c>
      <c r="E326" s="202" t="s">
        <v>1</v>
      </c>
      <c r="F326" s="203" t="s">
        <v>346</v>
      </c>
      <c r="G326" s="200"/>
      <c r="H326" s="204">
        <v>17.981999999999999</v>
      </c>
      <c r="I326" s="205"/>
      <c r="J326" s="200"/>
      <c r="K326" s="200"/>
      <c r="L326" s="206"/>
      <c r="M326" s="207"/>
      <c r="N326" s="208"/>
      <c r="O326" s="208"/>
      <c r="P326" s="208"/>
      <c r="Q326" s="208"/>
      <c r="R326" s="208"/>
      <c r="S326" s="208"/>
      <c r="T326" s="209"/>
      <c r="AT326" s="210" t="s">
        <v>139</v>
      </c>
      <c r="AU326" s="210" t="s">
        <v>86</v>
      </c>
      <c r="AV326" s="13" t="s">
        <v>86</v>
      </c>
      <c r="AW326" s="13" t="s">
        <v>32</v>
      </c>
      <c r="AX326" s="13" t="s">
        <v>76</v>
      </c>
      <c r="AY326" s="210" t="s">
        <v>130</v>
      </c>
    </row>
    <row r="327" spans="1:65" s="13" customFormat="1" ht="11.25">
      <c r="B327" s="199"/>
      <c r="C327" s="200"/>
      <c r="D327" s="201" t="s">
        <v>139</v>
      </c>
      <c r="E327" s="202" t="s">
        <v>1</v>
      </c>
      <c r="F327" s="203" t="s">
        <v>347</v>
      </c>
      <c r="G327" s="200"/>
      <c r="H327" s="204">
        <v>1.84</v>
      </c>
      <c r="I327" s="205"/>
      <c r="J327" s="200"/>
      <c r="K327" s="200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139</v>
      </c>
      <c r="AU327" s="210" t="s">
        <v>86</v>
      </c>
      <c r="AV327" s="13" t="s">
        <v>86</v>
      </c>
      <c r="AW327" s="13" t="s">
        <v>32</v>
      </c>
      <c r="AX327" s="13" t="s">
        <v>76</v>
      </c>
      <c r="AY327" s="210" t="s">
        <v>130</v>
      </c>
    </row>
    <row r="328" spans="1:65" s="13" customFormat="1" ht="11.25">
      <c r="B328" s="199"/>
      <c r="C328" s="200"/>
      <c r="D328" s="201" t="s">
        <v>139</v>
      </c>
      <c r="E328" s="202" t="s">
        <v>1</v>
      </c>
      <c r="F328" s="203" t="s">
        <v>347</v>
      </c>
      <c r="G328" s="200"/>
      <c r="H328" s="204">
        <v>1.84</v>
      </c>
      <c r="I328" s="205"/>
      <c r="J328" s="200"/>
      <c r="K328" s="200"/>
      <c r="L328" s="206"/>
      <c r="M328" s="207"/>
      <c r="N328" s="208"/>
      <c r="O328" s="208"/>
      <c r="P328" s="208"/>
      <c r="Q328" s="208"/>
      <c r="R328" s="208"/>
      <c r="S328" s="208"/>
      <c r="T328" s="209"/>
      <c r="AT328" s="210" t="s">
        <v>139</v>
      </c>
      <c r="AU328" s="210" t="s">
        <v>86</v>
      </c>
      <c r="AV328" s="13" t="s">
        <v>86</v>
      </c>
      <c r="AW328" s="13" t="s">
        <v>32</v>
      </c>
      <c r="AX328" s="13" t="s">
        <v>76</v>
      </c>
      <c r="AY328" s="210" t="s">
        <v>130</v>
      </c>
    </row>
    <row r="329" spans="1:65" s="13" customFormat="1" ht="11.25">
      <c r="B329" s="199"/>
      <c r="C329" s="200"/>
      <c r="D329" s="201" t="s">
        <v>139</v>
      </c>
      <c r="E329" s="202" t="s">
        <v>1</v>
      </c>
      <c r="F329" s="203" t="s">
        <v>389</v>
      </c>
      <c r="G329" s="200"/>
      <c r="H329" s="204">
        <v>17.131</v>
      </c>
      <c r="I329" s="205"/>
      <c r="J329" s="200"/>
      <c r="K329" s="200"/>
      <c r="L329" s="206"/>
      <c r="M329" s="207"/>
      <c r="N329" s="208"/>
      <c r="O329" s="208"/>
      <c r="P329" s="208"/>
      <c r="Q329" s="208"/>
      <c r="R329" s="208"/>
      <c r="S329" s="208"/>
      <c r="T329" s="209"/>
      <c r="AT329" s="210" t="s">
        <v>139</v>
      </c>
      <c r="AU329" s="210" t="s">
        <v>86</v>
      </c>
      <c r="AV329" s="13" t="s">
        <v>86</v>
      </c>
      <c r="AW329" s="13" t="s">
        <v>32</v>
      </c>
      <c r="AX329" s="13" t="s">
        <v>76</v>
      </c>
      <c r="AY329" s="210" t="s">
        <v>130</v>
      </c>
    </row>
    <row r="330" spans="1:65" s="13" customFormat="1" ht="11.25">
      <c r="B330" s="199"/>
      <c r="C330" s="200"/>
      <c r="D330" s="201" t="s">
        <v>139</v>
      </c>
      <c r="E330" s="202" t="s">
        <v>1</v>
      </c>
      <c r="F330" s="203" t="s">
        <v>390</v>
      </c>
      <c r="G330" s="200"/>
      <c r="H330" s="204">
        <v>7.77</v>
      </c>
      <c r="I330" s="205"/>
      <c r="J330" s="200"/>
      <c r="K330" s="200"/>
      <c r="L330" s="206"/>
      <c r="M330" s="207"/>
      <c r="N330" s="208"/>
      <c r="O330" s="208"/>
      <c r="P330" s="208"/>
      <c r="Q330" s="208"/>
      <c r="R330" s="208"/>
      <c r="S330" s="208"/>
      <c r="T330" s="209"/>
      <c r="AT330" s="210" t="s">
        <v>139</v>
      </c>
      <c r="AU330" s="210" t="s">
        <v>86</v>
      </c>
      <c r="AV330" s="13" t="s">
        <v>86</v>
      </c>
      <c r="AW330" s="13" t="s">
        <v>32</v>
      </c>
      <c r="AX330" s="13" t="s">
        <v>76</v>
      </c>
      <c r="AY330" s="210" t="s">
        <v>130</v>
      </c>
    </row>
    <row r="331" spans="1:65" s="14" customFormat="1" ht="11.25">
      <c r="B331" s="211"/>
      <c r="C331" s="212"/>
      <c r="D331" s="201" t="s">
        <v>139</v>
      </c>
      <c r="E331" s="213" t="s">
        <v>1</v>
      </c>
      <c r="F331" s="214" t="s">
        <v>142</v>
      </c>
      <c r="G331" s="212"/>
      <c r="H331" s="215">
        <v>130.25700000000001</v>
      </c>
      <c r="I331" s="216"/>
      <c r="J331" s="212"/>
      <c r="K331" s="212"/>
      <c r="L331" s="217"/>
      <c r="M331" s="243"/>
      <c r="N331" s="244"/>
      <c r="O331" s="244"/>
      <c r="P331" s="244"/>
      <c r="Q331" s="244"/>
      <c r="R331" s="244"/>
      <c r="S331" s="244"/>
      <c r="T331" s="245"/>
      <c r="AT331" s="221" t="s">
        <v>139</v>
      </c>
      <c r="AU331" s="221" t="s">
        <v>86</v>
      </c>
      <c r="AV331" s="14" t="s">
        <v>137</v>
      </c>
      <c r="AW331" s="14" t="s">
        <v>32</v>
      </c>
      <c r="AX331" s="14" t="s">
        <v>84</v>
      </c>
      <c r="AY331" s="221" t="s">
        <v>130</v>
      </c>
    </row>
    <row r="332" spans="1:65" s="2" customFormat="1" ht="6.95" customHeight="1">
      <c r="A332" s="34"/>
      <c r="B332" s="54"/>
      <c r="C332" s="55"/>
      <c r="D332" s="55"/>
      <c r="E332" s="55"/>
      <c r="F332" s="55"/>
      <c r="G332" s="55"/>
      <c r="H332" s="55"/>
      <c r="I332" s="55"/>
      <c r="J332" s="55"/>
      <c r="K332" s="55"/>
      <c r="L332" s="39"/>
      <c r="M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</row>
  </sheetData>
  <sheetProtection algorithmName="SHA-512" hashValue="pHv3rrzfx4qIXy4woR+/CWu843C+lFneDafWRLCvPqFFfSmVyYH43WNuK9aHvrGSnh/iJaNYXQDVvL65k+Gv0w==" saltValue="iGZeWpncIIlRrQ8lMDDwNiU0w9io4J++bRbgFd2cSP03OndRnkB145znEfX2+iNQkiNiGVkQN5TS0+7NWDm5gA==" spinCount="100000" sheet="1" objects="1" scenarios="1" formatColumns="0" formatRows="0" autoFilter="0"/>
  <autoFilter ref="C126:K331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8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89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4.45" customHeight="1">
      <c r="B7" s="20"/>
      <c r="E7" s="295" t="str">
        <f>'Rekapitulace stavby'!K6</f>
        <v>Výměna podlahy v tělocvičně ZŠ Beethovenova 662/21, Chomutov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297" t="s">
        <v>391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11. 4. 2025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34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ROUND(J131,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ROUND((SUM(BE131:BE385)),  2)</f>
        <v>0</v>
      </c>
      <c r="G33" s="34"/>
      <c r="H33" s="34"/>
      <c r="I33" s="124">
        <v>0.21</v>
      </c>
      <c r="J33" s="123">
        <f>ROUND(((SUM(BE131:BE385))*I33),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ROUND((SUM(BF131:BF385)),  2)</f>
        <v>0</v>
      </c>
      <c r="G34" s="34"/>
      <c r="H34" s="34"/>
      <c r="I34" s="124">
        <v>0.12</v>
      </c>
      <c r="J34" s="123">
        <f>ROUND(((SUM(BF131:BF385))*I34),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ROUND((SUM(BG131:BG385)),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ROUND((SUM(BH131:BH385)),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ROUND((SUM(BI131:BI385)),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5" customHeight="1">
      <c r="A85" s="34"/>
      <c r="B85" s="35"/>
      <c r="C85" s="36"/>
      <c r="D85" s="36"/>
      <c r="E85" s="302" t="str">
        <f>E7</f>
        <v>Výměna podlahy v tělocvičně ZŠ Beethovenova 662/21, Chomutov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54" t="str">
        <f>E9</f>
        <v>SO 02 - Výměna podlahy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Chomutov</v>
      </c>
      <c r="G89" s="36"/>
      <c r="H89" s="36"/>
      <c r="I89" s="29" t="s">
        <v>22</v>
      </c>
      <c r="J89" s="66" t="str">
        <f>IF(J12="","",J12)</f>
        <v>11. 4. 2025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24</v>
      </c>
      <c r="D91" s="36"/>
      <c r="E91" s="36"/>
      <c r="F91" s="27" t="str">
        <f>E15</f>
        <v>Město Chomutov</v>
      </c>
      <c r="G91" s="36"/>
      <c r="H91" s="36"/>
      <c r="I91" s="29" t="s">
        <v>30</v>
      </c>
      <c r="J91" s="32" t="str">
        <f>E21</f>
        <v>Ing. Marian Zach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Pavel Šouta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J131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103</v>
      </c>
    </row>
    <row r="97" spans="1:31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J132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392</v>
      </c>
      <c r="E98" s="156"/>
      <c r="F98" s="156"/>
      <c r="G98" s="156"/>
      <c r="H98" s="156"/>
      <c r="I98" s="156"/>
      <c r="J98" s="157">
        <f>J133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106</v>
      </c>
      <c r="E99" s="156"/>
      <c r="F99" s="156"/>
      <c r="G99" s="156"/>
      <c r="H99" s="156"/>
      <c r="I99" s="156"/>
      <c r="J99" s="157">
        <f>J142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107</v>
      </c>
      <c r="E100" s="156"/>
      <c r="F100" s="156"/>
      <c r="G100" s="156"/>
      <c r="H100" s="156"/>
      <c r="I100" s="156"/>
      <c r="J100" s="157">
        <f>J186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393</v>
      </c>
      <c r="E101" s="156"/>
      <c r="F101" s="156"/>
      <c r="G101" s="156"/>
      <c r="H101" s="156"/>
      <c r="I101" s="156"/>
      <c r="J101" s="157">
        <f>J212</f>
        <v>0</v>
      </c>
      <c r="K101" s="154"/>
      <c r="L101" s="158"/>
    </row>
    <row r="102" spans="1:31" s="9" customFormat="1" ht="24.95" customHeight="1">
      <c r="B102" s="147"/>
      <c r="C102" s="148"/>
      <c r="D102" s="149" t="s">
        <v>109</v>
      </c>
      <c r="E102" s="150"/>
      <c r="F102" s="150"/>
      <c r="G102" s="150"/>
      <c r="H102" s="150"/>
      <c r="I102" s="150"/>
      <c r="J102" s="151">
        <f>J214</f>
        <v>0</v>
      </c>
      <c r="K102" s="148"/>
      <c r="L102" s="152"/>
    </row>
    <row r="103" spans="1:31" s="10" customFormat="1" ht="19.899999999999999" customHeight="1">
      <c r="B103" s="153"/>
      <c r="C103" s="154"/>
      <c r="D103" s="155" t="s">
        <v>394</v>
      </c>
      <c r="E103" s="156"/>
      <c r="F103" s="156"/>
      <c r="G103" s="156"/>
      <c r="H103" s="156"/>
      <c r="I103" s="156"/>
      <c r="J103" s="157">
        <f>J215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395</v>
      </c>
      <c r="E104" s="156"/>
      <c r="F104" s="156"/>
      <c r="G104" s="156"/>
      <c r="H104" s="156"/>
      <c r="I104" s="156"/>
      <c r="J104" s="157">
        <f>J229</f>
        <v>0</v>
      </c>
      <c r="K104" s="154"/>
      <c r="L104" s="158"/>
    </row>
    <row r="105" spans="1:31" s="10" customFormat="1" ht="19.899999999999999" customHeight="1">
      <c r="B105" s="153"/>
      <c r="C105" s="154"/>
      <c r="D105" s="155" t="s">
        <v>396</v>
      </c>
      <c r="E105" s="156"/>
      <c r="F105" s="156"/>
      <c r="G105" s="156"/>
      <c r="H105" s="156"/>
      <c r="I105" s="156"/>
      <c r="J105" s="157">
        <f>J237</f>
        <v>0</v>
      </c>
      <c r="K105" s="154"/>
      <c r="L105" s="158"/>
    </row>
    <row r="106" spans="1:31" s="10" customFormat="1" ht="19.899999999999999" customHeight="1">
      <c r="B106" s="153"/>
      <c r="C106" s="154"/>
      <c r="D106" s="155" t="s">
        <v>397</v>
      </c>
      <c r="E106" s="156"/>
      <c r="F106" s="156"/>
      <c r="G106" s="156"/>
      <c r="H106" s="156"/>
      <c r="I106" s="156"/>
      <c r="J106" s="157">
        <f>J243</f>
        <v>0</v>
      </c>
      <c r="K106" s="154"/>
      <c r="L106" s="158"/>
    </row>
    <row r="107" spans="1:31" s="10" customFormat="1" ht="19.899999999999999" customHeight="1">
      <c r="B107" s="153"/>
      <c r="C107" s="154"/>
      <c r="D107" s="155" t="s">
        <v>111</v>
      </c>
      <c r="E107" s="156"/>
      <c r="F107" s="156"/>
      <c r="G107" s="156"/>
      <c r="H107" s="156"/>
      <c r="I107" s="156"/>
      <c r="J107" s="157">
        <f>J249</f>
        <v>0</v>
      </c>
      <c r="K107" s="154"/>
      <c r="L107" s="158"/>
    </row>
    <row r="108" spans="1:31" s="10" customFormat="1" ht="19.899999999999999" customHeight="1">
      <c r="B108" s="153"/>
      <c r="C108" s="154"/>
      <c r="D108" s="155" t="s">
        <v>112</v>
      </c>
      <c r="E108" s="156"/>
      <c r="F108" s="156"/>
      <c r="G108" s="156"/>
      <c r="H108" s="156"/>
      <c r="I108" s="156"/>
      <c r="J108" s="157">
        <f>J255</f>
        <v>0</v>
      </c>
      <c r="K108" s="154"/>
      <c r="L108" s="158"/>
    </row>
    <row r="109" spans="1:31" s="10" customFormat="1" ht="19.899999999999999" customHeight="1">
      <c r="B109" s="153"/>
      <c r="C109" s="154"/>
      <c r="D109" s="155" t="s">
        <v>398</v>
      </c>
      <c r="E109" s="156"/>
      <c r="F109" s="156"/>
      <c r="G109" s="156"/>
      <c r="H109" s="156"/>
      <c r="I109" s="156"/>
      <c r="J109" s="157">
        <f>J283</f>
        <v>0</v>
      </c>
      <c r="K109" s="154"/>
      <c r="L109" s="158"/>
    </row>
    <row r="110" spans="1:31" s="10" customFormat="1" ht="19.899999999999999" customHeight="1">
      <c r="B110" s="153"/>
      <c r="C110" s="154"/>
      <c r="D110" s="155" t="s">
        <v>113</v>
      </c>
      <c r="E110" s="156"/>
      <c r="F110" s="156"/>
      <c r="G110" s="156"/>
      <c r="H110" s="156"/>
      <c r="I110" s="156"/>
      <c r="J110" s="157">
        <f>J329</f>
        <v>0</v>
      </c>
      <c r="K110" s="154"/>
      <c r="L110" s="158"/>
    </row>
    <row r="111" spans="1:31" s="10" customFormat="1" ht="19.899999999999999" customHeight="1">
      <c r="B111" s="153"/>
      <c r="C111" s="154"/>
      <c r="D111" s="155" t="s">
        <v>114</v>
      </c>
      <c r="E111" s="156"/>
      <c r="F111" s="156"/>
      <c r="G111" s="156"/>
      <c r="H111" s="156"/>
      <c r="I111" s="156"/>
      <c r="J111" s="157">
        <f>J373</f>
        <v>0</v>
      </c>
      <c r="K111" s="154"/>
      <c r="L111" s="158"/>
    </row>
    <row r="112" spans="1:31" s="2" customFormat="1" ht="21.7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31" s="2" customFormat="1" ht="6.95" customHeight="1">
      <c r="A113" s="3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pans="1:31" s="2" customFormat="1" ht="6.95" customHeight="1">
      <c r="A117" s="34"/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24.95" customHeight="1">
      <c r="A118" s="34"/>
      <c r="B118" s="35"/>
      <c r="C118" s="23" t="s">
        <v>115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16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4.45" customHeight="1">
      <c r="A121" s="34"/>
      <c r="B121" s="35"/>
      <c r="C121" s="36"/>
      <c r="D121" s="36"/>
      <c r="E121" s="302" t="str">
        <f>E7</f>
        <v>Výměna podlahy v tělocvičně ZŠ Beethovenova 662/21, Chomutov</v>
      </c>
      <c r="F121" s="303"/>
      <c r="G121" s="303"/>
      <c r="H121" s="303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2" customHeight="1">
      <c r="A122" s="34"/>
      <c r="B122" s="35"/>
      <c r="C122" s="29" t="s">
        <v>97</v>
      </c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5.6" customHeight="1">
      <c r="A123" s="34"/>
      <c r="B123" s="35"/>
      <c r="C123" s="36"/>
      <c r="D123" s="36"/>
      <c r="E123" s="254" t="str">
        <f>E9</f>
        <v>SO 02 - Výměna podlahy</v>
      </c>
      <c r="F123" s="304"/>
      <c r="G123" s="304"/>
      <c r="H123" s="304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20</v>
      </c>
      <c r="D125" s="36"/>
      <c r="E125" s="36"/>
      <c r="F125" s="27" t="str">
        <f>F12</f>
        <v>Chomutov</v>
      </c>
      <c r="G125" s="36"/>
      <c r="H125" s="36"/>
      <c r="I125" s="29" t="s">
        <v>22</v>
      </c>
      <c r="J125" s="66" t="str">
        <f>IF(J12="","",J12)</f>
        <v>11. 4. 2025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6.95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6" customHeight="1">
      <c r="A127" s="34"/>
      <c r="B127" s="35"/>
      <c r="C127" s="29" t="s">
        <v>24</v>
      </c>
      <c r="D127" s="36"/>
      <c r="E127" s="36"/>
      <c r="F127" s="27" t="str">
        <f>E15</f>
        <v>Město Chomutov</v>
      </c>
      <c r="G127" s="36"/>
      <c r="H127" s="36"/>
      <c r="I127" s="29" t="s">
        <v>30</v>
      </c>
      <c r="J127" s="32" t="str">
        <f>E21</f>
        <v>Ing. Marian Zach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6" customHeight="1">
      <c r="A128" s="34"/>
      <c r="B128" s="35"/>
      <c r="C128" s="29" t="s">
        <v>28</v>
      </c>
      <c r="D128" s="36"/>
      <c r="E128" s="36"/>
      <c r="F128" s="27" t="str">
        <f>IF(E18="","",E18)</f>
        <v>Vyplň údaj</v>
      </c>
      <c r="G128" s="36"/>
      <c r="H128" s="36"/>
      <c r="I128" s="29" t="s">
        <v>33</v>
      </c>
      <c r="J128" s="32" t="str">
        <f>E24</f>
        <v>Pavel Šouta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0.3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11" customFormat="1" ht="29.25" customHeight="1">
      <c r="A130" s="159"/>
      <c r="B130" s="160"/>
      <c r="C130" s="161" t="s">
        <v>116</v>
      </c>
      <c r="D130" s="162" t="s">
        <v>61</v>
      </c>
      <c r="E130" s="162" t="s">
        <v>57</v>
      </c>
      <c r="F130" s="162" t="s">
        <v>58</v>
      </c>
      <c r="G130" s="162" t="s">
        <v>117</v>
      </c>
      <c r="H130" s="162" t="s">
        <v>118</v>
      </c>
      <c r="I130" s="162" t="s">
        <v>119</v>
      </c>
      <c r="J130" s="162" t="s">
        <v>101</v>
      </c>
      <c r="K130" s="163" t="s">
        <v>120</v>
      </c>
      <c r="L130" s="164"/>
      <c r="M130" s="75" t="s">
        <v>1</v>
      </c>
      <c r="N130" s="76" t="s">
        <v>40</v>
      </c>
      <c r="O130" s="76" t="s">
        <v>121</v>
      </c>
      <c r="P130" s="76" t="s">
        <v>122</v>
      </c>
      <c r="Q130" s="76" t="s">
        <v>123</v>
      </c>
      <c r="R130" s="76" t="s">
        <v>124</v>
      </c>
      <c r="S130" s="76" t="s">
        <v>125</v>
      </c>
      <c r="T130" s="77" t="s">
        <v>126</v>
      </c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</row>
    <row r="131" spans="1:65" s="2" customFormat="1" ht="22.9" customHeight="1">
      <c r="A131" s="34"/>
      <c r="B131" s="35"/>
      <c r="C131" s="82" t="s">
        <v>127</v>
      </c>
      <c r="D131" s="36"/>
      <c r="E131" s="36"/>
      <c r="F131" s="36"/>
      <c r="G131" s="36"/>
      <c r="H131" s="36"/>
      <c r="I131" s="36"/>
      <c r="J131" s="165">
        <f>BK131</f>
        <v>0</v>
      </c>
      <c r="K131" s="36"/>
      <c r="L131" s="39"/>
      <c r="M131" s="78"/>
      <c r="N131" s="166"/>
      <c r="O131" s="79"/>
      <c r="P131" s="167">
        <f>P132+P214</f>
        <v>0</v>
      </c>
      <c r="Q131" s="79"/>
      <c r="R131" s="167">
        <f>R132+R214</f>
        <v>164.49994581999999</v>
      </c>
      <c r="S131" s="79"/>
      <c r="T131" s="168">
        <f>T132+T214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75</v>
      </c>
      <c r="AU131" s="17" t="s">
        <v>103</v>
      </c>
      <c r="BK131" s="169">
        <f>BK132+BK214</f>
        <v>0</v>
      </c>
    </row>
    <row r="132" spans="1:65" s="12" customFormat="1" ht="25.9" customHeight="1">
      <c r="B132" s="170"/>
      <c r="C132" s="171"/>
      <c r="D132" s="172" t="s">
        <v>75</v>
      </c>
      <c r="E132" s="173" t="s">
        <v>128</v>
      </c>
      <c r="F132" s="173" t="s">
        <v>129</v>
      </c>
      <c r="G132" s="171"/>
      <c r="H132" s="171"/>
      <c r="I132" s="174"/>
      <c r="J132" s="175">
        <f>BK132</f>
        <v>0</v>
      </c>
      <c r="K132" s="171"/>
      <c r="L132" s="176"/>
      <c r="M132" s="177"/>
      <c r="N132" s="178"/>
      <c r="O132" s="178"/>
      <c r="P132" s="179">
        <f>P133+P142+P186+P212</f>
        <v>0</v>
      </c>
      <c r="Q132" s="178"/>
      <c r="R132" s="179">
        <f>R133+R142+R186+R212</f>
        <v>162.39234972</v>
      </c>
      <c r="S132" s="178"/>
      <c r="T132" s="180">
        <f>T133+T142+T186+T212</f>
        <v>0</v>
      </c>
      <c r="AR132" s="181" t="s">
        <v>84</v>
      </c>
      <c r="AT132" s="182" t="s">
        <v>75</v>
      </c>
      <c r="AU132" s="182" t="s">
        <v>76</v>
      </c>
      <c r="AY132" s="181" t="s">
        <v>130</v>
      </c>
      <c r="BK132" s="183">
        <f>BK133+BK142+BK186+BK212</f>
        <v>0</v>
      </c>
    </row>
    <row r="133" spans="1:65" s="12" customFormat="1" ht="22.9" customHeight="1">
      <c r="B133" s="170"/>
      <c r="C133" s="171"/>
      <c r="D133" s="172" t="s">
        <v>75</v>
      </c>
      <c r="E133" s="184" t="s">
        <v>86</v>
      </c>
      <c r="F133" s="184" t="s">
        <v>399</v>
      </c>
      <c r="G133" s="171"/>
      <c r="H133" s="171"/>
      <c r="I133" s="174"/>
      <c r="J133" s="185">
        <f>BK133</f>
        <v>0</v>
      </c>
      <c r="K133" s="171"/>
      <c r="L133" s="176"/>
      <c r="M133" s="177"/>
      <c r="N133" s="178"/>
      <c r="O133" s="178"/>
      <c r="P133" s="179">
        <f>SUM(P134:P141)</f>
        <v>0</v>
      </c>
      <c r="Q133" s="178"/>
      <c r="R133" s="179">
        <f>SUM(R134:R141)</f>
        <v>71.83387411999999</v>
      </c>
      <c r="S133" s="178"/>
      <c r="T133" s="180">
        <f>SUM(T134:T141)</f>
        <v>0</v>
      </c>
      <c r="AR133" s="181" t="s">
        <v>84</v>
      </c>
      <c r="AT133" s="182" t="s">
        <v>75</v>
      </c>
      <c r="AU133" s="182" t="s">
        <v>84</v>
      </c>
      <c r="AY133" s="181" t="s">
        <v>130</v>
      </c>
      <c r="BK133" s="183">
        <f>SUM(BK134:BK141)</f>
        <v>0</v>
      </c>
    </row>
    <row r="134" spans="1:65" s="2" customFormat="1" ht="14.45" customHeight="1">
      <c r="A134" s="34"/>
      <c r="B134" s="35"/>
      <c r="C134" s="186" t="s">
        <v>84</v>
      </c>
      <c r="D134" s="186" t="s">
        <v>132</v>
      </c>
      <c r="E134" s="187" t="s">
        <v>400</v>
      </c>
      <c r="F134" s="188" t="s">
        <v>401</v>
      </c>
      <c r="G134" s="189" t="s">
        <v>135</v>
      </c>
      <c r="H134" s="190">
        <v>28.303000000000001</v>
      </c>
      <c r="I134" s="191"/>
      <c r="J134" s="192">
        <f>ROUND(I134*H134,2)</f>
        <v>0</v>
      </c>
      <c r="K134" s="188" t="s">
        <v>136</v>
      </c>
      <c r="L134" s="39"/>
      <c r="M134" s="193" t="s">
        <v>1</v>
      </c>
      <c r="N134" s="194" t="s">
        <v>41</v>
      </c>
      <c r="O134" s="71"/>
      <c r="P134" s="195">
        <f>O134*H134</f>
        <v>0</v>
      </c>
      <c r="Q134" s="195">
        <v>2.5018699999999998</v>
      </c>
      <c r="R134" s="195">
        <f>Q134*H134</f>
        <v>70.810426609999993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137</v>
      </c>
      <c r="AT134" s="197" t="s">
        <v>132</v>
      </c>
      <c r="AU134" s="197" t="s">
        <v>86</v>
      </c>
      <c r="AY134" s="17" t="s">
        <v>130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84</v>
      </c>
      <c r="BK134" s="198">
        <f>ROUND(I134*H134,2)</f>
        <v>0</v>
      </c>
      <c r="BL134" s="17" t="s">
        <v>137</v>
      </c>
      <c r="BM134" s="197" t="s">
        <v>402</v>
      </c>
    </row>
    <row r="135" spans="1:65" s="13" customFormat="1" ht="11.25">
      <c r="B135" s="199"/>
      <c r="C135" s="200"/>
      <c r="D135" s="201" t="s">
        <v>139</v>
      </c>
      <c r="E135" s="202" t="s">
        <v>1</v>
      </c>
      <c r="F135" s="203" t="s">
        <v>204</v>
      </c>
      <c r="G135" s="200"/>
      <c r="H135" s="204">
        <v>26.858000000000001</v>
      </c>
      <c r="I135" s="205"/>
      <c r="J135" s="200"/>
      <c r="K135" s="200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139</v>
      </c>
      <c r="AU135" s="210" t="s">
        <v>86</v>
      </c>
      <c r="AV135" s="13" t="s">
        <v>86</v>
      </c>
      <c r="AW135" s="13" t="s">
        <v>32</v>
      </c>
      <c r="AX135" s="13" t="s">
        <v>76</v>
      </c>
      <c r="AY135" s="210" t="s">
        <v>130</v>
      </c>
    </row>
    <row r="136" spans="1:65" s="13" customFormat="1" ht="11.25">
      <c r="B136" s="199"/>
      <c r="C136" s="200"/>
      <c r="D136" s="201" t="s">
        <v>139</v>
      </c>
      <c r="E136" s="202" t="s">
        <v>1</v>
      </c>
      <c r="F136" s="203" t="s">
        <v>205</v>
      </c>
      <c r="G136" s="200"/>
      <c r="H136" s="204">
        <v>1.4450000000000001</v>
      </c>
      <c r="I136" s="205"/>
      <c r="J136" s="200"/>
      <c r="K136" s="200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139</v>
      </c>
      <c r="AU136" s="210" t="s">
        <v>86</v>
      </c>
      <c r="AV136" s="13" t="s">
        <v>86</v>
      </c>
      <c r="AW136" s="13" t="s">
        <v>32</v>
      </c>
      <c r="AX136" s="13" t="s">
        <v>76</v>
      </c>
      <c r="AY136" s="210" t="s">
        <v>130</v>
      </c>
    </row>
    <row r="137" spans="1:65" s="14" customFormat="1" ht="11.25">
      <c r="B137" s="211"/>
      <c r="C137" s="212"/>
      <c r="D137" s="201" t="s">
        <v>139</v>
      </c>
      <c r="E137" s="213" t="s">
        <v>1</v>
      </c>
      <c r="F137" s="214" t="s">
        <v>142</v>
      </c>
      <c r="G137" s="212"/>
      <c r="H137" s="215">
        <v>28.303000000000001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139</v>
      </c>
      <c r="AU137" s="221" t="s">
        <v>86</v>
      </c>
      <c r="AV137" s="14" t="s">
        <v>137</v>
      </c>
      <c r="AW137" s="14" t="s">
        <v>32</v>
      </c>
      <c r="AX137" s="14" t="s">
        <v>84</v>
      </c>
      <c r="AY137" s="221" t="s">
        <v>130</v>
      </c>
    </row>
    <row r="138" spans="1:65" s="2" customFormat="1" ht="14.45" customHeight="1">
      <c r="A138" s="34"/>
      <c r="B138" s="35"/>
      <c r="C138" s="186" t="s">
        <v>86</v>
      </c>
      <c r="D138" s="186" t="s">
        <v>132</v>
      </c>
      <c r="E138" s="187" t="s">
        <v>403</v>
      </c>
      <c r="F138" s="188" t="s">
        <v>404</v>
      </c>
      <c r="G138" s="189" t="s">
        <v>196</v>
      </c>
      <c r="H138" s="190">
        <v>0.96299999999999997</v>
      </c>
      <c r="I138" s="191"/>
      <c r="J138" s="192">
        <f>ROUND(I138*H138,2)</f>
        <v>0</v>
      </c>
      <c r="K138" s="188" t="s">
        <v>136</v>
      </c>
      <c r="L138" s="39"/>
      <c r="M138" s="193" t="s">
        <v>1</v>
      </c>
      <c r="N138" s="194" t="s">
        <v>41</v>
      </c>
      <c r="O138" s="71"/>
      <c r="P138" s="195">
        <f>O138*H138</f>
        <v>0</v>
      </c>
      <c r="Q138" s="195">
        <v>1.06277</v>
      </c>
      <c r="R138" s="195">
        <f>Q138*H138</f>
        <v>1.02344751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137</v>
      </c>
      <c r="AT138" s="197" t="s">
        <v>132</v>
      </c>
      <c r="AU138" s="197" t="s">
        <v>86</v>
      </c>
      <c r="AY138" s="17" t="s">
        <v>130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84</v>
      </c>
      <c r="BK138" s="198">
        <f>ROUND(I138*H138,2)</f>
        <v>0</v>
      </c>
      <c r="BL138" s="17" t="s">
        <v>137</v>
      </c>
      <c r="BM138" s="197" t="s">
        <v>405</v>
      </c>
    </row>
    <row r="139" spans="1:65" s="13" customFormat="1" ht="11.25">
      <c r="B139" s="199"/>
      <c r="C139" s="200"/>
      <c r="D139" s="201" t="s">
        <v>139</v>
      </c>
      <c r="E139" s="202" t="s">
        <v>1</v>
      </c>
      <c r="F139" s="203" t="s">
        <v>406</v>
      </c>
      <c r="G139" s="200"/>
      <c r="H139" s="204">
        <v>0.91400000000000003</v>
      </c>
      <c r="I139" s="205"/>
      <c r="J139" s="200"/>
      <c r="K139" s="200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139</v>
      </c>
      <c r="AU139" s="210" t="s">
        <v>86</v>
      </c>
      <c r="AV139" s="13" t="s">
        <v>86</v>
      </c>
      <c r="AW139" s="13" t="s">
        <v>32</v>
      </c>
      <c r="AX139" s="13" t="s">
        <v>76</v>
      </c>
      <c r="AY139" s="210" t="s">
        <v>130</v>
      </c>
    </row>
    <row r="140" spans="1:65" s="13" customFormat="1" ht="11.25">
      <c r="B140" s="199"/>
      <c r="C140" s="200"/>
      <c r="D140" s="201" t="s">
        <v>139</v>
      </c>
      <c r="E140" s="202" t="s">
        <v>1</v>
      </c>
      <c r="F140" s="203" t="s">
        <v>407</v>
      </c>
      <c r="G140" s="200"/>
      <c r="H140" s="204">
        <v>4.9000000000000002E-2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139</v>
      </c>
      <c r="AU140" s="210" t="s">
        <v>86</v>
      </c>
      <c r="AV140" s="13" t="s">
        <v>86</v>
      </c>
      <c r="AW140" s="13" t="s">
        <v>32</v>
      </c>
      <c r="AX140" s="13" t="s">
        <v>76</v>
      </c>
      <c r="AY140" s="210" t="s">
        <v>130</v>
      </c>
    </row>
    <row r="141" spans="1:65" s="14" customFormat="1" ht="11.25">
      <c r="B141" s="211"/>
      <c r="C141" s="212"/>
      <c r="D141" s="201" t="s">
        <v>139</v>
      </c>
      <c r="E141" s="213" t="s">
        <v>1</v>
      </c>
      <c r="F141" s="214" t="s">
        <v>142</v>
      </c>
      <c r="G141" s="212"/>
      <c r="H141" s="215">
        <v>0.96299999999999997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139</v>
      </c>
      <c r="AU141" s="221" t="s">
        <v>86</v>
      </c>
      <c r="AV141" s="14" t="s">
        <v>137</v>
      </c>
      <c r="AW141" s="14" t="s">
        <v>32</v>
      </c>
      <c r="AX141" s="14" t="s">
        <v>84</v>
      </c>
      <c r="AY141" s="221" t="s">
        <v>130</v>
      </c>
    </row>
    <row r="142" spans="1:65" s="12" customFormat="1" ht="22.9" customHeight="1">
      <c r="B142" s="170"/>
      <c r="C142" s="171"/>
      <c r="D142" s="172" t="s">
        <v>75</v>
      </c>
      <c r="E142" s="184" t="s">
        <v>157</v>
      </c>
      <c r="F142" s="184" t="s">
        <v>206</v>
      </c>
      <c r="G142" s="171"/>
      <c r="H142" s="171"/>
      <c r="I142" s="174"/>
      <c r="J142" s="185">
        <f>BK142</f>
        <v>0</v>
      </c>
      <c r="K142" s="171"/>
      <c r="L142" s="176"/>
      <c r="M142" s="177"/>
      <c r="N142" s="178"/>
      <c r="O142" s="178"/>
      <c r="P142" s="179">
        <f>SUM(P143:P185)</f>
        <v>0</v>
      </c>
      <c r="Q142" s="178"/>
      <c r="R142" s="179">
        <f>SUM(R143:R185)</f>
        <v>90.550928400000004</v>
      </c>
      <c r="S142" s="178"/>
      <c r="T142" s="180">
        <f>SUM(T143:T185)</f>
        <v>0</v>
      </c>
      <c r="AR142" s="181" t="s">
        <v>84</v>
      </c>
      <c r="AT142" s="182" t="s">
        <v>75</v>
      </c>
      <c r="AU142" s="182" t="s">
        <v>84</v>
      </c>
      <c r="AY142" s="181" t="s">
        <v>130</v>
      </c>
      <c r="BK142" s="183">
        <f>SUM(BK143:BK185)</f>
        <v>0</v>
      </c>
    </row>
    <row r="143" spans="1:65" s="2" customFormat="1" ht="14.45" customHeight="1">
      <c r="A143" s="34"/>
      <c r="B143" s="35"/>
      <c r="C143" s="186" t="s">
        <v>146</v>
      </c>
      <c r="D143" s="186" t="s">
        <v>132</v>
      </c>
      <c r="E143" s="187" t="s">
        <v>408</v>
      </c>
      <c r="F143" s="188" t="s">
        <v>409</v>
      </c>
      <c r="G143" s="189" t="s">
        <v>189</v>
      </c>
      <c r="H143" s="190">
        <v>65.36</v>
      </c>
      <c r="I143" s="191"/>
      <c r="J143" s="192">
        <f>ROUND(I143*H143,2)</f>
        <v>0</v>
      </c>
      <c r="K143" s="188" t="s">
        <v>136</v>
      </c>
      <c r="L143" s="39"/>
      <c r="M143" s="193" t="s">
        <v>1</v>
      </c>
      <c r="N143" s="194" t="s">
        <v>41</v>
      </c>
      <c r="O143" s="71"/>
      <c r="P143" s="195">
        <f>O143*H143</f>
        <v>0</v>
      </c>
      <c r="Q143" s="195">
        <v>2.5999999999999998E-4</v>
      </c>
      <c r="R143" s="195">
        <f>Q143*H143</f>
        <v>1.6993599999999998E-2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137</v>
      </c>
      <c r="AT143" s="197" t="s">
        <v>132</v>
      </c>
      <c r="AU143" s="197" t="s">
        <v>86</v>
      </c>
      <c r="AY143" s="17" t="s">
        <v>130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84</v>
      </c>
      <c r="BK143" s="198">
        <f>ROUND(I143*H143,2)</f>
        <v>0</v>
      </c>
      <c r="BL143" s="17" t="s">
        <v>137</v>
      </c>
      <c r="BM143" s="197" t="s">
        <v>410</v>
      </c>
    </row>
    <row r="144" spans="1:65" s="13" customFormat="1" ht="11.25">
      <c r="B144" s="199"/>
      <c r="C144" s="200"/>
      <c r="D144" s="201" t="s">
        <v>139</v>
      </c>
      <c r="E144" s="202" t="s">
        <v>1</v>
      </c>
      <c r="F144" s="203" t="s">
        <v>411</v>
      </c>
      <c r="G144" s="200"/>
      <c r="H144" s="204">
        <v>35.520000000000003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139</v>
      </c>
      <c r="AU144" s="210" t="s">
        <v>86</v>
      </c>
      <c r="AV144" s="13" t="s">
        <v>86</v>
      </c>
      <c r="AW144" s="13" t="s">
        <v>32</v>
      </c>
      <c r="AX144" s="13" t="s">
        <v>76</v>
      </c>
      <c r="AY144" s="210" t="s">
        <v>130</v>
      </c>
    </row>
    <row r="145" spans="1:65" s="13" customFormat="1" ht="11.25">
      <c r="B145" s="199"/>
      <c r="C145" s="200"/>
      <c r="D145" s="201" t="s">
        <v>139</v>
      </c>
      <c r="E145" s="202" t="s">
        <v>1</v>
      </c>
      <c r="F145" s="203" t="s">
        <v>412</v>
      </c>
      <c r="G145" s="200"/>
      <c r="H145" s="204">
        <v>19.440000000000001</v>
      </c>
      <c r="I145" s="205"/>
      <c r="J145" s="200"/>
      <c r="K145" s="200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139</v>
      </c>
      <c r="AU145" s="210" t="s">
        <v>86</v>
      </c>
      <c r="AV145" s="13" t="s">
        <v>86</v>
      </c>
      <c r="AW145" s="13" t="s">
        <v>32</v>
      </c>
      <c r="AX145" s="13" t="s">
        <v>76</v>
      </c>
      <c r="AY145" s="210" t="s">
        <v>130</v>
      </c>
    </row>
    <row r="146" spans="1:65" s="13" customFormat="1" ht="11.25">
      <c r="B146" s="199"/>
      <c r="C146" s="200"/>
      <c r="D146" s="201" t="s">
        <v>139</v>
      </c>
      <c r="E146" s="202" t="s">
        <v>1</v>
      </c>
      <c r="F146" s="203" t="s">
        <v>294</v>
      </c>
      <c r="G146" s="200"/>
      <c r="H146" s="204">
        <v>10.4</v>
      </c>
      <c r="I146" s="205"/>
      <c r="J146" s="200"/>
      <c r="K146" s="200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139</v>
      </c>
      <c r="AU146" s="210" t="s">
        <v>86</v>
      </c>
      <c r="AV146" s="13" t="s">
        <v>86</v>
      </c>
      <c r="AW146" s="13" t="s">
        <v>32</v>
      </c>
      <c r="AX146" s="13" t="s">
        <v>76</v>
      </c>
      <c r="AY146" s="210" t="s">
        <v>130</v>
      </c>
    </row>
    <row r="147" spans="1:65" s="14" customFormat="1" ht="11.25">
      <c r="B147" s="211"/>
      <c r="C147" s="212"/>
      <c r="D147" s="201" t="s">
        <v>139</v>
      </c>
      <c r="E147" s="213" t="s">
        <v>1</v>
      </c>
      <c r="F147" s="214" t="s">
        <v>142</v>
      </c>
      <c r="G147" s="212"/>
      <c r="H147" s="215">
        <v>65.36</v>
      </c>
      <c r="I147" s="216"/>
      <c r="J147" s="212"/>
      <c r="K147" s="212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139</v>
      </c>
      <c r="AU147" s="221" t="s">
        <v>86</v>
      </c>
      <c r="AV147" s="14" t="s">
        <v>137</v>
      </c>
      <c r="AW147" s="14" t="s">
        <v>32</v>
      </c>
      <c r="AX147" s="14" t="s">
        <v>84</v>
      </c>
      <c r="AY147" s="221" t="s">
        <v>130</v>
      </c>
    </row>
    <row r="148" spans="1:65" s="15" customFormat="1" ht="11.25">
      <c r="B148" s="222"/>
      <c r="C148" s="223"/>
      <c r="D148" s="201" t="s">
        <v>139</v>
      </c>
      <c r="E148" s="224" t="s">
        <v>1</v>
      </c>
      <c r="F148" s="225" t="s">
        <v>413</v>
      </c>
      <c r="G148" s="223"/>
      <c r="H148" s="224" t="s">
        <v>1</v>
      </c>
      <c r="I148" s="226"/>
      <c r="J148" s="223"/>
      <c r="K148" s="223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139</v>
      </c>
      <c r="AU148" s="231" t="s">
        <v>86</v>
      </c>
      <c r="AV148" s="15" t="s">
        <v>84</v>
      </c>
      <c r="AW148" s="15" t="s">
        <v>32</v>
      </c>
      <c r="AX148" s="15" t="s">
        <v>76</v>
      </c>
      <c r="AY148" s="231" t="s">
        <v>130</v>
      </c>
    </row>
    <row r="149" spans="1:65" s="2" customFormat="1" ht="14.45" customHeight="1">
      <c r="A149" s="34"/>
      <c r="B149" s="35"/>
      <c r="C149" s="186" t="s">
        <v>137</v>
      </c>
      <c r="D149" s="186" t="s">
        <v>132</v>
      </c>
      <c r="E149" s="187" t="s">
        <v>414</v>
      </c>
      <c r="F149" s="188" t="s">
        <v>415</v>
      </c>
      <c r="G149" s="189" t="s">
        <v>189</v>
      </c>
      <c r="H149" s="190">
        <v>65.36</v>
      </c>
      <c r="I149" s="191"/>
      <c r="J149" s="192">
        <f>ROUND(I149*H149,2)</f>
        <v>0</v>
      </c>
      <c r="K149" s="188" t="s">
        <v>136</v>
      </c>
      <c r="L149" s="39"/>
      <c r="M149" s="193" t="s">
        <v>1</v>
      </c>
      <c r="N149" s="194" t="s">
        <v>41</v>
      </c>
      <c r="O149" s="71"/>
      <c r="P149" s="195">
        <f>O149*H149</f>
        <v>0</v>
      </c>
      <c r="Q149" s="195">
        <v>1.2E-2</v>
      </c>
      <c r="R149" s="195">
        <f>Q149*H149</f>
        <v>0.78432000000000002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137</v>
      </c>
      <c r="AT149" s="197" t="s">
        <v>132</v>
      </c>
      <c r="AU149" s="197" t="s">
        <v>86</v>
      </c>
      <c r="AY149" s="17" t="s">
        <v>130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7" t="s">
        <v>84</v>
      </c>
      <c r="BK149" s="198">
        <f>ROUND(I149*H149,2)</f>
        <v>0</v>
      </c>
      <c r="BL149" s="17" t="s">
        <v>137</v>
      </c>
      <c r="BM149" s="197" t="s">
        <v>416</v>
      </c>
    </row>
    <row r="150" spans="1:65" s="13" customFormat="1" ht="11.25">
      <c r="B150" s="199"/>
      <c r="C150" s="200"/>
      <c r="D150" s="201" t="s">
        <v>139</v>
      </c>
      <c r="E150" s="202" t="s">
        <v>1</v>
      </c>
      <c r="F150" s="203" t="s">
        <v>411</v>
      </c>
      <c r="G150" s="200"/>
      <c r="H150" s="204">
        <v>35.520000000000003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139</v>
      </c>
      <c r="AU150" s="210" t="s">
        <v>86</v>
      </c>
      <c r="AV150" s="13" t="s">
        <v>86</v>
      </c>
      <c r="AW150" s="13" t="s">
        <v>32</v>
      </c>
      <c r="AX150" s="13" t="s">
        <v>76</v>
      </c>
      <c r="AY150" s="210" t="s">
        <v>130</v>
      </c>
    </row>
    <row r="151" spans="1:65" s="13" customFormat="1" ht="11.25">
      <c r="B151" s="199"/>
      <c r="C151" s="200"/>
      <c r="D151" s="201" t="s">
        <v>139</v>
      </c>
      <c r="E151" s="202" t="s">
        <v>1</v>
      </c>
      <c r="F151" s="203" t="s">
        <v>412</v>
      </c>
      <c r="G151" s="200"/>
      <c r="H151" s="204">
        <v>19.440000000000001</v>
      </c>
      <c r="I151" s="205"/>
      <c r="J151" s="200"/>
      <c r="K151" s="200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139</v>
      </c>
      <c r="AU151" s="210" t="s">
        <v>86</v>
      </c>
      <c r="AV151" s="13" t="s">
        <v>86</v>
      </c>
      <c r="AW151" s="13" t="s">
        <v>32</v>
      </c>
      <c r="AX151" s="13" t="s">
        <v>76</v>
      </c>
      <c r="AY151" s="210" t="s">
        <v>130</v>
      </c>
    </row>
    <row r="152" spans="1:65" s="13" customFormat="1" ht="11.25">
      <c r="B152" s="199"/>
      <c r="C152" s="200"/>
      <c r="D152" s="201" t="s">
        <v>139</v>
      </c>
      <c r="E152" s="202" t="s">
        <v>1</v>
      </c>
      <c r="F152" s="203" t="s">
        <v>294</v>
      </c>
      <c r="G152" s="200"/>
      <c r="H152" s="204">
        <v>10.4</v>
      </c>
      <c r="I152" s="205"/>
      <c r="J152" s="200"/>
      <c r="K152" s="200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139</v>
      </c>
      <c r="AU152" s="210" t="s">
        <v>86</v>
      </c>
      <c r="AV152" s="13" t="s">
        <v>86</v>
      </c>
      <c r="AW152" s="13" t="s">
        <v>32</v>
      </c>
      <c r="AX152" s="13" t="s">
        <v>76</v>
      </c>
      <c r="AY152" s="210" t="s">
        <v>130</v>
      </c>
    </row>
    <row r="153" spans="1:65" s="14" customFormat="1" ht="11.25">
      <c r="B153" s="211"/>
      <c r="C153" s="212"/>
      <c r="D153" s="201" t="s">
        <v>139</v>
      </c>
      <c r="E153" s="213" t="s">
        <v>1</v>
      </c>
      <c r="F153" s="214" t="s">
        <v>142</v>
      </c>
      <c r="G153" s="212"/>
      <c r="H153" s="215">
        <v>65.36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139</v>
      </c>
      <c r="AU153" s="221" t="s">
        <v>86</v>
      </c>
      <c r="AV153" s="14" t="s">
        <v>137</v>
      </c>
      <c r="AW153" s="14" t="s">
        <v>32</v>
      </c>
      <c r="AX153" s="14" t="s">
        <v>84</v>
      </c>
      <c r="AY153" s="221" t="s">
        <v>130</v>
      </c>
    </row>
    <row r="154" spans="1:65" s="15" customFormat="1" ht="11.25">
      <c r="B154" s="222"/>
      <c r="C154" s="223"/>
      <c r="D154" s="201" t="s">
        <v>139</v>
      </c>
      <c r="E154" s="224" t="s">
        <v>1</v>
      </c>
      <c r="F154" s="225" t="s">
        <v>413</v>
      </c>
      <c r="G154" s="223"/>
      <c r="H154" s="224" t="s">
        <v>1</v>
      </c>
      <c r="I154" s="226"/>
      <c r="J154" s="223"/>
      <c r="K154" s="223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139</v>
      </c>
      <c r="AU154" s="231" t="s">
        <v>86</v>
      </c>
      <c r="AV154" s="15" t="s">
        <v>84</v>
      </c>
      <c r="AW154" s="15" t="s">
        <v>32</v>
      </c>
      <c r="AX154" s="15" t="s">
        <v>76</v>
      </c>
      <c r="AY154" s="231" t="s">
        <v>130</v>
      </c>
    </row>
    <row r="155" spans="1:65" s="2" customFormat="1" ht="14.45" customHeight="1">
      <c r="A155" s="34"/>
      <c r="B155" s="35"/>
      <c r="C155" s="186" t="s">
        <v>153</v>
      </c>
      <c r="D155" s="186" t="s">
        <v>132</v>
      </c>
      <c r="E155" s="187" t="s">
        <v>417</v>
      </c>
      <c r="F155" s="188" t="s">
        <v>418</v>
      </c>
      <c r="G155" s="189" t="s">
        <v>189</v>
      </c>
      <c r="H155" s="190">
        <v>65.36</v>
      </c>
      <c r="I155" s="191"/>
      <c r="J155" s="192">
        <f>ROUND(I155*H155,2)</f>
        <v>0</v>
      </c>
      <c r="K155" s="188" t="s">
        <v>136</v>
      </c>
      <c r="L155" s="39"/>
      <c r="M155" s="193" t="s">
        <v>1</v>
      </c>
      <c r="N155" s="194" t="s">
        <v>41</v>
      </c>
      <c r="O155" s="71"/>
      <c r="P155" s="195">
        <f>O155*H155</f>
        <v>0</v>
      </c>
      <c r="Q155" s="195">
        <v>1.6199999999999999E-2</v>
      </c>
      <c r="R155" s="195">
        <f>Q155*H155</f>
        <v>1.058832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137</v>
      </c>
      <c r="AT155" s="197" t="s">
        <v>132</v>
      </c>
      <c r="AU155" s="197" t="s">
        <v>86</v>
      </c>
      <c r="AY155" s="17" t="s">
        <v>130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7" t="s">
        <v>84</v>
      </c>
      <c r="BK155" s="198">
        <f>ROUND(I155*H155,2)</f>
        <v>0</v>
      </c>
      <c r="BL155" s="17" t="s">
        <v>137</v>
      </c>
      <c r="BM155" s="197" t="s">
        <v>419</v>
      </c>
    </row>
    <row r="156" spans="1:65" s="13" customFormat="1" ht="11.25">
      <c r="B156" s="199"/>
      <c r="C156" s="200"/>
      <c r="D156" s="201" t="s">
        <v>139</v>
      </c>
      <c r="E156" s="202" t="s">
        <v>1</v>
      </c>
      <c r="F156" s="203" t="s">
        <v>411</v>
      </c>
      <c r="G156" s="200"/>
      <c r="H156" s="204">
        <v>35.520000000000003</v>
      </c>
      <c r="I156" s="205"/>
      <c r="J156" s="200"/>
      <c r="K156" s="200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139</v>
      </c>
      <c r="AU156" s="210" t="s">
        <v>86</v>
      </c>
      <c r="AV156" s="13" t="s">
        <v>86</v>
      </c>
      <c r="AW156" s="13" t="s">
        <v>32</v>
      </c>
      <c r="AX156" s="13" t="s">
        <v>76</v>
      </c>
      <c r="AY156" s="210" t="s">
        <v>130</v>
      </c>
    </row>
    <row r="157" spans="1:65" s="13" customFormat="1" ht="11.25">
      <c r="B157" s="199"/>
      <c r="C157" s="200"/>
      <c r="D157" s="201" t="s">
        <v>139</v>
      </c>
      <c r="E157" s="202" t="s">
        <v>1</v>
      </c>
      <c r="F157" s="203" t="s">
        <v>412</v>
      </c>
      <c r="G157" s="200"/>
      <c r="H157" s="204">
        <v>19.440000000000001</v>
      </c>
      <c r="I157" s="205"/>
      <c r="J157" s="200"/>
      <c r="K157" s="200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139</v>
      </c>
      <c r="AU157" s="210" t="s">
        <v>86</v>
      </c>
      <c r="AV157" s="13" t="s">
        <v>86</v>
      </c>
      <c r="AW157" s="13" t="s">
        <v>32</v>
      </c>
      <c r="AX157" s="13" t="s">
        <v>76</v>
      </c>
      <c r="AY157" s="210" t="s">
        <v>130</v>
      </c>
    </row>
    <row r="158" spans="1:65" s="13" customFormat="1" ht="11.25">
      <c r="B158" s="199"/>
      <c r="C158" s="200"/>
      <c r="D158" s="201" t="s">
        <v>139</v>
      </c>
      <c r="E158" s="202" t="s">
        <v>1</v>
      </c>
      <c r="F158" s="203" t="s">
        <v>294</v>
      </c>
      <c r="G158" s="200"/>
      <c r="H158" s="204">
        <v>10.4</v>
      </c>
      <c r="I158" s="205"/>
      <c r="J158" s="200"/>
      <c r="K158" s="200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139</v>
      </c>
      <c r="AU158" s="210" t="s">
        <v>86</v>
      </c>
      <c r="AV158" s="13" t="s">
        <v>86</v>
      </c>
      <c r="AW158" s="13" t="s">
        <v>32</v>
      </c>
      <c r="AX158" s="13" t="s">
        <v>76</v>
      </c>
      <c r="AY158" s="210" t="s">
        <v>130</v>
      </c>
    </row>
    <row r="159" spans="1:65" s="14" customFormat="1" ht="11.25">
      <c r="B159" s="211"/>
      <c r="C159" s="212"/>
      <c r="D159" s="201" t="s">
        <v>139</v>
      </c>
      <c r="E159" s="213" t="s">
        <v>1</v>
      </c>
      <c r="F159" s="214" t="s">
        <v>142</v>
      </c>
      <c r="G159" s="212"/>
      <c r="H159" s="215">
        <v>65.36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139</v>
      </c>
      <c r="AU159" s="221" t="s">
        <v>86</v>
      </c>
      <c r="AV159" s="14" t="s">
        <v>137</v>
      </c>
      <c r="AW159" s="14" t="s">
        <v>32</v>
      </c>
      <c r="AX159" s="14" t="s">
        <v>84</v>
      </c>
      <c r="AY159" s="221" t="s">
        <v>130</v>
      </c>
    </row>
    <row r="160" spans="1:65" s="15" customFormat="1" ht="11.25">
      <c r="B160" s="222"/>
      <c r="C160" s="223"/>
      <c r="D160" s="201" t="s">
        <v>139</v>
      </c>
      <c r="E160" s="224" t="s">
        <v>1</v>
      </c>
      <c r="F160" s="225" t="s">
        <v>413</v>
      </c>
      <c r="G160" s="223"/>
      <c r="H160" s="224" t="s">
        <v>1</v>
      </c>
      <c r="I160" s="226"/>
      <c r="J160" s="223"/>
      <c r="K160" s="223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139</v>
      </c>
      <c r="AU160" s="231" t="s">
        <v>86</v>
      </c>
      <c r="AV160" s="15" t="s">
        <v>84</v>
      </c>
      <c r="AW160" s="15" t="s">
        <v>32</v>
      </c>
      <c r="AX160" s="15" t="s">
        <v>76</v>
      </c>
      <c r="AY160" s="231" t="s">
        <v>130</v>
      </c>
    </row>
    <row r="161" spans="1:65" s="2" customFormat="1" ht="22.15" customHeight="1">
      <c r="A161" s="34"/>
      <c r="B161" s="35"/>
      <c r="C161" s="186" t="s">
        <v>157</v>
      </c>
      <c r="D161" s="186" t="s">
        <v>132</v>
      </c>
      <c r="E161" s="187" t="s">
        <v>420</v>
      </c>
      <c r="F161" s="188" t="s">
        <v>421</v>
      </c>
      <c r="G161" s="189" t="s">
        <v>189</v>
      </c>
      <c r="H161" s="190">
        <v>100</v>
      </c>
      <c r="I161" s="191"/>
      <c r="J161" s="192">
        <f>ROUND(I161*H161,2)</f>
        <v>0</v>
      </c>
      <c r="K161" s="188" t="s">
        <v>136</v>
      </c>
      <c r="L161" s="39"/>
      <c r="M161" s="193" t="s">
        <v>1</v>
      </c>
      <c r="N161" s="194" t="s">
        <v>41</v>
      </c>
      <c r="O161" s="71"/>
      <c r="P161" s="195">
        <f>O161*H161</f>
        <v>0</v>
      </c>
      <c r="Q161" s="195">
        <v>2.9499999999999998E-2</v>
      </c>
      <c r="R161" s="195">
        <f>Q161*H161</f>
        <v>2.9499999999999997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137</v>
      </c>
      <c r="AT161" s="197" t="s">
        <v>132</v>
      </c>
      <c r="AU161" s="197" t="s">
        <v>86</v>
      </c>
      <c r="AY161" s="17" t="s">
        <v>130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17" t="s">
        <v>84</v>
      </c>
      <c r="BK161" s="198">
        <f>ROUND(I161*H161,2)</f>
        <v>0</v>
      </c>
      <c r="BL161" s="17" t="s">
        <v>137</v>
      </c>
      <c r="BM161" s="197" t="s">
        <v>422</v>
      </c>
    </row>
    <row r="162" spans="1:65" s="13" customFormat="1" ht="11.25">
      <c r="B162" s="199"/>
      <c r="C162" s="200"/>
      <c r="D162" s="201" t="s">
        <v>139</v>
      </c>
      <c r="E162" s="202" t="s">
        <v>1</v>
      </c>
      <c r="F162" s="203" t="s">
        <v>423</v>
      </c>
      <c r="G162" s="200"/>
      <c r="H162" s="204">
        <v>100</v>
      </c>
      <c r="I162" s="205"/>
      <c r="J162" s="200"/>
      <c r="K162" s="200"/>
      <c r="L162" s="206"/>
      <c r="M162" s="207"/>
      <c r="N162" s="208"/>
      <c r="O162" s="208"/>
      <c r="P162" s="208"/>
      <c r="Q162" s="208"/>
      <c r="R162" s="208"/>
      <c r="S162" s="208"/>
      <c r="T162" s="209"/>
      <c r="AT162" s="210" t="s">
        <v>139</v>
      </c>
      <c r="AU162" s="210" t="s">
        <v>86</v>
      </c>
      <c r="AV162" s="13" t="s">
        <v>86</v>
      </c>
      <c r="AW162" s="13" t="s">
        <v>32</v>
      </c>
      <c r="AX162" s="13" t="s">
        <v>76</v>
      </c>
      <c r="AY162" s="210" t="s">
        <v>130</v>
      </c>
    </row>
    <row r="163" spans="1:65" s="14" customFormat="1" ht="11.25">
      <c r="B163" s="211"/>
      <c r="C163" s="212"/>
      <c r="D163" s="201" t="s">
        <v>139</v>
      </c>
      <c r="E163" s="213" t="s">
        <v>1</v>
      </c>
      <c r="F163" s="214" t="s">
        <v>142</v>
      </c>
      <c r="G163" s="212"/>
      <c r="H163" s="215">
        <v>100</v>
      </c>
      <c r="I163" s="216"/>
      <c r="J163" s="212"/>
      <c r="K163" s="212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139</v>
      </c>
      <c r="AU163" s="221" t="s">
        <v>86</v>
      </c>
      <c r="AV163" s="14" t="s">
        <v>137</v>
      </c>
      <c r="AW163" s="14" t="s">
        <v>32</v>
      </c>
      <c r="AX163" s="14" t="s">
        <v>84</v>
      </c>
      <c r="AY163" s="221" t="s">
        <v>130</v>
      </c>
    </row>
    <row r="164" spans="1:65" s="2" customFormat="1" ht="14.45" customHeight="1">
      <c r="A164" s="34"/>
      <c r="B164" s="35"/>
      <c r="C164" s="186" t="s">
        <v>161</v>
      </c>
      <c r="D164" s="186" t="s">
        <v>132</v>
      </c>
      <c r="E164" s="187" t="s">
        <v>424</v>
      </c>
      <c r="F164" s="188" t="s">
        <v>425</v>
      </c>
      <c r="G164" s="189" t="s">
        <v>332</v>
      </c>
      <c r="H164" s="190">
        <v>25.64</v>
      </c>
      <c r="I164" s="191"/>
      <c r="J164" s="192">
        <f>ROUND(I164*H164,2)</f>
        <v>0</v>
      </c>
      <c r="K164" s="188" t="s">
        <v>136</v>
      </c>
      <c r="L164" s="39"/>
      <c r="M164" s="193" t="s">
        <v>1</v>
      </c>
      <c r="N164" s="194" t="s">
        <v>41</v>
      </c>
      <c r="O164" s="71"/>
      <c r="P164" s="195">
        <f>O164*H164</f>
        <v>0</v>
      </c>
      <c r="Q164" s="195">
        <v>1.5E-3</v>
      </c>
      <c r="R164" s="195">
        <f>Q164*H164</f>
        <v>3.8460000000000001E-2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137</v>
      </c>
      <c r="AT164" s="197" t="s">
        <v>132</v>
      </c>
      <c r="AU164" s="197" t="s">
        <v>86</v>
      </c>
      <c r="AY164" s="17" t="s">
        <v>130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17" t="s">
        <v>84</v>
      </c>
      <c r="BK164" s="198">
        <f>ROUND(I164*H164,2)</f>
        <v>0</v>
      </c>
      <c r="BL164" s="17" t="s">
        <v>137</v>
      </c>
      <c r="BM164" s="197" t="s">
        <v>426</v>
      </c>
    </row>
    <row r="165" spans="1:65" s="13" customFormat="1" ht="11.25">
      <c r="B165" s="199"/>
      <c r="C165" s="200"/>
      <c r="D165" s="201" t="s">
        <v>139</v>
      </c>
      <c r="E165" s="202" t="s">
        <v>1</v>
      </c>
      <c r="F165" s="203" t="s">
        <v>427</v>
      </c>
      <c r="G165" s="200"/>
      <c r="H165" s="204">
        <v>8.16</v>
      </c>
      <c r="I165" s="205"/>
      <c r="J165" s="200"/>
      <c r="K165" s="200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139</v>
      </c>
      <c r="AU165" s="210" t="s">
        <v>86</v>
      </c>
      <c r="AV165" s="13" t="s">
        <v>86</v>
      </c>
      <c r="AW165" s="13" t="s">
        <v>32</v>
      </c>
      <c r="AX165" s="13" t="s">
        <v>76</v>
      </c>
      <c r="AY165" s="210" t="s">
        <v>130</v>
      </c>
    </row>
    <row r="166" spans="1:65" s="13" customFormat="1" ht="11.25">
      <c r="B166" s="199"/>
      <c r="C166" s="200"/>
      <c r="D166" s="201" t="s">
        <v>139</v>
      </c>
      <c r="E166" s="202" t="s">
        <v>1</v>
      </c>
      <c r="F166" s="203" t="s">
        <v>428</v>
      </c>
      <c r="G166" s="200"/>
      <c r="H166" s="204">
        <v>6.12</v>
      </c>
      <c r="I166" s="205"/>
      <c r="J166" s="200"/>
      <c r="K166" s="200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139</v>
      </c>
      <c r="AU166" s="210" t="s">
        <v>86</v>
      </c>
      <c r="AV166" s="13" t="s">
        <v>86</v>
      </c>
      <c r="AW166" s="13" t="s">
        <v>32</v>
      </c>
      <c r="AX166" s="13" t="s">
        <v>76</v>
      </c>
      <c r="AY166" s="210" t="s">
        <v>130</v>
      </c>
    </row>
    <row r="167" spans="1:65" s="13" customFormat="1" ht="11.25">
      <c r="B167" s="199"/>
      <c r="C167" s="200"/>
      <c r="D167" s="201" t="s">
        <v>139</v>
      </c>
      <c r="E167" s="202" t="s">
        <v>1</v>
      </c>
      <c r="F167" s="203" t="s">
        <v>429</v>
      </c>
      <c r="G167" s="200"/>
      <c r="H167" s="204">
        <v>4.96</v>
      </c>
      <c r="I167" s="205"/>
      <c r="J167" s="200"/>
      <c r="K167" s="200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139</v>
      </c>
      <c r="AU167" s="210" t="s">
        <v>86</v>
      </c>
      <c r="AV167" s="13" t="s">
        <v>86</v>
      </c>
      <c r="AW167" s="13" t="s">
        <v>32</v>
      </c>
      <c r="AX167" s="13" t="s">
        <v>76</v>
      </c>
      <c r="AY167" s="210" t="s">
        <v>130</v>
      </c>
    </row>
    <row r="168" spans="1:65" s="13" customFormat="1" ht="11.25">
      <c r="B168" s="199"/>
      <c r="C168" s="200"/>
      <c r="D168" s="201" t="s">
        <v>139</v>
      </c>
      <c r="E168" s="202" t="s">
        <v>1</v>
      </c>
      <c r="F168" s="203" t="s">
        <v>430</v>
      </c>
      <c r="G168" s="200"/>
      <c r="H168" s="204">
        <v>6.4</v>
      </c>
      <c r="I168" s="205"/>
      <c r="J168" s="200"/>
      <c r="K168" s="200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139</v>
      </c>
      <c r="AU168" s="210" t="s">
        <v>86</v>
      </c>
      <c r="AV168" s="13" t="s">
        <v>86</v>
      </c>
      <c r="AW168" s="13" t="s">
        <v>32</v>
      </c>
      <c r="AX168" s="13" t="s">
        <v>76</v>
      </c>
      <c r="AY168" s="210" t="s">
        <v>130</v>
      </c>
    </row>
    <row r="169" spans="1:65" s="14" customFormat="1" ht="11.25">
      <c r="B169" s="211"/>
      <c r="C169" s="212"/>
      <c r="D169" s="201" t="s">
        <v>139</v>
      </c>
      <c r="E169" s="213" t="s">
        <v>1</v>
      </c>
      <c r="F169" s="214" t="s">
        <v>142</v>
      </c>
      <c r="G169" s="212"/>
      <c r="H169" s="215">
        <v>25.64</v>
      </c>
      <c r="I169" s="216"/>
      <c r="J169" s="212"/>
      <c r="K169" s="212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139</v>
      </c>
      <c r="AU169" s="221" t="s">
        <v>86</v>
      </c>
      <c r="AV169" s="14" t="s">
        <v>137</v>
      </c>
      <c r="AW169" s="14" t="s">
        <v>32</v>
      </c>
      <c r="AX169" s="14" t="s">
        <v>84</v>
      </c>
      <c r="AY169" s="221" t="s">
        <v>130</v>
      </c>
    </row>
    <row r="170" spans="1:65" s="2" customFormat="1" ht="14.45" customHeight="1">
      <c r="A170" s="34"/>
      <c r="B170" s="35"/>
      <c r="C170" s="186" t="s">
        <v>165</v>
      </c>
      <c r="D170" s="186" t="s">
        <v>132</v>
      </c>
      <c r="E170" s="187" t="s">
        <v>431</v>
      </c>
      <c r="F170" s="188" t="s">
        <v>432</v>
      </c>
      <c r="G170" s="189" t="s">
        <v>189</v>
      </c>
      <c r="H170" s="190">
        <v>188.68</v>
      </c>
      <c r="I170" s="191"/>
      <c r="J170" s="192">
        <f>ROUND(I170*H170,2)</f>
        <v>0</v>
      </c>
      <c r="K170" s="188" t="s">
        <v>136</v>
      </c>
      <c r="L170" s="39"/>
      <c r="M170" s="193" t="s">
        <v>1</v>
      </c>
      <c r="N170" s="194" t="s">
        <v>41</v>
      </c>
      <c r="O170" s="71"/>
      <c r="P170" s="195">
        <f>O170*H170</f>
        <v>0</v>
      </c>
      <c r="Q170" s="195">
        <v>0.11219999999999999</v>
      </c>
      <c r="R170" s="195">
        <f>Q170*H170</f>
        <v>21.169896000000001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137</v>
      </c>
      <c r="AT170" s="197" t="s">
        <v>132</v>
      </c>
      <c r="AU170" s="197" t="s">
        <v>86</v>
      </c>
      <c r="AY170" s="17" t="s">
        <v>130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7" t="s">
        <v>84</v>
      </c>
      <c r="BK170" s="198">
        <f>ROUND(I170*H170,2)</f>
        <v>0</v>
      </c>
      <c r="BL170" s="17" t="s">
        <v>137</v>
      </c>
      <c r="BM170" s="197" t="s">
        <v>433</v>
      </c>
    </row>
    <row r="171" spans="1:65" s="13" customFormat="1" ht="11.25">
      <c r="B171" s="199"/>
      <c r="C171" s="200"/>
      <c r="D171" s="201" t="s">
        <v>139</v>
      </c>
      <c r="E171" s="202" t="s">
        <v>1</v>
      </c>
      <c r="F171" s="203" t="s">
        <v>191</v>
      </c>
      <c r="G171" s="200"/>
      <c r="H171" s="204">
        <v>179.05</v>
      </c>
      <c r="I171" s="205"/>
      <c r="J171" s="200"/>
      <c r="K171" s="200"/>
      <c r="L171" s="206"/>
      <c r="M171" s="207"/>
      <c r="N171" s="208"/>
      <c r="O171" s="208"/>
      <c r="P171" s="208"/>
      <c r="Q171" s="208"/>
      <c r="R171" s="208"/>
      <c r="S171" s="208"/>
      <c r="T171" s="209"/>
      <c r="AT171" s="210" t="s">
        <v>139</v>
      </c>
      <c r="AU171" s="210" t="s">
        <v>86</v>
      </c>
      <c r="AV171" s="13" t="s">
        <v>86</v>
      </c>
      <c r="AW171" s="13" t="s">
        <v>32</v>
      </c>
      <c r="AX171" s="13" t="s">
        <v>76</v>
      </c>
      <c r="AY171" s="210" t="s">
        <v>130</v>
      </c>
    </row>
    <row r="172" spans="1:65" s="13" customFormat="1" ht="11.25">
      <c r="B172" s="199"/>
      <c r="C172" s="200"/>
      <c r="D172" s="201" t="s">
        <v>139</v>
      </c>
      <c r="E172" s="202" t="s">
        <v>1</v>
      </c>
      <c r="F172" s="203" t="s">
        <v>192</v>
      </c>
      <c r="G172" s="200"/>
      <c r="H172" s="204">
        <v>9.6300000000000008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139</v>
      </c>
      <c r="AU172" s="210" t="s">
        <v>86</v>
      </c>
      <c r="AV172" s="13" t="s">
        <v>86</v>
      </c>
      <c r="AW172" s="13" t="s">
        <v>32</v>
      </c>
      <c r="AX172" s="13" t="s">
        <v>76</v>
      </c>
      <c r="AY172" s="210" t="s">
        <v>130</v>
      </c>
    </row>
    <row r="173" spans="1:65" s="14" customFormat="1" ht="11.25">
      <c r="B173" s="211"/>
      <c r="C173" s="212"/>
      <c r="D173" s="201" t="s">
        <v>139</v>
      </c>
      <c r="E173" s="213" t="s">
        <v>1</v>
      </c>
      <c r="F173" s="214" t="s">
        <v>142</v>
      </c>
      <c r="G173" s="212"/>
      <c r="H173" s="215">
        <v>188.68</v>
      </c>
      <c r="I173" s="216"/>
      <c r="J173" s="212"/>
      <c r="K173" s="212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139</v>
      </c>
      <c r="AU173" s="221" t="s">
        <v>86</v>
      </c>
      <c r="AV173" s="14" t="s">
        <v>137</v>
      </c>
      <c r="AW173" s="14" t="s">
        <v>32</v>
      </c>
      <c r="AX173" s="14" t="s">
        <v>84</v>
      </c>
      <c r="AY173" s="221" t="s">
        <v>130</v>
      </c>
    </row>
    <row r="174" spans="1:65" s="2" customFormat="1" ht="14.45" customHeight="1">
      <c r="A174" s="34"/>
      <c r="B174" s="35"/>
      <c r="C174" s="186" t="s">
        <v>171</v>
      </c>
      <c r="D174" s="186" t="s">
        <v>132</v>
      </c>
      <c r="E174" s="187" t="s">
        <v>434</v>
      </c>
      <c r="F174" s="188" t="s">
        <v>435</v>
      </c>
      <c r="G174" s="189" t="s">
        <v>189</v>
      </c>
      <c r="H174" s="190">
        <v>754.72</v>
      </c>
      <c r="I174" s="191"/>
      <c r="J174" s="192">
        <f>ROUND(I174*H174,2)</f>
        <v>0</v>
      </c>
      <c r="K174" s="188" t="s">
        <v>136</v>
      </c>
      <c r="L174" s="39"/>
      <c r="M174" s="193" t="s">
        <v>1</v>
      </c>
      <c r="N174" s="194" t="s">
        <v>41</v>
      </c>
      <c r="O174" s="71"/>
      <c r="P174" s="195">
        <f>O174*H174</f>
        <v>0</v>
      </c>
      <c r="Q174" s="195">
        <v>1.1220000000000001E-2</v>
      </c>
      <c r="R174" s="195">
        <f>Q174*H174</f>
        <v>8.4679584000000006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137</v>
      </c>
      <c r="AT174" s="197" t="s">
        <v>132</v>
      </c>
      <c r="AU174" s="197" t="s">
        <v>86</v>
      </c>
      <c r="AY174" s="17" t="s">
        <v>130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7" t="s">
        <v>84</v>
      </c>
      <c r="BK174" s="198">
        <f>ROUND(I174*H174,2)</f>
        <v>0</v>
      </c>
      <c r="BL174" s="17" t="s">
        <v>137</v>
      </c>
      <c r="BM174" s="197" t="s">
        <v>436</v>
      </c>
    </row>
    <row r="175" spans="1:65" s="13" customFormat="1" ht="11.25">
      <c r="B175" s="199"/>
      <c r="C175" s="200"/>
      <c r="D175" s="201" t="s">
        <v>139</v>
      </c>
      <c r="E175" s="202" t="s">
        <v>1</v>
      </c>
      <c r="F175" s="203" t="s">
        <v>437</v>
      </c>
      <c r="G175" s="200"/>
      <c r="H175" s="204">
        <v>716.2</v>
      </c>
      <c r="I175" s="205"/>
      <c r="J175" s="200"/>
      <c r="K175" s="200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139</v>
      </c>
      <c r="AU175" s="210" t="s">
        <v>86</v>
      </c>
      <c r="AV175" s="13" t="s">
        <v>86</v>
      </c>
      <c r="AW175" s="13" t="s">
        <v>32</v>
      </c>
      <c r="AX175" s="13" t="s">
        <v>76</v>
      </c>
      <c r="AY175" s="210" t="s">
        <v>130</v>
      </c>
    </row>
    <row r="176" spans="1:65" s="13" customFormat="1" ht="11.25">
      <c r="B176" s="199"/>
      <c r="C176" s="200"/>
      <c r="D176" s="201" t="s">
        <v>139</v>
      </c>
      <c r="E176" s="202" t="s">
        <v>1</v>
      </c>
      <c r="F176" s="203" t="s">
        <v>438</v>
      </c>
      <c r="G176" s="200"/>
      <c r="H176" s="204">
        <v>38.520000000000003</v>
      </c>
      <c r="I176" s="205"/>
      <c r="J176" s="200"/>
      <c r="K176" s="200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139</v>
      </c>
      <c r="AU176" s="210" t="s">
        <v>86</v>
      </c>
      <c r="AV176" s="13" t="s">
        <v>86</v>
      </c>
      <c r="AW176" s="13" t="s">
        <v>32</v>
      </c>
      <c r="AX176" s="13" t="s">
        <v>76</v>
      </c>
      <c r="AY176" s="210" t="s">
        <v>130</v>
      </c>
    </row>
    <row r="177" spans="1:65" s="14" customFormat="1" ht="11.25">
      <c r="B177" s="211"/>
      <c r="C177" s="212"/>
      <c r="D177" s="201" t="s">
        <v>139</v>
      </c>
      <c r="E177" s="213" t="s">
        <v>1</v>
      </c>
      <c r="F177" s="214" t="s">
        <v>142</v>
      </c>
      <c r="G177" s="212"/>
      <c r="H177" s="215">
        <v>754.72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139</v>
      </c>
      <c r="AU177" s="221" t="s">
        <v>86</v>
      </c>
      <c r="AV177" s="14" t="s">
        <v>137</v>
      </c>
      <c r="AW177" s="14" t="s">
        <v>32</v>
      </c>
      <c r="AX177" s="14" t="s">
        <v>84</v>
      </c>
      <c r="AY177" s="221" t="s">
        <v>130</v>
      </c>
    </row>
    <row r="178" spans="1:65" s="2" customFormat="1" ht="14.45" customHeight="1">
      <c r="A178" s="34"/>
      <c r="B178" s="35"/>
      <c r="C178" s="186" t="s">
        <v>175</v>
      </c>
      <c r="D178" s="186" t="s">
        <v>132</v>
      </c>
      <c r="E178" s="187" t="s">
        <v>439</v>
      </c>
      <c r="F178" s="188" t="s">
        <v>440</v>
      </c>
      <c r="G178" s="189" t="s">
        <v>189</v>
      </c>
      <c r="H178" s="190">
        <v>188.68</v>
      </c>
      <c r="I178" s="191"/>
      <c r="J178" s="192">
        <f>ROUND(I178*H178,2)</f>
        <v>0</v>
      </c>
      <c r="K178" s="188" t="s">
        <v>136</v>
      </c>
      <c r="L178" s="39"/>
      <c r="M178" s="193" t="s">
        <v>1</v>
      </c>
      <c r="N178" s="194" t="s">
        <v>41</v>
      </c>
      <c r="O178" s="71"/>
      <c r="P178" s="195">
        <f>O178*H178</f>
        <v>0</v>
      </c>
      <c r="Q178" s="195">
        <v>1.2999999999999999E-4</v>
      </c>
      <c r="R178" s="195">
        <f>Q178*H178</f>
        <v>2.4528399999999999E-2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137</v>
      </c>
      <c r="AT178" s="197" t="s">
        <v>132</v>
      </c>
      <c r="AU178" s="197" t="s">
        <v>86</v>
      </c>
      <c r="AY178" s="17" t="s">
        <v>130</v>
      </c>
      <c r="BE178" s="198">
        <f>IF(N178="základní",J178,0)</f>
        <v>0</v>
      </c>
      <c r="BF178" s="198">
        <f>IF(N178="snížená",J178,0)</f>
        <v>0</v>
      </c>
      <c r="BG178" s="198">
        <f>IF(N178="zákl. přenesená",J178,0)</f>
        <v>0</v>
      </c>
      <c r="BH178" s="198">
        <f>IF(N178="sníž. přenesená",J178,0)</f>
        <v>0</v>
      </c>
      <c r="BI178" s="198">
        <f>IF(N178="nulová",J178,0)</f>
        <v>0</v>
      </c>
      <c r="BJ178" s="17" t="s">
        <v>84</v>
      </c>
      <c r="BK178" s="198">
        <f>ROUND(I178*H178,2)</f>
        <v>0</v>
      </c>
      <c r="BL178" s="17" t="s">
        <v>137</v>
      </c>
      <c r="BM178" s="197" t="s">
        <v>441</v>
      </c>
    </row>
    <row r="179" spans="1:65" s="13" customFormat="1" ht="11.25">
      <c r="B179" s="199"/>
      <c r="C179" s="200"/>
      <c r="D179" s="201" t="s">
        <v>139</v>
      </c>
      <c r="E179" s="202" t="s">
        <v>1</v>
      </c>
      <c r="F179" s="203" t="s">
        <v>191</v>
      </c>
      <c r="G179" s="200"/>
      <c r="H179" s="204">
        <v>179.05</v>
      </c>
      <c r="I179" s="205"/>
      <c r="J179" s="200"/>
      <c r="K179" s="200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139</v>
      </c>
      <c r="AU179" s="210" t="s">
        <v>86</v>
      </c>
      <c r="AV179" s="13" t="s">
        <v>86</v>
      </c>
      <c r="AW179" s="13" t="s">
        <v>32</v>
      </c>
      <c r="AX179" s="13" t="s">
        <v>76</v>
      </c>
      <c r="AY179" s="210" t="s">
        <v>130</v>
      </c>
    </row>
    <row r="180" spans="1:65" s="13" customFormat="1" ht="11.25">
      <c r="B180" s="199"/>
      <c r="C180" s="200"/>
      <c r="D180" s="201" t="s">
        <v>139</v>
      </c>
      <c r="E180" s="202" t="s">
        <v>1</v>
      </c>
      <c r="F180" s="203" t="s">
        <v>192</v>
      </c>
      <c r="G180" s="200"/>
      <c r="H180" s="204">
        <v>9.6300000000000008</v>
      </c>
      <c r="I180" s="205"/>
      <c r="J180" s="200"/>
      <c r="K180" s="200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139</v>
      </c>
      <c r="AU180" s="210" t="s">
        <v>86</v>
      </c>
      <c r="AV180" s="13" t="s">
        <v>86</v>
      </c>
      <c r="AW180" s="13" t="s">
        <v>32</v>
      </c>
      <c r="AX180" s="13" t="s">
        <v>76</v>
      </c>
      <c r="AY180" s="210" t="s">
        <v>130</v>
      </c>
    </row>
    <row r="181" spans="1:65" s="14" customFormat="1" ht="11.25">
      <c r="B181" s="211"/>
      <c r="C181" s="212"/>
      <c r="D181" s="201" t="s">
        <v>139</v>
      </c>
      <c r="E181" s="213" t="s">
        <v>1</v>
      </c>
      <c r="F181" s="214" t="s">
        <v>142</v>
      </c>
      <c r="G181" s="212"/>
      <c r="H181" s="215">
        <v>188.68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139</v>
      </c>
      <c r="AU181" s="221" t="s">
        <v>86</v>
      </c>
      <c r="AV181" s="14" t="s">
        <v>137</v>
      </c>
      <c r="AW181" s="14" t="s">
        <v>32</v>
      </c>
      <c r="AX181" s="14" t="s">
        <v>84</v>
      </c>
      <c r="AY181" s="221" t="s">
        <v>130</v>
      </c>
    </row>
    <row r="182" spans="1:65" s="2" customFormat="1" ht="14.45" customHeight="1">
      <c r="A182" s="34"/>
      <c r="B182" s="35"/>
      <c r="C182" s="186" t="s">
        <v>179</v>
      </c>
      <c r="D182" s="186" t="s">
        <v>132</v>
      </c>
      <c r="E182" s="187" t="s">
        <v>442</v>
      </c>
      <c r="F182" s="188" t="s">
        <v>443</v>
      </c>
      <c r="G182" s="189" t="s">
        <v>135</v>
      </c>
      <c r="H182" s="190">
        <v>28.303000000000001</v>
      </c>
      <c r="I182" s="191"/>
      <c r="J182" s="192">
        <f>ROUND(I182*H182,2)</f>
        <v>0</v>
      </c>
      <c r="K182" s="188" t="s">
        <v>136</v>
      </c>
      <c r="L182" s="39"/>
      <c r="M182" s="193" t="s">
        <v>1</v>
      </c>
      <c r="N182" s="194" t="s">
        <v>41</v>
      </c>
      <c r="O182" s="71"/>
      <c r="P182" s="195">
        <f>O182*H182</f>
        <v>0</v>
      </c>
      <c r="Q182" s="195">
        <v>1.98</v>
      </c>
      <c r="R182" s="195">
        <f>Q182*H182</f>
        <v>56.039940000000001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137</v>
      </c>
      <c r="AT182" s="197" t="s">
        <v>132</v>
      </c>
      <c r="AU182" s="197" t="s">
        <v>86</v>
      </c>
      <c r="AY182" s="17" t="s">
        <v>130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17" t="s">
        <v>84</v>
      </c>
      <c r="BK182" s="198">
        <f>ROUND(I182*H182,2)</f>
        <v>0</v>
      </c>
      <c r="BL182" s="17" t="s">
        <v>137</v>
      </c>
      <c r="BM182" s="197" t="s">
        <v>444</v>
      </c>
    </row>
    <row r="183" spans="1:65" s="13" customFormat="1" ht="11.25">
      <c r="B183" s="199"/>
      <c r="C183" s="200"/>
      <c r="D183" s="201" t="s">
        <v>139</v>
      </c>
      <c r="E183" s="202" t="s">
        <v>1</v>
      </c>
      <c r="F183" s="203" t="s">
        <v>204</v>
      </c>
      <c r="G183" s="200"/>
      <c r="H183" s="204">
        <v>26.858000000000001</v>
      </c>
      <c r="I183" s="205"/>
      <c r="J183" s="200"/>
      <c r="K183" s="200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139</v>
      </c>
      <c r="AU183" s="210" t="s">
        <v>86</v>
      </c>
      <c r="AV183" s="13" t="s">
        <v>86</v>
      </c>
      <c r="AW183" s="13" t="s">
        <v>32</v>
      </c>
      <c r="AX183" s="13" t="s">
        <v>76</v>
      </c>
      <c r="AY183" s="210" t="s">
        <v>130</v>
      </c>
    </row>
    <row r="184" spans="1:65" s="13" customFormat="1" ht="11.25">
      <c r="B184" s="199"/>
      <c r="C184" s="200"/>
      <c r="D184" s="201" t="s">
        <v>139</v>
      </c>
      <c r="E184" s="202" t="s">
        <v>1</v>
      </c>
      <c r="F184" s="203" t="s">
        <v>205</v>
      </c>
      <c r="G184" s="200"/>
      <c r="H184" s="204">
        <v>1.4450000000000001</v>
      </c>
      <c r="I184" s="205"/>
      <c r="J184" s="200"/>
      <c r="K184" s="200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139</v>
      </c>
      <c r="AU184" s="210" t="s">
        <v>86</v>
      </c>
      <c r="AV184" s="13" t="s">
        <v>86</v>
      </c>
      <c r="AW184" s="13" t="s">
        <v>32</v>
      </c>
      <c r="AX184" s="13" t="s">
        <v>76</v>
      </c>
      <c r="AY184" s="210" t="s">
        <v>130</v>
      </c>
    </row>
    <row r="185" spans="1:65" s="14" customFormat="1" ht="11.25">
      <c r="B185" s="211"/>
      <c r="C185" s="212"/>
      <c r="D185" s="201" t="s">
        <v>139</v>
      </c>
      <c r="E185" s="213" t="s">
        <v>1</v>
      </c>
      <c r="F185" s="214" t="s">
        <v>142</v>
      </c>
      <c r="G185" s="212"/>
      <c r="H185" s="215">
        <v>28.303000000000001</v>
      </c>
      <c r="I185" s="216"/>
      <c r="J185" s="212"/>
      <c r="K185" s="212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139</v>
      </c>
      <c r="AU185" s="221" t="s">
        <v>86</v>
      </c>
      <c r="AV185" s="14" t="s">
        <v>137</v>
      </c>
      <c r="AW185" s="14" t="s">
        <v>32</v>
      </c>
      <c r="AX185" s="14" t="s">
        <v>84</v>
      </c>
      <c r="AY185" s="221" t="s">
        <v>130</v>
      </c>
    </row>
    <row r="186" spans="1:65" s="12" customFormat="1" ht="22.9" customHeight="1">
      <c r="B186" s="170"/>
      <c r="C186" s="171"/>
      <c r="D186" s="172" t="s">
        <v>75</v>
      </c>
      <c r="E186" s="184" t="s">
        <v>171</v>
      </c>
      <c r="F186" s="184" t="s">
        <v>215</v>
      </c>
      <c r="G186" s="171"/>
      <c r="H186" s="171"/>
      <c r="I186" s="174"/>
      <c r="J186" s="185">
        <f>BK186</f>
        <v>0</v>
      </c>
      <c r="K186" s="171"/>
      <c r="L186" s="176"/>
      <c r="M186" s="177"/>
      <c r="N186" s="178"/>
      <c r="O186" s="178"/>
      <c r="P186" s="179">
        <f>SUM(P187:P211)</f>
        <v>0</v>
      </c>
      <c r="Q186" s="178"/>
      <c r="R186" s="179">
        <f>SUM(R187:R211)</f>
        <v>7.5472000000000013E-3</v>
      </c>
      <c r="S186" s="178"/>
      <c r="T186" s="180">
        <f>SUM(T187:T211)</f>
        <v>0</v>
      </c>
      <c r="AR186" s="181" t="s">
        <v>84</v>
      </c>
      <c r="AT186" s="182" t="s">
        <v>75</v>
      </c>
      <c r="AU186" s="182" t="s">
        <v>84</v>
      </c>
      <c r="AY186" s="181" t="s">
        <v>130</v>
      </c>
      <c r="BK186" s="183">
        <f>SUM(BK187:BK211)</f>
        <v>0</v>
      </c>
    </row>
    <row r="187" spans="1:65" s="2" customFormat="1" ht="19.899999999999999" customHeight="1">
      <c r="A187" s="34"/>
      <c r="B187" s="35"/>
      <c r="C187" s="186" t="s">
        <v>8</v>
      </c>
      <c r="D187" s="186" t="s">
        <v>132</v>
      </c>
      <c r="E187" s="187" t="s">
        <v>445</v>
      </c>
      <c r="F187" s="188" t="s">
        <v>446</v>
      </c>
      <c r="G187" s="189" t="s">
        <v>189</v>
      </c>
      <c r="H187" s="190">
        <v>188.68</v>
      </c>
      <c r="I187" s="191"/>
      <c r="J187" s="192">
        <f>ROUND(I187*H187,2)</f>
        <v>0</v>
      </c>
      <c r="K187" s="188" t="s">
        <v>136</v>
      </c>
      <c r="L187" s="39"/>
      <c r="M187" s="193" t="s">
        <v>1</v>
      </c>
      <c r="N187" s="194" t="s">
        <v>41</v>
      </c>
      <c r="O187" s="71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137</v>
      </c>
      <c r="AT187" s="197" t="s">
        <v>132</v>
      </c>
      <c r="AU187" s="197" t="s">
        <v>86</v>
      </c>
      <c r="AY187" s="17" t="s">
        <v>130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7" t="s">
        <v>84</v>
      </c>
      <c r="BK187" s="198">
        <f>ROUND(I187*H187,2)</f>
        <v>0</v>
      </c>
      <c r="BL187" s="17" t="s">
        <v>137</v>
      </c>
      <c r="BM187" s="197" t="s">
        <v>447</v>
      </c>
    </row>
    <row r="188" spans="1:65" s="13" customFormat="1" ht="11.25">
      <c r="B188" s="199"/>
      <c r="C188" s="200"/>
      <c r="D188" s="201" t="s">
        <v>139</v>
      </c>
      <c r="E188" s="202" t="s">
        <v>1</v>
      </c>
      <c r="F188" s="203" t="s">
        <v>191</v>
      </c>
      <c r="G188" s="200"/>
      <c r="H188" s="204">
        <v>179.05</v>
      </c>
      <c r="I188" s="205"/>
      <c r="J188" s="200"/>
      <c r="K188" s="200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139</v>
      </c>
      <c r="AU188" s="210" t="s">
        <v>86</v>
      </c>
      <c r="AV188" s="13" t="s">
        <v>86</v>
      </c>
      <c r="AW188" s="13" t="s">
        <v>32</v>
      </c>
      <c r="AX188" s="13" t="s">
        <v>76</v>
      </c>
      <c r="AY188" s="210" t="s">
        <v>130</v>
      </c>
    </row>
    <row r="189" spans="1:65" s="13" customFormat="1" ht="11.25">
      <c r="B189" s="199"/>
      <c r="C189" s="200"/>
      <c r="D189" s="201" t="s">
        <v>139</v>
      </c>
      <c r="E189" s="202" t="s">
        <v>1</v>
      </c>
      <c r="F189" s="203" t="s">
        <v>192</v>
      </c>
      <c r="G189" s="200"/>
      <c r="H189" s="204">
        <v>9.6300000000000008</v>
      </c>
      <c r="I189" s="205"/>
      <c r="J189" s="200"/>
      <c r="K189" s="200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139</v>
      </c>
      <c r="AU189" s="210" t="s">
        <v>86</v>
      </c>
      <c r="AV189" s="13" t="s">
        <v>86</v>
      </c>
      <c r="AW189" s="13" t="s">
        <v>32</v>
      </c>
      <c r="AX189" s="13" t="s">
        <v>76</v>
      </c>
      <c r="AY189" s="210" t="s">
        <v>130</v>
      </c>
    </row>
    <row r="190" spans="1:65" s="14" customFormat="1" ht="11.25">
      <c r="B190" s="211"/>
      <c r="C190" s="212"/>
      <c r="D190" s="201" t="s">
        <v>139</v>
      </c>
      <c r="E190" s="213" t="s">
        <v>1</v>
      </c>
      <c r="F190" s="214" t="s">
        <v>142</v>
      </c>
      <c r="G190" s="212"/>
      <c r="H190" s="215">
        <v>188.68</v>
      </c>
      <c r="I190" s="216"/>
      <c r="J190" s="212"/>
      <c r="K190" s="212"/>
      <c r="L190" s="217"/>
      <c r="M190" s="218"/>
      <c r="N190" s="219"/>
      <c r="O190" s="219"/>
      <c r="P190" s="219"/>
      <c r="Q190" s="219"/>
      <c r="R190" s="219"/>
      <c r="S190" s="219"/>
      <c r="T190" s="220"/>
      <c r="AT190" s="221" t="s">
        <v>139</v>
      </c>
      <c r="AU190" s="221" t="s">
        <v>86</v>
      </c>
      <c r="AV190" s="14" t="s">
        <v>137</v>
      </c>
      <c r="AW190" s="14" t="s">
        <v>32</v>
      </c>
      <c r="AX190" s="14" t="s">
        <v>84</v>
      </c>
      <c r="AY190" s="221" t="s">
        <v>130</v>
      </c>
    </row>
    <row r="191" spans="1:65" s="2" customFormat="1" ht="14.45" customHeight="1">
      <c r="A191" s="34"/>
      <c r="B191" s="35"/>
      <c r="C191" s="186" t="s">
        <v>186</v>
      </c>
      <c r="D191" s="186" t="s">
        <v>132</v>
      </c>
      <c r="E191" s="187" t="s">
        <v>448</v>
      </c>
      <c r="F191" s="188" t="s">
        <v>449</v>
      </c>
      <c r="G191" s="189" t="s">
        <v>189</v>
      </c>
      <c r="H191" s="190">
        <v>188.68</v>
      </c>
      <c r="I191" s="191"/>
      <c r="J191" s="192">
        <f>ROUND(I191*H191,2)</f>
        <v>0</v>
      </c>
      <c r="K191" s="188" t="s">
        <v>136</v>
      </c>
      <c r="L191" s="39"/>
      <c r="M191" s="193" t="s">
        <v>1</v>
      </c>
      <c r="N191" s="194" t="s">
        <v>41</v>
      </c>
      <c r="O191" s="71"/>
      <c r="P191" s="195">
        <f>O191*H191</f>
        <v>0</v>
      </c>
      <c r="Q191" s="195">
        <v>4.0000000000000003E-5</v>
      </c>
      <c r="R191" s="195">
        <f>Q191*H191</f>
        <v>7.5472000000000013E-3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137</v>
      </c>
      <c r="AT191" s="197" t="s">
        <v>132</v>
      </c>
      <c r="AU191" s="197" t="s">
        <v>86</v>
      </c>
      <c r="AY191" s="17" t="s">
        <v>130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84</v>
      </c>
      <c r="BK191" s="198">
        <f>ROUND(I191*H191,2)</f>
        <v>0</v>
      </c>
      <c r="BL191" s="17" t="s">
        <v>137</v>
      </c>
      <c r="BM191" s="197" t="s">
        <v>450</v>
      </c>
    </row>
    <row r="192" spans="1:65" s="13" customFormat="1" ht="11.25">
      <c r="B192" s="199"/>
      <c r="C192" s="200"/>
      <c r="D192" s="201" t="s">
        <v>139</v>
      </c>
      <c r="E192" s="202" t="s">
        <v>1</v>
      </c>
      <c r="F192" s="203" t="s">
        <v>191</v>
      </c>
      <c r="G192" s="200"/>
      <c r="H192" s="204">
        <v>179.05</v>
      </c>
      <c r="I192" s="205"/>
      <c r="J192" s="200"/>
      <c r="K192" s="200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139</v>
      </c>
      <c r="AU192" s="210" t="s">
        <v>86</v>
      </c>
      <c r="AV192" s="13" t="s">
        <v>86</v>
      </c>
      <c r="AW192" s="13" t="s">
        <v>32</v>
      </c>
      <c r="AX192" s="13" t="s">
        <v>76</v>
      </c>
      <c r="AY192" s="210" t="s">
        <v>130</v>
      </c>
    </row>
    <row r="193" spans="1:65" s="13" customFormat="1" ht="11.25">
      <c r="B193" s="199"/>
      <c r="C193" s="200"/>
      <c r="D193" s="201" t="s">
        <v>139</v>
      </c>
      <c r="E193" s="202" t="s">
        <v>1</v>
      </c>
      <c r="F193" s="203" t="s">
        <v>192</v>
      </c>
      <c r="G193" s="200"/>
      <c r="H193" s="204">
        <v>9.6300000000000008</v>
      </c>
      <c r="I193" s="205"/>
      <c r="J193" s="200"/>
      <c r="K193" s="200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139</v>
      </c>
      <c r="AU193" s="210" t="s">
        <v>86</v>
      </c>
      <c r="AV193" s="13" t="s">
        <v>86</v>
      </c>
      <c r="AW193" s="13" t="s">
        <v>32</v>
      </c>
      <c r="AX193" s="13" t="s">
        <v>76</v>
      </c>
      <c r="AY193" s="210" t="s">
        <v>130</v>
      </c>
    </row>
    <row r="194" spans="1:65" s="14" customFormat="1" ht="11.25">
      <c r="B194" s="211"/>
      <c r="C194" s="212"/>
      <c r="D194" s="201" t="s">
        <v>139</v>
      </c>
      <c r="E194" s="213" t="s">
        <v>1</v>
      </c>
      <c r="F194" s="214" t="s">
        <v>142</v>
      </c>
      <c r="G194" s="212"/>
      <c r="H194" s="215">
        <v>188.68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139</v>
      </c>
      <c r="AU194" s="221" t="s">
        <v>86</v>
      </c>
      <c r="AV194" s="14" t="s">
        <v>137</v>
      </c>
      <c r="AW194" s="14" t="s">
        <v>32</v>
      </c>
      <c r="AX194" s="14" t="s">
        <v>84</v>
      </c>
      <c r="AY194" s="221" t="s">
        <v>130</v>
      </c>
    </row>
    <row r="195" spans="1:65" s="2" customFormat="1" ht="14.45" customHeight="1">
      <c r="A195" s="34"/>
      <c r="B195" s="35"/>
      <c r="C195" s="232" t="s">
        <v>193</v>
      </c>
      <c r="D195" s="232" t="s">
        <v>243</v>
      </c>
      <c r="E195" s="233" t="s">
        <v>451</v>
      </c>
      <c r="F195" s="234" t="s">
        <v>452</v>
      </c>
      <c r="G195" s="235" t="s">
        <v>246</v>
      </c>
      <c r="H195" s="236">
        <v>4</v>
      </c>
      <c r="I195" s="237"/>
      <c r="J195" s="238">
        <f>ROUND(I195*H195,2)</f>
        <v>0</v>
      </c>
      <c r="K195" s="234" t="s">
        <v>1</v>
      </c>
      <c r="L195" s="239"/>
      <c r="M195" s="240" t="s">
        <v>1</v>
      </c>
      <c r="N195" s="241" t="s">
        <v>41</v>
      </c>
      <c r="O195" s="71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165</v>
      </c>
      <c r="AT195" s="197" t="s">
        <v>243</v>
      </c>
      <c r="AU195" s="197" t="s">
        <v>86</v>
      </c>
      <c r="AY195" s="17" t="s">
        <v>130</v>
      </c>
      <c r="BE195" s="198">
        <f>IF(N195="základní",J195,0)</f>
        <v>0</v>
      </c>
      <c r="BF195" s="198">
        <f>IF(N195="snížená",J195,0)</f>
        <v>0</v>
      </c>
      <c r="BG195" s="198">
        <f>IF(N195="zákl. přenesená",J195,0)</f>
        <v>0</v>
      </c>
      <c r="BH195" s="198">
        <f>IF(N195="sníž. přenesená",J195,0)</f>
        <v>0</v>
      </c>
      <c r="BI195" s="198">
        <f>IF(N195="nulová",J195,0)</f>
        <v>0</v>
      </c>
      <c r="BJ195" s="17" t="s">
        <v>84</v>
      </c>
      <c r="BK195" s="198">
        <f>ROUND(I195*H195,2)</f>
        <v>0</v>
      </c>
      <c r="BL195" s="17" t="s">
        <v>137</v>
      </c>
      <c r="BM195" s="197" t="s">
        <v>453</v>
      </c>
    </row>
    <row r="196" spans="1:65" s="13" customFormat="1" ht="11.25">
      <c r="B196" s="199"/>
      <c r="C196" s="200"/>
      <c r="D196" s="201" t="s">
        <v>139</v>
      </c>
      <c r="E196" s="202" t="s">
        <v>1</v>
      </c>
      <c r="F196" s="203" t="s">
        <v>137</v>
      </c>
      <c r="G196" s="200"/>
      <c r="H196" s="204">
        <v>4</v>
      </c>
      <c r="I196" s="205"/>
      <c r="J196" s="200"/>
      <c r="K196" s="200"/>
      <c r="L196" s="206"/>
      <c r="M196" s="207"/>
      <c r="N196" s="208"/>
      <c r="O196" s="208"/>
      <c r="P196" s="208"/>
      <c r="Q196" s="208"/>
      <c r="R196" s="208"/>
      <c r="S196" s="208"/>
      <c r="T196" s="209"/>
      <c r="AT196" s="210" t="s">
        <v>139</v>
      </c>
      <c r="AU196" s="210" t="s">
        <v>86</v>
      </c>
      <c r="AV196" s="13" t="s">
        <v>86</v>
      </c>
      <c r="AW196" s="13" t="s">
        <v>32</v>
      </c>
      <c r="AX196" s="13" t="s">
        <v>76</v>
      </c>
      <c r="AY196" s="210" t="s">
        <v>130</v>
      </c>
    </row>
    <row r="197" spans="1:65" s="14" customFormat="1" ht="11.25">
      <c r="B197" s="211"/>
      <c r="C197" s="212"/>
      <c r="D197" s="201" t="s">
        <v>139</v>
      </c>
      <c r="E197" s="213" t="s">
        <v>1</v>
      </c>
      <c r="F197" s="214" t="s">
        <v>142</v>
      </c>
      <c r="G197" s="212"/>
      <c r="H197" s="215">
        <v>4</v>
      </c>
      <c r="I197" s="216"/>
      <c r="J197" s="212"/>
      <c r="K197" s="212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139</v>
      </c>
      <c r="AU197" s="221" t="s">
        <v>86</v>
      </c>
      <c r="AV197" s="14" t="s">
        <v>137</v>
      </c>
      <c r="AW197" s="14" t="s">
        <v>32</v>
      </c>
      <c r="AX197" s="14" t="s">
        <v>84</v>
      </c>
      <c r="AY197" s="221" t="s">
        <v>130</v>
      </c>
    </row>
    <row r="198" spans="1:65" s="15" customFormat="1" ht="11.25">
      <c r="B198" s="222"/>
      <c r="C198" s="223"/>
      <c r="D198" s="201" t="s">
        <v>139</v>
      </c>
      <c r="E198" s="224" t="s">
        <v>1</v>
      </c>
      <c r="F198" s="225" t="s">
        <v>454</v>
      </c>
      <c r="G198" s="223"/>
      <c r="H198" s="224" t="s">
        <v>1</v>
      </c>
      <c r="I198" s="226"/>
      <c r="J198" s="223"/>
      <c r="K198" s="223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139</v>
      </c>
      <c r="AU198" s="231" t="s">
        <v>86</v>
      </c>
      <c r="AV198" s="15" t="s">
        <v>84</v>
      </c>
      <c r="AW198" s="15" t="s">
        <v>32</v>
      </c>
      <c r="AX198" s="15" t="s">
        <v>76</v>
      </c>
      <c r="AY198" s="231" t="s">
        <v>130</v>
      </c>
    </row>
    <row r="199" spans="1:65" s="2" customFormat="1" ht="14.45" customHeight="1">
      <c r="A199" s="34"/>
      <c r="B199" s="35"/>
      <c r="C199" s="232" t="s">
        <v>200</v>
      </c>
      <c r="D199" s="232" t="s">
        <v>243</v>
      </c>
      <c r="E199" s="233" t="s">
        <v>455</v>
      </c>
      <c r="F199" s="234" t="s">
        <v>456</v>
      </c>
      <c r="G199" s="235" t="s">
        <v>246</v>
      </c>
      <c r="H199" s="236">
        <v>6</v>
      </c>
      <c r="I199" s="237"/>
      <c r="J199" s="238">
        <f>ROUND(I199*H199,2)</f>
        <v>0</v>
      </c>
      <c r="K199" s="234" t="s">
        <v>1</v>
      </c>
      <c r="L199" s="239"/>
      <c r="M199" s="240" t="s">
        <v>1</v>
      </c>
      <c r="N199" s="241" t="s">
        <v>41</v>
      </c>
      <c r="O199" s="71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165</v>
      </c>
      <c r="AT199" s="197" t="s">
        <v>243</v>
      </c>
      <c r="AU199" s="197" t="s">
        <v>86</v>
      </c>
      <c r="AY199" s="17" t="s">
        <v>130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17" t="s">
        <v>84</v>
      </c>
      <c r="BK199" s="198">
        <f>ROUND(I199*H199,2)</f>
        <v>0</v>
      </c>
      <c r="BL199" s="17" t="s">
        <v>137</v>
      </c>
      <c r="BM199" s="197" t="s">
        <v>457</v>
      </c>
    </row>
    <row r="200" spans="1:65" s="13" customFormat="1" ht="11.25">
      <c r="B200" s="199"/>
      <c r="C200" s="200"/>
      <c r="D200" s="201" t="s">
        <v>139</v>
      </c>
      <c r="E200" s="202" t="s">
        <v>1</v>
      </c>
      <c r="F200" s="203" t="s">
        <v>157</v>
      </c>
      <c r="G200" s="200"/>
      <c r="H200" s="204">
        <v>6</v>
      </c>
      <c r="I200" s="205"/>
      <c r="J200" s="200"/>
      <c r="K200" s="200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139</v>
      </c>
      <c r="AU200" s="210" t="s">
        <v>86</v>
      </c>
      <c r="AV200" s="13" t="s">
        <v>86</v>
      </c>
      <c r="AW200" s="13" t="s">
        <v>32</v>
      </c>
      <c r="AX200" s="13" t="s">
        <v>76</v>
      </c>
      <c r="AY200" s="210" t="s">
        <v>130</v>
      </c>
    </row>
    <row r="201" spans="1:65" s="14" customFormat="1" ht="11.25">
      <c r="B201" s="211"/>
      <c r="C201" s="212"/>
      <c r="D201" s="201" t="s">
        <v>139</v>
      </c>
      <c r="E201" s="213" t="s">
        <v>1</v>
      </c>
      <c r="F201" s="214" t="s">
        <v>142</v>
      </c>
      <c r="G201" s="212"/>
      <c r="H201" s="215">
        <v>6</v>
      </c>
      <c r="I201" s="216"/>
      <c r="J201" s="212"/>
      <c r="K201" s="212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139</v>
      </c>
      <c r="AU201" s="221" t="s">
        <v>86</v>
      </c>
      <c r="AV201" s="14" t="s">
        <v>137</v>
      </c>
      <c r="AW201" s="14" t="s">
        <v>32</v>
      </c>
      <c r="AX201" s="14" t="s">
        <v>84</v>
      </c>
      <c r="AY201" s="221" t="s">
        <v>130</v>
      </c>
    </row>
    <row r="202" spans="1:65" s="15" customFormat="1" ht="11.25">
      <c r="B202" s="222"/>
      <c r="C202" s="223"/>
      <c r="D202" s="201" t="s">
        <v>139</v>
      </c>
      <c r="E202" s="224" t="s">
        <v>1</v>
      </c>
      <c r="F202" s="225" t="s">
        <v>458</v>
      </c>
      <c r="G202" s="223"/>
      <c r="H202" s="224" t="s">
        <v>1</v>
      </c>
      <c r="I202" s="226"/>
      <c r="J202" s="223"/>
      <c r="K202" s="223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139</v>
      </c>
      <c r="AU202" s="231" t="s">
        <v>86</v>
      </c>
      <c r="AV202" s="15" t="s">
        <v>84</v>
      </c>
      <c r="AW202" s="15" t="s">
        <v>32</v>
      </c>
      <c r="AX202" s="15" t="s">
        <v>76</v>
      </c>
      <c r="AY202" s="231" t="s">
        <v>130</v>
      </c>
    </row>
    <row r="203" spans="1:65" s="2" customFormat="1" ht="14.45" customHeight="1">
      <c r="A203" s="34"/>
      <c r="B203" s="35"/>
      <c r="C203" s="232" t="s">
        <v>207</v>
      </c>
      <c r="D203" s="232" t="s">
        <v>243</v>
      </c>
      <c r="E203" s="233" t="s">
        <v>459</v>
      </c>
      <c r="F203" s="234" t="s">
        <v>460</v>
      </c>
      <c r="G203" s="235" t="s">
        <v>461</v>
      </c>
      <c r="H203" s="236">
        <v>1</v>
      </c>
      <c r="I203" s="237"/>
      <c r="J203" s="238">
        <f>ROUND(I203*H203,2)</f>
        <v>0</v>
      </c>
      <c r="K203" s="234" t="s">
        <v>1</v>
      </c>
      <c r="L203" s="239"/>
      <c r="M203" s="240" t="s">
        <v>1</v>
      </c>
      <c r="N203" s="241" t="s">
        <v>41</v>
      </c>
      <c r="O203" s="71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165</v>
      </c>
      <c r="AT203" s="197" t="s">
        <v>243</v>
      </c>
      <c r="AU203" s="197" t="s">
        <v>86</v>
      </c>
      <c r="AY203" s="17" t="s">
        <v>130</v>
      </c>
      <c r="BE203" s="198">
        <f>IF(N203="základní",J203,0)</f>
        <v>0</v>
      </c>
      <c r="BF203" s="198">
        <f>IF(N203="snížená",J203,0)</f>
        <v>0</v>
      </c>
      <c r="BG203" s="198">
        <f>IF(N203="zákl. přenesená",J203,0)</f>
        <v>0</v>
      </c>
      <c r="BH203" s="198">
        <f>IF(N203="sníž. přenesená",J203,0)</f>
        <v>0</v>
      </c>
      <c r="BI203" s="198">
        <f>IF(N203="nulová",J203,0)</f>
        <v>0</v>
      </c>
      <c r="BJ203" s="17" t="s">
        <v>84</v>
      </c>
      <c r="BK203" s="198">
        <f>ROUND(I203*H203,2)</f>
        <v>0</v>
      </c>
      <c r="BL203" s="17" t="s">
        <v>137</v>
      </c>
      <c r="BM203" s="197" t="s">
        <v>462</v>
      </c>
    </row>
    <row r="204" spans="1:65" s="13" customFormat="1" ht="11.25">
      <c r="B204" s="199"/>
      <c r="C204" s="200"/>
      <c r="D204" s="201" t="s">
        <v>139</v>
      </c>
      <c r="E204" s="202" t="s">
        <v>1</v>
      </c>
      <c r="F204" s="203" t="s">
        <v>84</v>
      </c>
      <c r="G204" s="200"/>
      <c r="H204" s="204">
        <v>1</v>
      </c>
      <c r="I204" s="205"/>
      <c r="J204" s="200"/>
      <c r="K204" s="200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139</v>
      </c>
      <c r="AU204" s="210" t="s">
        <v>86</v>
      </c>
      <c r="AV204" s="13" t="s">
        <v>86</v>
      </c>
      <c r="AW204" s="13" t="s">
        <v>32</v>
      </c>
      <c r="AX204" s="13" t="s">
        <v>76</v>
      </c>
      <c r="AY204" s="210" t="s">
        <v>130</v>
      </c>
    </row>
    <row r="205" spans="1:65" s="14" customFormat="1" ht="11.25">
      <c r="B205" s="211"/>
      <c r="C205" s="212"/>
      <c r="D205" s="201" t="s">
        <v>139</v>
      </c>
      <c r="E205" s="213" t="s">
        <v>1</v>
      </c>
      <c r="F205" s="214" t="s">
        <v>142</v>
      </c>
      <c r="G205" s="212"/>
      <c r="H205" s="215">
        <v>1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139</v>
      </c>
      <c r="AU205" s="221" t="s">
        <v>86</v>
      </c>
      <c r="AV205" s="14" t="s">
        <v>137</v>
      </c>
      <c r="AW205" s="14" t="s">
        <v>32</v>
      </c>
      <c r="AX205" s="14" t="s">
        <v>84</v>
      </c>
      <c r="AY205" s="221" t="s">
        <v>130</v>
      </c>
    </row>
    <row r="206" spans="1:65" s="15" customFormat="1" ht="11.25">
      <c r="B206" s="222"/>
      <c r="C206" s="223"/>
      <c r="D206" s="201" t="s">
        <v>139</v>
      </c>
      <c r="E206" s="224" t="s">
        <v>1</v>
      </c>
      <c r="F206" s="225" t="s">
        <v>463</v>
      </c>
      <c r="G206" s="223"/>
      <c r="H206" s="224" t="s">
        <v>1</v>
      </c>
      <c r="I206" s="226"/>
      <c r="J206" s="223"/>
      <c r="K206" s="223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139</v>
      </c>
      <c r="AU206" s="231" t="s">
        <v>86</v>
      </c>
      <c r="AV206" s="15" t="s">
        <v>84</v>
      </c>
      <c r="AW206" s="15" t="s">
        <v>32</v>
      </c>
      <c r="AX206" s="15" t="s">
        <v>76</v>
      </c>
      <c r="AY206" s="231" t="s">
        <v>130</v>
      </c>
    </row>
    <row r="207" spans="1:65" s="2" customFormat="1" ht="14.45" customHeight="1">
      <c r="A207" s="34"/>
      <c r="B207" s="35"/>
      <c r="C207" s="232" t="s">
        <v>216</v>
      </c>
      <c r="D207" s="232" t="s">
        <v>243</v>
      </c>
      <c r="E207" s="233" t="s">
        <v>464</v>
      </c>
      <c r="F207" s="234" t="s">
        <v>465</v>
      </c>
      <c r="G207" s="235" t="s">
        <v>332</v>
      </c>
      <c r="H207" s="236">
        <v>5</v>
      </c>
      <c r="I207" s="237"/>
      <c r="J207" s="238">
        <f>ROUND(I207*H207,2)</f>
        <v>0</v>
      </c>
      <c r="K207" s="234" t="s">
        <v>1</v>
      </c>
      <c r="L207" s="239"/>
      <c r="M207" s="240" t="s">
        <v>1</v>
      </c>
      <c r="N207" s="241" t="s">
        <v>41</v>
      </c>
      <c r="O207" s="71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165</v>
      </c>
      <c r="AT207" s="197" t="s">
        <v>243</v>
      </c>
      <c r="AU207" s="197" t="s">
        <v>86</v>
      </c>
      <c r="AY207" s="17" t="s">
        <v>130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17" t="s">
        <v>84</v>
      </c>
      <c r="BK207" s="198">
        <f>ROUND(I207*H207,2)</f>
        <v>0</v>
      </c>
      <c r="BL207" s="17" t="s">
        <v>137</v>
      </c>
      <c r="BM207" s="197" t="s">
        <v>466</v>
      </c>
    </row>
    <row r="208" spans="1:65" s="13" customFormat="1" ht="11.25">
      <c r="B208" s="199"/>
      <c r="C208" s="200"/>
      <c r="D208" s="201" t="s">
        <v>139</v>
      </c>
      <c r="E208" s="202" t="s">
        <v>1</v>
      </c>
      <c r="F208" s="203" t="s">
        <v>153</v>
      </c>
      <c r="G208" s="200"/>
      <c r="H208" s="204">
        <v>5</v>
      </c>
      <c r="I208" s="205"/>
      <c r="J208" s="200"/>
      <c r="K208" s="200"/>
      <c r="L208" s="206"/>
      <c r="M208" s="207"/>
      <c r="N208" s="208"/>
      <c r="O208" s="208"/>
      <c r="P208" s="208"/>
      <c r="Q208" s="208"/>
      <c r="R208" s="208"/>
      <c r="S208" s="208"/>
      <c r="T208" s="209"/>
      <c r="AT208" s="210" t="s">
        <v>139</v>
      </c>
      <c r="AU208" s="210" t="s">
        <v>86</v>
      </c>
      <c r="AV208" s="13" t="s">
        <v>86</v>
      </c>
      <c r="AW208" s="13" t="s">
        <v>32</v>
      </c>
      <c r="AX208" s="13" t="s">
        <v>76</v>
      </c>
      <c r="AY208" s="210" t="s">
        <v>130</v>
      </c>
    </row>
    <row r="209" spans="1:65" s="14" customFormat="1" ht="11.25">
      <c r="B209" s="211"/>
      <c r="C209" s="212"/>
      <c r="D209" s="201" t="s">
        <v>139</v>
      </c>
      <c r="E209" s="213" t="s">
        <v>1</v>
      </c>
      <c r="F209" s="214" t="s">
        <v>142</v>
      </c>
      <c r="G209" s="212"/>
      <c r="H209" s="215">
        <v>5</v>
      </c>
      <c r="I209" s="216"/>
      <c r="J209" s="212"/>
      <c r="K209" s="212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139</v>
      </c>
      <c r="AU209" s="221" t="s">
        <v>86</v>
      </c>
      <c r="AV209" s="14" t="s">
        <v>137</v>
      </c>
      <c r="AW209" s="14" t="s">
        <v>32</v>
      </c>
      <c r="AX209" s="14" t="s">
        <v>84</v>
      </c>
      <c r="AY209" s="221" t="s">
        <v>130</v>
      </c>
    </row>
    <row r="210" spans="1:65" s="15" customFormat="1" ht="11.25">
      <c r="B210" s="222"/>
      <c r="C210" s="223"/>
      <c r="D210" s="201" t="s">
        <v>139</v>
      </c>
      <c r="E210" s="224" t="s">
        <v>1</v>
      </c>
      <c r="F210" s="225" t="s">
        <v>454</v>
      </c>
      <c r="G210" s="223"/>
      <c r="H210" s="224" t="s">
        <v>1</v>
      </c>
      <c r="I210" s="226"/>
      <c r="J210" s="223"/>
      <c r="K210" s="223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139</v>
      </c>
      <c r="AU210" s="231" t="s">
        <v>86</v>
      </c>
      <c r="AV210" s="15" t="s">
        <v>84</v>
      </c>
      <c r="AW210" s="15" t="s">
        <v>32</v>
      </c>
      <c r="AX210" s="15" t="s">
        <v>76</v>
      </c>
      <c r="AY210" s="231" t="s">
        <v>130</v>
      </c>
    </row>
    <row r="211" spans="1:65" s="2" customFormat="1" ht="22.15" customHeight="1">
      <c r="A211" s="34"/>
      <c r="B211" s="35"/>
      <c r="C211" s="232" t="s">
        <v>220</v>
      </c>
      <c r="D211" s="232" t="s">
        <v>243</v>
      </c>
      <c r="E211" s="233" t="s">
        <v>467</v>
      </c>
      <c r="F211" s="234" t="s">
        <v>468</v>
      </c>
      <c r="G211" s="235" t="s">
        <v>461</v>
      </c>
      <c r="H211" s="236">
        <v>1</v>
      </c>
      <c r="I211" s="237"/>
      <c r="J211" s="238">
        <f>ROUND(I211*H211,2)</f>
        <v>0</v>
      </c>
      <c r="K211" s="234" t="s">
        <v>1</v>
      </c>
      <c r="L211" s="239"/>
      <c r="M211" s="240" t="s">
        <v>1</v>
      </c>
      <c r="N211" s="241" t="s">
        <v>41</v>
      </c>
      <c r="O211" s="71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165</v>
      </c>
      <c r="AT211" s="197" t="s">
        <v>243</v>
      </c>
      <c r="AU211" s="197" t="s">
        <v>86</v>
      </c>
      <c r="AY211" s="17" t="s">
        <v>130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17" t="s">
        <v>84</v>
      </c>
      <c r="BK211" s="198">
        <f>ROUND(I211*H211,2)</f>
        <v>0</v>
      </c>
      <c r="BL211" s="17" t="s">
        <v>137</v>
      </c>
      <c r="BM211" s="197" t="s">
        <v>469</v>
      </c>
    </row>
    <row r="212" spans="1:65" s="12" customFormat="1" ht="22.9" customHeight="1">
      <c r="B212" s="170"/>
      <c r="C212" s="171"/>
      <c r="D212" s="172" t="s">
        <v>75</v>
      </c>
      <c r="E212" s="184" t="s">
        <v>470</v>
      </c>
      <c r="F212" s="184" t="s">
        <v>471</v>
      </c>
      <c r="G212" s="171"/>
      <c r="H212" s="171"/>
      <c r="I212" s="174"/>
      <c r="J212" s="185">
        <f>BK212</f>
        <v>0</v>
      </c>
      <c r="K212" s="171"/>
      <c r="L212" s="176"/>
      <c r="M212" s="177"/>
      <c r="N212" s="178"/>
      <c r="O212" s="178"/>
      <c r="P212" s="179">
        <f>P213</f>
        <v>0</v>
      </c>
      <c r="Q212" s="178"/>
      <c r="R212" s="179">
        <f>R213</f>
        <v>0</v>
      </c>
      <c r="S212" s="178"/>
      <c r="T212" s="180">
        <f>T213</f>
        <v>0</v>
      </c>
      <c r="AR212" s="181" t="s">
        <v>84</v>
      </c>
      <c r="AT212" s="182" t="s">
        <v>75</v>
      </c>
      <c r="AU212" s="182" t="s">
        <v>84</v>
      </c>
      <c r="AY212" s="181" t="s">
        <v>130</v>
      </c>
      <c r="BK212" s="183">
        <f>BK213</f>
        <v>0</v>
      </c>
    </row>
    <row r="213" spans="1:65" s="2" customFormat="1" ht="14.45" customHeight="1">
      <c r="A213" s="34"/>
      <c r="B213" s="35"/>
      <c r="C213" s="186" t="s">
        <v>224</v>
      </c>
      <c r="D213" s="186" t="s">
        <v>132</v>
      </c>
      <c r="E213" s="187" t="s">
        <v>472</v>
      </c>
      <c r="F213" s="188" t="s">
        <v>473</v>
      </c>
      <c r="G213" s="189" t="s">
        <v>196</v>
      </c>
      <c r="H213" s="190">
        <v>162.392</v>
      </c>
      <c r="I213" s="191"/>
      <c r="J213" s="192">
        <f>ROUND(I213*H213,2)</f>
        <v>0</v>
      </c>
      <c r="K213" s="188" t="s">
        <v>136</v>
      </c>
      <c r="L213" s="39"/>
      <c r="M213" s="193" t="s">
        <v>1</v>
      </c>
      <c r="N213" s="194" t="s">
        <v>41</v>
      </c>
      <c r="O213" s="71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137</v>
      </c>
      <c r="AT213" s="197" t="s">
        <v>132</v>
      </c>
      <c r="AU213" s="197" t="s">
        <v>86</v>
      </c>
      <c r="AY213" s="17" t="s">
        <v>130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7" t="s">
        <v>84</v>
      </c>
      <c r="BK213" s="198">
        <f>ROUND(I213*H213,2)</f>
        <v>0</v>
      </c>
      <c r="BL213" s="17" t="s">
        <v>137</v>
      </c>
      <c r="BM213" s="197" t="s">
        <v>474</v>
      </c>
    </row>
    <row r="214" spans="1:65" s="12" customFormat="1" ht="25.9" customHeight="1">
      <c r="B214" s="170"/>
      <c r="C214" s="171"/>
      <c r="D214" s="172" t="s">
        <v>75</v>
      </c>
      <c r="E214" s="173" t="s">
        <v>314</v>
      </c>
      <c r="F214" s="173" t="s">
        <v>315</v>
      </c>
      <c r="G214" s="171"/>
      <c r="H214" s="171"/>
      <c r="I214" s="174"/>
      <c r="J214" s="175">
        <f>BK214</f>
        <v>0</v>
      </c>
      <c r="K214" s="171"/>
      <c r="L214" s="176"/>
      <c r="M214" s="177"/>
      <c r="N214" s="178"/>
      <c r="O214" s="178"/>
      <c r="P214" s="179">
        <f>P215+P229+P237+P243+P249+P255+P283+P329+P373</f>
        <v>0</v>
      </c>
      <c r="Q214" s="178"/>
      <c r="R214" s="179">
        <f>R215+R229+R237+R243+R249+R255+R283+R329+R373</f>
        <v>2.1075960999999999</v>
      </c>
      <c r="S214" s="178"/>
      <c r="T214" s="180">
        <f>T215+T229+T237+T243+T249+T255+T283+T329+T373</f>
        <v>0</v>
      </c>
      <c r="AR214" s="181" t="s">
        <v>86</v>
      </c>
      <c r="AT214" s="182" t="s">
        <v>75</v>
      </c>
      <c r="AU214" s="182" t="s">
        <v>76</v>
      </c>
      <c r="AY214" s="181" t="s">
        <v>130</v>
      </c>
      <c r="BK214" s="183">
        <f>BK215+BK229+BK237+BK243+BK249+BK255+BK283+BK329+BK373</f>
        <v>0</v>
      </c>
    </row>
    <row r="215" spans="1:65" s="12" customFormat="1" ht="22.9" customHeight="1">
      <c r="B215" s="170"/>
      <c r="C215" s="171"/>
      <c r="D215" s="172" t="s">
        <v>75</v>
      </c>
      <c r="E215" s="184" t="s">
        <v>475</v>
      </c>
      <c r="F215" s="184" t="s">
        <v>476</v>
      </c>
      <c r="G215" s="171"/>
      <c r="H215" s="171"/>
      <c r="I215" s="174"/>
      <c r="J215" s="185">
        <f>BK215</f>
        <v>0</v>
      </c>
      <c r="K215" s="171"/>
      <c r="L215" s="176"/>
      <c r="M215" s="177"/>
      <c r="N215" s="178"/>
      <c r="O215" s="178"/>
      <c r="P215" s="179">
        <f>SUM(P216:P228)</f>
        <v>0</v>
      </c>
      <c r="Q215" s="178"/>
      <c r="R215" s="179">
        <f>SUM(R216:R228)</f>
        <v>1.2979791000000001</v>
      </c>
      <c r="S215" s="178"/>
      <c r="T215" s="180">
        <f>SUM(T216:T228)</f>
        <v>0</v>
      </c>
      <c r="AR215" s="181" t="s">
        <v>86</v>
      </c>
      <c r="AT215" s="182" t="s">
        <v>75</v>
      </c>
      <c r="AU215" s="182" t="s">
        <v>84</v>
      </c>
      <c r="AY215" s="181" t="s">
        <v>130</v>
      </c>
      <c r="BK215" s="183">
        <f>SUM(BK216:BK228)</f>
        <v>0</v>
      </c>
    </row>
    <row r="216" spans="1:65" s="2" customFormat="1" ht="14.45" customHeight="1">
      <c r="A216" s="34"/>
      <c r="B216" s="35"/>
      <c r="C216" s="186" t="s">
        <v>228</v>
      </c>
      <c r="D216" s="186" t="s">
        <v>132</v>
      </c>
      <c r="E216" s="187" t="s">
        <v>477</v>
      </c>
      <c r="F216" s="188" t="s">
        <v>478</v>
      </c>
      <c r="G216" s="189" t="s">
        <v>189</v>
      </c>
      <c r="H216" s="190">
        <v>188.68</v>
      </c>
      <c r="I216" s="191"/>
      <c r="J216" s="192">
        <f>ROUND(I216*H216,2)</f>
        <v>0</v>
      </c>
      <c r="K216" s="188" t="s">
        <v>136</v>
      </c>
      <c r="L216" s="39"/>
      <c r="M216" s="193" t="s">
        <v>1</v>
      </c>
      <c r="N216" s="194" t="s">
        <v>41</v>
      </c>
      <c r="O216" s="71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207</v>
      </c>
      <c r="AT216" s="197" t="s">
        <v>132</v>
      </c>
      <c r="AU216" s="197" t="s">
        <v>86</v>
      </c>
      <c r="AY216" s="17" t="s">
        <v>130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84</v>
      </c>
      <c r="BK216" s="198">
        <f>ROUND(I216*H216,2)</f>
        <v>0</v>
      </c>
      <c r="BL216" s="17" t="s">
        <v>207</v>
      </c>
      <c r="BM216" s="197" t="s">
        <v>479</v>
      </c>
    </row>
    <row r="217" spans="1:65" s="13" customFormat="1" ht="11.25">
      <c r="B217" s="199"/>
      <c r="C217" s="200"/>
      <c r="D217" s="201" t="s">
        <v>139</v>
      </c>
      <c r="E217" s="202" t="s">
        <v>1</v>
      </c>
      <c r="F217" s="203" t="s">
        <v>191</v>
      </c>
      <c r="G217" s="200"/>
      <c r="H217" s="204">
        <v>179.05</v>
      </c>
      <c r="I217" s="205"/>
      <c r="J217" s="200"/>
      <c r="K217" s="200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139</v>
      </c>
      <c r="AU217" s="210" t="s">
        <v>86</v>
      </c>
      <c r="AV217" s="13" t="s">
        <v>86</v>
      </c>
      <c r="AW217" s="13" t="s">
        <v>32</v>
      </c>
      <c r="AX217" s="13" t="s">
        <v>76</v>
      </c>
      <c r="AY217" s="210" t="s">
        <v>130</v>
      </c>
    </row>
    <row r="218" spans="1:65" s="13" customFormat="1" ht="11.25">
      <c r="B218" s="199"/>
      <c r="C218" s="200"/>
      <c r="D218" s="201" t="s">
        <v>139</v>
      </c>
      <c r="E218" s="202" t="s">
        <v>1</v>
      </c>
      <c r="F218" s="203" t="s">
        <v>192</v>
      </c>
      <c r="G218" s="200"/>
      <c r="H218" s="204">
        <v>9.6300000000000008</v>
      </c>
      <c r="I218" s="205"/>
      <c r="J218" s="200"/>
      <c r="K218" s="200"/>
      <c r="L218" s="206"/>
      <c r="M218" s="207"/>
      <c r="N218" s="208"/>
      <c r="O218" s="208"/>
      <c r="P218" s="208"/>
      <c r="Q218" s="208"/>
      <c r="R218" s="208"/>
      <c r="S218" s="208"/>
      <c r="T218" s="209"/>
      <c r="AT218" s="210" t="s">
        <v>139</v>
      </c>
      <c r="AU218" s="210" t="s">
        <v>86</v>
      </c>
      <c r="AV218" s="13" t="s">
        <v>86</v>
      </c>
      <c r="AW218" s="13" t="s">
        <v>32</v>
      </c>
      <c r="AX218" s="13" t="s">
        <v>76</v>
      </c>
      <c r="AY218" s="210" t="s">
        <v>130</v>
      </c>
    </row>
    <row r="219" spans="1:65" s="14" customFormat="1" ht="11.25">
      <c r="B219" s="211"/>
      <c r="C219" s="212"/>
      <c r="D219" s="201" t="s">
        <v>139</v>
      </c>
      <c r="E219" s="213" t="s">
        <v>1</v>
      </c>
      <c r="F219" s="214" t="s">
        <v>142</v>
      </c>
      <c r="G219" s="212"/>
      <c r="H219" s="215">
        <v>188.68</v>
      </c>
      <c r="I219" s="216"/>
      <c r="J219" s="212"/>
      <c r="K219" s="212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139</v>
      </c>
      <c r="AU219" s="221" t="s">
        <v>86</v>
      </c>
      <c r="AV219" s="14" t="s">
        <v>137</v>
      </c>
      <c r="AW219" s="14" t="s">
        <v>32</v>
      </c>
      <c r="AX219" s="14" t="s">
        <v>84</v>
      </c>
      <c r="AY219" s="221" t="s">
        <v>130</v>
      </c>
    </row>
    <row r="220" spans="1:65" s="2" customFormat="1" ht="14.45" customHeight="1">
      <c r="A220" s="34"/>
      <c r="B220" s="35"/>
      <c r="C220" s="232" t="s">
        <v>7</v>
      </c>
      <c r="D220" s="232" t="s">
        <v>243</v>
      </c>
      <c r="E220" s="233" t="s">
        <v>480</v>
      </c>
      <c r="F220" s="234" t="s">
        <v>481</v>
      </c>
      <c r="G220" s="235" t="s">
        <v>196</v>
      </c>
      <c r="H220" s="236">
        <v>5.7000000000000002E-2</v>
      </c>
      <c r="I220" s="237"/>
      <c r="J220" s="238">
        <f>ROUND(I220*H220,2)</f>
        <v>0</v>
      </c>
      <c r="K220" s="234" t="s">
        <v>136</v>
      </c>
      <c r="L220" s="239"/>
      <c r="M220" s="240" t="s">
        <v>1</v>
      </c>
      <c r="N220" s="241" t="s">
        <v>41</v>
      </c>
      <c r="O220" s="71"/>
      <c r="P220" s="195">
        <f>O220*H220</f>
        <v>0</v>
      </c>
      <c r="Q220" s="195">
        <v>1</v>
      </c>
      <c r="R220" s="195">
        <f>Q220*H220</f>
        <v>5.7000000000000002E-2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288</v>
      </c>
      <c r="AT220" s="197" t="s">
        <v>243</v>
      </c>
      <c r="AU220" s="197" t="s">
        <v>86</v>
      </c>
      <c r="AY220" s="17" t="s">
        <v>130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84</v>
      </c>
      <c r="BK220" s="198">
        <f>ROUND(I220*H220,2)</f>
        <v>0</v>
      </c>
      <c r="BL220" s="17" t="s">
        <v>207</v>
      </c>
      <c r="BM220" s="197" t="s">
        <v>482</v>
      </c>
    </row>
    <row r="221" spans="1:65" s="13" customFormat="1" ht="11.25">
      <c r="B221" s="199"/>
      <c r="C221" s="200"/>
      <c r="D221" s="201" t="s">
        <v>139</v>
      </c>
      <c r="E221" s="200"/>
      <c r="F221" s="203" t="s">
        <v>483</v>
      </c>
      <c r="G221" s="200"/>
      <c r="H221" s="204">
        <v>5.7000000000000002E-2</v>
      </c>
      <c r="I221" s="205"/>
      <c r="J221" s="200"/>
      <c r="K221" s="200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139</v>
      </c>
      <c r="AU221" s="210" t="s">
        <v>86</v>
      </c>
      <c r="AV221" s="13" t="s">
        <v>86</v>
      </c>
      <c r="AW221" s="13" t="s">
        <v>4</v>
      </c>
      <c r="AX221" s="13" t="s">
        <v>84</v>
      </c>
      <c r="AY221" s="210" t="s">
        <v>130</v>
      </c>
    </row>
    <row r="222" spans="1:65" s="2" customFormat="1" ht="14.45" customHeight="1">
      <c r="A222" s="34"/>
      <c r="B222" s="35"/>
      <c r="C222" s="186" t="s">
        <v>238</v>
      </c>
      <c r="D222" s="186" t="s">
        <v>132</v>
      </c>
      <c r="E222" s="187" t="s">
        <v>484</v>
      </c>
      <c r="F222" s="188" t="s">
        <v>485</v>
      </c>
      <c r="G222" s="189" t="s">
        <v>189</v>
      </c>
      <c r="H222" s="190">
        <v>188.68</v>
      </c>
      <c r="I222" s="191"/>
      <c r="J222" s="192">
        <f>ROUND(I222*H222,2)</f>
        <v>0</v>
      </c>
      <c r="K222" s="188" t="s">
        <v>136</v>
      </c>
      <c r="L222" s="39"/>
      <c r="M222" s="193" t="s">
        <v>1</v>
      </c>
      <c r="N222" s="194" t="s">
        <v>41</v>
      </c>
      <c r="O222" s="71"/>
      <c r="P222" s="195">
        <f>O222*H222</f>
        <v>0</v>
      </c>
      <c r="Q222" s="195">
        <v>4.0000000000000002E-4</v>
      </c>
      <c r="R222" s="195">
        <f>Q222*H222</f>
        <v>7.5472000000000011E-2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207</v>
      </c>
      <c r="AT222" s="197" t="s">
        <v>132</v>
      </c>
      <c r="AU222" s="197" t="s">
        <v>86</v>
      </c>
      <c r="AY222" s="17" t="s">
        <v>130</v>
      </c>
      <c r="BE222" s="198">
        <f>IF(N222="základní",J222,0)</f>
        <v>0</v>
      </c>
      <c r="BF222" s="198">
        <f>IF(N222="snížená",J222,0)</f>
        <v>0</v>
      </c>
      <c r="BG222" s="198">
        <f>IF(N222="zákl. přenesená",J222,0)</f>
        <v>0</v>
      </c>
      <c r="BH222" s="198">
        <f>IF(N222="sníž. přenesená",J222,0)</f>
        <v>0</v>
      </c>
      <c r="BI222" s="198">
        <f>IF(N222="nulová",J222,0)</f>
        <v>0</v>
      </c>
      <c r="BJ222" s="17" t="s">
        <v>84</v>
      </c>
      <c r="BK222" s="198">
        <f>ROUND(I222*H222,2)</f>
        <v>0</v>
      </c>
      <c r="BL222" s="17" t="s">
        <v>207</v>
      </c>
      <c r="BM222" s="197" t="s">
        <v>486</v>
      </c>
    </row>
    <row r="223" spans="1:65" s="13" customFormat="1" ht="11.25">
      <c r="B223" s="199"/>
      <c r="C223" s="200"/>
      <c r="D223" s="201" t="s">
        <v>139</v>
      </c>
      <c r="E223" s="202" t="s">
        <v>1</v>
      </c>
      <c r="F223" s="203" t="s">
        <v>191</v>
      </c>
      <c r="G223" s="200"/>
      <c r="H223" s="204">
        <v>179.05</v>
      </c>
      <c r="I223" s="205"/>
      <c r="J223" s="200"/>
      <c r="K223" s="200"/>
      <c r="L223" s="206"/>
      <c r="M223" s="207"/>
      <c r="N223" s="208"/>
      <c r="O223" s="208"/>
      <c r="P223" s="208"/>
      <c r="Q223" s="208"/>
      <c r="R223" s="208"/>
      <c r="S223" s="208"/>
      <c r="T223" s="209"/>
      <c r="AT223" s="210" t="s">
        <v>139</v>
      </c>
      <c r="AU223" s="210" t="s">
        <v>86</v>
      </c>
      <c r="AV223" s="13" t="s">
        <v>86</v>
      </c>
      <c r="AW223" s="13" t="s">
        <v>32</v>
      </c>
      <c r="AX223" s="13" t="s">
        <v>76</v>
      </c>
      <c r="AY223" s="210" t="s">
        <v>130</v>
      </c>
    </row>
    <row r="224" spans="1:65" s="13" customFormat="1" ht="11.25">
      <c r="B224" s="199"/>
      <c r="C224" s="200"/>
      <c r="D224" s="201" t="s">
        <v>139</v>
      </c>
      <c r="E224" s="202" t="s">
        <v>1</v>
      </c>
      <c r="F224" s="203" t="s">
        <v>192</v>
      </c>
      <c r="G224" s="200"/>
      <c r="H224" s="204">
        <v>9.6300000000000008</v>
      </c>
      <c r="I224" s="205"/>
      <c r="J224" s="200"/>
      <c r="K224" s="200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139</v>
      </c>
      <c r="AU224" s="210" t="s">
        <v>86</v>
      </c>
      <c r="AV224" s="13" t="s">
        <v>86</v>
      </c>
      <c r="AW224" s="13" t="s">
        <v>32</v>
      </c>
      <c r="AX224" s="13" t="s">
        <v>76</v>
      </c>
      <c r="AY224" s="210" t="s">
        <v>130</v>
      </c>
    </row>
    <row r="225" spans="1:65" s="14" customFormat="1" ht="11.25">
      <c r="B225" s="211"/>
      <c r="C225" s="212"/>
      <c r="D225" s="201" t="s">
        <v>139</v>
      </c>
      <c r="E225" s="213" t="s">
        <v>1</v>
      </c>
      <c r="F225" s="214" t="s">
        <v>142</v>
      </c>
      <c r="G225" s="212"/>
      <c r="H225" s="215">
        <v>188.68</v>
      </c>
      <c r="I225" s="216"/>
      <c r="J225" s="212"/>
      <c r="K225" s="212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139</v>
      </c>
      <c r="AU225" s="221" t="s">
        <v>86</v>
      </c>
      <c r="AV225" s="14" t="s">
        <v>137</v>
      </c>
      <c r="AW225" s="14" t="s">
        <v>32</v>
      </c>
      <c r="AX225" s="14" t="s">
        <v>84</v>
      </c>
      <c r="AY225" s="221" t="s">
        <v>130</v>
      </c>
    </row>
    <row r="226" spans="1:65" s="2" customFormat="1" ht="22.15" customHeight="1">
      <c r="A226" s="34"/>
      <c r="B226" s="35"/>
      <c r="C226" s="232" t="s">
        <v>242</v>
      </c>
      <c r="D226" s="232" t="s">
        <v>243</v>
      </c>
      <c r="E226" s="233" t="s">
        <v>487</v>
      </c>
      <c r="F226" s="234" t="s">
        <v>488</v>
      </c>
      <c r="G226" s="235" t="s">
        <v>189</v>
      </c>
      <c r="H226" s="236">
        <v>219.90700000000001</v>
      </c>
      <c r="I226" s="237"/>
      <c r="J226" s="238">
        <f>ROUND(I226*H226,2)</f>
        <v>0</v>
      </c>
      <c r="K226" s="234" t="s">
        <v>136</v>
      </c>
      <c r="L226" s="239"/>
      <c r="M226" s="240" t="s">
        <v>1</v>
      </c>
      <c r="N226" s="241" t="s">
        <v>41</v>
      </c>
      <c r="O226" s="71"/>
      <c r="P226" s="195">
        <f>O226*H226</f>
        <v>0</v>
      </c>
      <c r="Q226" s="195">
        <v>5.3E-3</v>
      </c>
      <c r="R226" s="195">
        <f>Q226*H226</f>
        <v>1.1655071000000001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288</v>
      </c>
      <c r="AT226" s="197" t="s">
        <v>243</v>
      </c>
      <c r="AU226" s="197" t="s">
        <v>86</v>
      </c>
      <c r="AY226" s="17" t="s">
        <v>130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17" t="s">
        <v>84</v>
      </c>
      <c r="BK226" s="198">
        <f>ROUND(I226*H226,2)</f>
        <v>0</v>
      </c>
      <c r="BL226" s="17" t="s">
        <v>207</v>
      </c>
      <c r="BM226" s="197" t="s">
        <v>489</v>
      </c>
    </row>
    <row r="227" spans="1:65" s="13" customFormat="1" ht="11.25">
      <c r="B227" s="199"/>
      <c r="C227" s="200"/>
      <c r="D227" s="201" t="s">
        <v>139</v>
      </c>
      <c r="E227" s="200"/>
      <c r="F227" s="203" t="s">
        <v>490</v>
      </c>
      <c r="G227" s="200"/>
      <c r="H227" s="204">
        <v>219.90700000000001</v>
      </c>
      <c r="I227" s="205"/>
      <c r="J227" s="200"/>
      <c r="K227" s="200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139</v>
      </c>
      <c r="AU227" s="210" t="s">
        <v>86</v>
      </c>
      <c r="AV227" s="13" t="s">
        <v>86</v>
      </c>
      <c r="AW227" s="13" t="s">
        <v>4</v>
      </c>
      <c r="AX227" s="13" t="s">
        <v>84</v>
      </c>
      <c r="AY227" s="210" t="s">
        <v>130</v>
      </c>
    </row>
    <row r="228" spans="1:65" s="2" customFormat="1" ht="19.899999999999999" customHeight="1">
      <c r="A228" s="34"/>
      <c r="B228" s="35"/>
      <c r="C228" s="186" t="s">
        <v>249</v>
      </c>
      <c r="D228" s="186" t="s">
        <v>132</v>
      </c>
      <c r="E228" s="187" t="s">
        <v>491</v>
      </c>
      <c r="F228" s="188" t="s">
        <v>492</v>
      </c>
      <c r="G228" s="189" t="s">
        <v>325</v>
      </c>
      <c r="H228" s="242"/>
      <c r="I228" s="191"/>
      <c r="J228" s="192">
        <f>ROUND(I228*H228,2)</f>
        <v>0</v>
      </c>
      <c r="K228" s="188" t="s">
        <v>136</v>
      </c>
      <c r="L228" s="39"/>
      <c r="M228" s="193" t="s">
        <v>1</v>
      </c>
      <c r="N228" s="194" t="s">
        <v>41</v>
      </c>
      <c r="O228" s="71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207</v>
      </c>
      <c r="AT228" s="197" t="s">
        <v>132</v>
      </c>
      <c r="AU228" s="197" t="s">
        <v>86</v>
      </c>
      <c r="AY228" s="17" t="s">
        <v>130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17" t="s">
        <v>84</v>
      </c>
      <c r="BK228" s="198">
        <f>ROUND(I228*H228,2)</f>
        <v>0</v>
      </c>
      <c r="BL228" s="17" t="s">
        <v>207</v>
      </c>
      <c r="BM228" s="197" t="s">
        <v>493</v>
      </c>
    </row>
    <row r="229" spans="1:65" s="12" customFormat="1" ht="22.9" customHeight="1">
      <c r="B229" s="170"/>
      <c r="C229" s="171"/>
      <c r="D229" s="172" t="s">
        <v>75</v>
      </c>
      <c r="E229" s="184" t="s">
        <v>494</v>
      </c>
      <c r="F229" s="184" t="s">
        <v>495</v>
      </c>
      <c r="G229" s="171"/>
      <c r="H229" s="171"/>
      <c r="I229" s="174"/>
      <c r="J229" s="185">
        <f>BK229</f>
        <v>0</v>
      </c>
      <c r="K229" s="171"/>
      <c r="L229" s="176"/>
      <c r="M229" s="177"/>
      <c r="N229" s="178"/>
      <c r="O229" s="178"/>
      <c r="P229" s="179">
        <f>SUM(P230:P236)</f>
        <v>0</v>
      </c>
      <c r="Q229" s="178"/>
      <c r="R229" s="179">
        <f>SUM(R230:R236)</f>
        <v>0.55471919999999997</v>
      </c>
      <c r="S229" s="178"/>
      <c r="T229" s="180">
        <f>SUM(T230:T236)</f>
        <v>0</v>
      </c>
      <c r="AR229" s="181" t="s">
        <v>86</v>
      </c>
      <c r="AT229" s="182" t="s">
        <v>75</v>
      </c>
      <c r="AU229" s="182" t="s">
        <v>84</v>
      </c>
      <c r="AY229" s="181" t="s">
        <v>130</v>
      </c>
      <c r="BK229" s="183">
        <f>SUM(BK230:BK236)</f>
        <v>0</v>
      </c>
    </row>
    <row r="230" spans="1:65" s="2" customFormat="1" ht="14.45" customHeight="1">
      <c r="A230" s="34"/>
      <c r="B230" s="35"/>
      <c r="C230" s="186" t="s">
        <v>254</v>
      </c>
      <c r="D230" s="186" t="s">
        <v>132</v>
      </c>
      <c r="E230" s="187" t="s">
        <v>496</v>
      </c>
      <c r="F230" s="188" t="s">
        <v>497</v>
      </c>
      <c r="G230" s="189" t="s">
        <v>189</v>
      </c>
      <c r="H230" s="190">
        <v>188.68</v>
      </c>
      <c r="I230" s="191"/>
      <c r="J230" s="192">
        <f>ROUND(I230*H230,2)</f>
        <v>0</v>
      </c>
      <c r="K230" s="188" t="s">
        <v>136</v>
      </c>
      <c r="L230" s="39"/>
      <c r="M230" s="193" t="s">
        <v>1</v>
      </c>
      <c r="N230" s="194" t="s">
        <v>41</v>
      </c>
      <c r="O230" s="71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207</v>
      </c>
      <c r="AT230" s="197" t="s">
        <v>132</v>
      </c>
      <c r="AU230" s="197" t="s">
        <v>86</v>
      </c>
      <c r="AY230" s="17" t="s">
        <v>130</v>
      </c>
      <c r="BE230" s="198">
        <f>IF(N230="základní",J230,0)</f>
        <v>0</v>
      </c>
      <c r="BF230" s="198">
        <f>IF(N230="snížená",J230,0)</f>
        <v>0</v>
      </c>
      <c r="BG230" s="198">
        <f>IF(N230="zákl. přenesená",J230,0)</f>
        <v>0</v>
      </c>
      <c r="BH230" s="198">
        <f>IF(N230="sníž. přenesená",J230,0)</f>
        <v>0</v>
      </c>
      <c r="BI230" s="198">
        <f>IF(N230="nulová",J230,0)</f>
        <v>0</v>
      </c>
      <c r="BJ230" s="17" t="s">
        <v>84</v>
      </c>
      <c r="BK230" s="198">
        <f>ROUND(I230*H230,2)</f>
        <v>0</v>
      </c>
      <c r="BL230" s="17" t="s">
        <v>207</v>
      </c>
      <c r="BM230" s="197" t="s">
        <v>498</v>
      </c>
    </row>
    <row r="231" spans="1:65" s="13" customFormat="1" ht="11.25">
      <c r="B231" s="199"/>
      <c r="C231" s="200"/>
      <c r="D231" s="201" t="s">
        <v>139</v>
      </c>
      <c r="E231" s="202" t="s">
        <v>1</v>
      </c>
      <c r="F231" s="203" t="s">
        <v>191</v>
      </c>
      <c r="G231" s="200"/>
      <c r="H231" s="204">
        <v>179.05</v>
      </c>
      <c r="I231" s="205"/>
      <c r="J231" s="200"/>
      <c r="K231" s="200"/>
      <c r="L231" s="206"/>
      <c r="M231" s="207"/>
      <c r="N231" s="208"/>
      <c r="O231" s="208"/>
      <c r="P231" s="208"/>
      <c r="Q231" s="208"/>
      <c r="R231" s="208"/>
      <c r="S231" s="208"/>
      <c r="T231" s="209"/>
      <c r="AT231" s="210" t="s">
        <v>139</v>
      </c>
      <c r="AU231" s="210" t="s">
        <v>86</v>
      </c>
      <c r="AV231" s="13" t="s">
        <v>86</v>
      </c>
      <c r="AW231" s="13" t="s">
        <v>32</v>
      </c>
      <c r="AX231" s="13" t="s">
        <v>76</v>
      </c>
      <c r="AY231" s="210" t="s">
        <v>130</v>
      </c>
    </row>
    <row r="232" spans="1:65" s="13" customFormat="1" ht="11.25">
      <c r="B232" s="199"/>
      <c r="C232" s="200"/>
      <c r="D232" s="201" t="s">
        <v>139</v>
      </c>
      <c r="E232" s="202" t="s">
        <v>1</v>
      </c>
      <c r="F232" s="203" t="s">
        <v>192</v>
      </c>
      <c r="G232" s="200"/>
      <c r="H232" s="204">
        <v>9.6300000000000008</v>
      </c>
      <c r="I232" s="205"/>
      <c r="J232" s="200"/>
      <c r="K232" s="200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139</v>
      </c>
      <c r="AU232" s="210" t="s">
        <v>86</v>
      </c>
      <c r="AV232" s="13" t="s">
        <v>86</v>
      </c>
      <c r="AW232" s="13" t="s">
        <v>32</v>
      </c>
      <c r="AX232" s="13" t="s">
        <v>76</v>
      </c>
      <c r="AY232" s="210" t="s">
        <v>130</v>
      </c>
    </row>
    <row r="233" spans="1:65" s="14" customFormat="1" ht="11.25">
      <c r="B233" s="211"/>
      <c r="C233" s="212"/>
      <c r="D233" s="201" t="s">
        <v>139</v>
      </c>
      <c r="E233" s="213" t="s">
        <v>1</v>
      </c>
      <c r="F233" s="214" t="s">
        <v>142</v>
      </c>
      <c r="G233" s="212"/>
      <c r="H233" s="215">
        <v>188.68</v>
      </c>
      <c r="I233" s="216"/>
      <c r="J233" s="212"/>
      <c r="K233" s="212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139</v>
      </c>
      <c r="AU233" s="221" t="s">
        <v>86</v>
      </c>
      <c r="AV233" s="14" t="s">
        <v>137</v>
      </c>
      <c r="AW233" s="14" t="s">
        <v>32</v>
      </c>
      <c r="AX233" s="14" t="s">
        <v>84</v>
      </c>
      <c r="AY233" s="221" t="s">
        <v>130</v>
      </c>
    </row>
    <row r="234" spans="1:65" s="2" customFormat="1" ht="14.45" customHeight="1">
      <c r="A234" s="34"/>
      <c r="B234" s="35"/>
      <c r="C234" s="232" t="s">
        <v>259</v>
      </c>
      <c r="D234" s="232" t="s">
        <v>243</v>
      </c>
      <c r="E234" s="233" t="s">
        <v>499</v>
      </c>
      <c r="F234" s="234" t="s">
        <v>500</v>
      </c>
      <c r="G234" s="235" t="s">
        <v>189</v>
      </c>
      <c r="H234" s="236">
        <v>198.114</v>
      </c>
      <c r="I234" s="237"/>
      <c r="J234" s="238">
        <f>ROUND(I234*H234,2)</f>
        <v>0</v>
      </c>
      <c r="K234" s="234" t="s">
        <v>136</v>
      </c>
      <c r="L234" s="239"/>
      <c r="M234" s="240" t="s">
        <v>1</v>
      </c>
      <c r="N234" s="241" t="s">
        <v>41</v>
      </c>
      <c r="O234" s="71"/>
      <c r="P234" s="195">
        <f>O234*H234</f>
        <v>0</v>
      </c>
      <c r="Q234" s="195">
        <v>2.8E-3</v>
      </c>
      <c r="R234" s="195">
        <f>Q234*H234</f>
        <v>0.55471919999999997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288</v>
      </c>
      <c r="AT234" s="197" t="s">
        <v>243</v>
      </c>
      <c r="AU234" s="197" t="s">
        <v>86</v>
      </c>
      <c r="AY234" s="17" t="s">
        <v>130</v>
      </c>
      <c r="BE234" s="198">
        <f>IF(N234="základní",J234,0)</f>
        <v>0</v>
      </c>
      <c r="BF234" s="198">
        <f>IF(N234="snížená",J234,0)</f>
        <v>0</v>
      </c>
      <c r="BG234" s="198">
        <f>IF(N234="zákl. přenesená",J234,0)</f>
        <v>0</v>
      </c>
      <c r="BH234" s="198">
        <f>IF(N234="sníž. přenesená",J234,0)</f>
        <v>0</v>
      </c>
      <c r="BI234" s="198">
        <f>IF(N234="nulová",J234,0)</f>
        <v>0</v>
      </c>
      <c r="BJ234" s="17" t="s">
        <v>84</v>
      </c>
      <c r="BK234" s="198">
        <f>ROUND(I234*H234,2)</f>
        <v>0</v>
      </c>
      <c r="BL234" s="17" t="s">
        <v>207</v>
      </c>
      <c r="BM234" s="197" t="s">
        <v>501</v>
      </c>
    </row>
    <row r="235" spans="1:65" s="13" customFormat="1" ht="11.25">
      <c r="B235" s="199"/>
      <c r="C235" s="200"/>
      <c r="D235" s="201" t="s">
        <v>139</v>
      </c>
      <c r="E235" s="200"/>
      <c r="F235" s="203" t="s">
        <v>502</v>
      </c>
      <c r="G235" s="200"/>
      <c r="H235" s="204">
        <v>198.114</v>
      </c>
      <c r="I235" s="205"/>
      <c r="J235" s="200"/>
      <c r="K235" s="200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139</v>
      </c>
      <c r="AU235" s="210" t="s">
        <v>86</v>
      </c>
      <c r="AV235" s="13" t="s">
        <v>86</v>
      </c>
      <c r="AW235" s="13" t="s">
        <v>4</v>
      </c>
      <c r="AX235" s="13" t="s">
        <v>84</v>
      </c>
      <c r="AY235" s="210" t="s">
        <v>130</v>
      </c>
    </row>
    <row r="236" spans="1:65" s="2" customFormat="1" ht="14.45" customHeight="1">
      <c r="A236" s="34"/>
      <c r="B236" s="35"/>
      <c r="C236" s="186" t="s">
        <v>264</v>
      </c>
      <c r="D236" s="186" t="s">
        <v>132</v>
      </c>
      <c r="E236" s="187" t="s">
        <v>503</v>
      </c>
      <c r="F236" s="188" t="s">
        <v>504</v>
      </c>
      <c r="G236" s="189" t="s">
        <v>325</v>
      </c>
      <c r="H236" s="242"/>
      <c r="I236" s="191"/>
      <c r="J236" s="192">
        <f>ROUND(I236*H236,2)</f>
        <v>0</v>
      </c>
      <c r="K236" s="188" t="s">
        <v>136</v>
      </c>
      <c r="L236" s="39"/>
      <c r="M236" s="193" t="s">
        <v>1</v>
      </c>
      <c r="N236" s="194" t="s">
        <v>41</v>
      </c>
      <c r="O236" s="71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207</v>
      </c>
      <c r="AT236" s="197" t="s">
        <v>132</v>
      </c>
      <c r="AU236" s="197" t="s">
        <v>86</v>
      </c>
      <c r="AY236" s="17" t="s">
        <v>130</v>
      </c>
      <c r="BE236" s="198">
        <f>IF(N236="základní",J236,0)</f>
        <v>0</v>
      </c>
      <c r="BF236" s="198">
        <f>IF(N236="snížená",J236,0)</f>
        <v>0</v>
      </c>
      <c r="BG236" s="198">
        <f>IF(N236="zákl. přenesená",J236,0)</f>
        <v>0</v>
      </c>
      <c r="BH236" s="198">
        <f>IF(N236="sníž. přenesená",J236,0)</f>
        <v>0</v>
      </c>
      <c r="BI236" s="198">
        <f>IF(N236="nulová",J236,0)</f>
        <v>0</v>
      </c>
      <c r="BJ236" s="17" t="s">
        <v>84</v>
      </c>
      <c r="BK236" s="198">
        <f>ROUND(I236*H236,2)</f>
        <v>0</v>
      </c>
      <c r="BL236" s="17" t="s">
        <v>207</v>
      </c>
      <c r="BM236" s="197" t="s">
        <v>505</v>
      </c>
    </row>
    <row r="237" spans="1:65" s="12" customFormat="1" ht="22.9" customHeight="1">
      <c r="B237" s="170"/>
      <c r="C237" s="171"/>
      <c r="D237" s="172" t="s">
        <v>75</v>
      </c>
      <c r="E237" s="184" t="s">
        <v>506</v>
      </c>
      <c r="F237" s="184" t="s">
        <v>507</v>
      </c>
      <c r="G237" s="171"/>
      <c r="H237" s="171"/>
      <c r="I237" s="174"/>
      <c r="J237" s="185">
        <f>BK237</f>
        <v>0</v>
      </c>
      <c r="K237" s="171"/>
      <c r="L237" s="176"/>
      <c r="M237" s="177"/>
      <c r="N237" s="178"/>
      <c r="O237" s="178"/>
      <c r="P237" s="179">
        <f>SUM(P238:P242)</f>
        <v>0</v>
      </c>
      <c r="Q237" s="178"/>
      <c r="R237" s="179">
        <f>SUM(R238:R242)</f>
        <v>0</v>
      </c>
      <c r="S237" s="178"/>
      <c r="T237" s="180">
        <f>SUM(T238:T242)</f>
        <v>0</v>
      </c>
      <c r="AR237" s="181" t="s">
        <v>86</v>
      </c>
      <c r="AT237" s="182" t="s">
        <v>75</v>
      </c>
      <c r="AU237" s="182" t="s">
        <v>84</v>
      </c>
      <c r="AY237" s="181" t="s">
        <v>130</v>
      </c>
      <c r="BK237" s="183">
        <f>SUM(BK238:BK242)</f>
        <v>0</v>
      </c>
    </row>
    <row r="238" spans="1:65" s="2" customFormat="1" ht="14.45" customHeight="1">
      <c r="A238" s="34"/>
      <c r="B238" s="35"/>
      <c r="C238" s="232" t="s">
        <v>214</v>
      </c>
      <c r="D238" s="232" t="s">
        <v>243</v>
      </c>
      <c r="E238" s="233" t="s">
        <v>508</v>
      </c>
      <c r="F238" s="234" t="s">
        <v>509</v>
      </c>
      <c r="G238" s="235" t="s">
        <v>461</v>
      </c>
      <c r="H238" s="236">
        <v>1</v>
      </c>
      <c r="I238" s="237"/>
      <c r="J238" s="238">
        <f>ROUND(I238*H238,2)</f>
        <v>0</v>
      </c>
      <c r="K238" s="234" t="s">
        <v>1</v>
      </c>
      <c r="L238" s="239"/>
      <c r="M238" s="240" t="s">
        <v>1</v>
      </c>
      <c r="N238" s="241" t="s">
        <v>41</v>
      </c>
      <c r="O238" s="71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288</v>
      </c>
      <c r="AT238" s="197" t="s">
        <v>243</v>
      </c>
      <c r="AU238" s="197" t="s">
        <v>86</v>
      </c>
      <c r="AY238" s="17" t="s">
        <v>130</v>
      </c>
      <c r="BE238" s="198">
        <f>IF(N238="základní",J238,0)</f>
        <v>0</v>
      </c>
      <c r="BF238" s="198">
        <f>IF(N238="snížená",J238,0)</f>
        <v>0</v>
      </c>
      <c r="BG238" s="198">
        <f>IF(N238="zákl. přenesená",J238,0)</f>
        <v>0</v>
      </c>
      <c r="BH238" s="198">
        <f>IF(N238="sníž. přenesená",J238,0)</f>
        <v>0</v>
      </c>
      <c r="BI238" s="198">
        <f>IF(N238="nulová",J238,0)</f>
        <v>0</v>
      </c>
      <c r="BJ238" s="17" t="s">
        <v>84</v>
      </c>
      <c r="BK238" s="198">
        <f>ROUND(I238*H238,2)</f>
        <v>0</v>
      </c>
      <c r="BL238" s="17" t="s">
        <v>207</v>
      </c>
      <c r="BM238" s="197" t="s">
        <v>510</v>
      </c>
    </row>
    <row r="239" spans="1:65" s="13" customFormat="1" ht="11.25">
      <c r="B239" s="199"/>
      <c r="C239" s="200"/>
      <c r="D239" s="201" t="s">
        <v>139</v>
      </c>
      <c r="E239" s="202" t="s">
        <v>1</v>
      </c>
      <c r="F239" s="203" t="s">
        <v>84</v>
      </c>
      <c r="G239" s="200"/>
      <c r="H239" s="204">
        <v>1</v>
      </c>
      <c r="I239" s="205"/>
      <c r="J239" s="200"/>
      <c r="K239" s="200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139</v>
      </c>
      <c r="AU239" s="210" t="s">
        <v>86</v>
      </c>
      <c r="AV239" s="13" t="s">
        <v>86</v>
      </c>
      <c r="AW239" s="13" t="s">
        <v>32</v>
      </c>
      <c r="AX239" s="13" t="s">
        <v>76</v>
      </c>
      <c r="AY239" s="210" t="s">
        <v>130</v>
      </c>
    </row>
    <row r="240" spans="1:65" s="14" customFormat="1" ht="11.25">
      <c r="B240" s="211"/>
      <c r="C240" s="212"/>
      <c r="D240" s="201" t="s">
        <v>139</v>
      </c>
      <c r="E240" s="213" t="s">
        <v>1</v>
      </c>
      <c r="F240" s="214" t="s">
        <v>142</v>
      </c>
      <c r="G240" s="212"/>
      <c r="H240" s="215">
        <v>1</v>
      </c>
      <c r="I240" s="216"/>
      <c r="J240" s="212"/>
      <c r="K240" s="212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139</v>
      </c>
      <c r="AU240" s="221" t="s">
        <v>86</v>
      </c>
      <c r="AV240" s="14" t="s">
        <v>137</v>
      </c>
      <c r="AW240" s="14" t="s">
        <v>32</v>
      </c>
      <c r="AX240" s="14" t="s">
        <v>84</v>
      </c>
      <c r="AY240" s="221" t="s">
        <v>130</v>
      </c>
    </row>
    <row r="241" spans="1:65" s="15" customFormat="1" ht="11.25">
      <c r="B241" s="222"/>
      <c r="C241" s="223"/>
      <c r="D241" s="201" t="s">
        <v>139</v>
      </c>
      <c r="E241" s="224" t="s">
        <v>1</v>
      </c>
      <c r="F241" s="225" t="s">
        <v>413</v>
      </c>
      <c r="G241" s="223"/>
      <c r="H241" s="224" t="s">
        <v>1</v>
      </c>
      <c r="I241" s="226"/>
      <c r="J241" s="223"/>
      <c r="K241" s="223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139</v>
      </c>
      <c r="AU241" s="231" t="s">
        <v>86</v>
      </c>
      <c r="AV241" s="15" t="s">
        <v>84</v>
      </c>
      <c r="AW241" s="15" t="s">
        <v>32</v>
      </c>
      <c r="AX241" s="15" t="s">
        <v>76</v>
      </c>
      <c r="AY241" s="231" t="s">
        <v>130</v>
      </c>
    </row>
    <row r="242" spans="1:65" s="2" customFormat="1" ht="14.45" customHeight="1">
      <c r="A242" s="34"/>
      <c r="B242" s="35"/>
      <c r="C242" s="186" t="s">
        <v>273</v>
      </c>
      <c r="D242" s="186" t="s">
        <v>132</v>
      </c>
      <c r="E242" s="187" t="s">
        <v>511</v>
      </c>
      <c r="F242" s="188" t="s">
        <v>512</v>
      </c>
      <c r="G242" s="189" t="s">
        <v>325</v>
      </c>
      <c r="H242" s="242"/>
      <c r="I242" s="191"/>
      <c r="J242" s="192">
        <f>ROUND(I242*H242,2)</f>
        <v>0</v>
      </c>
      <c r="K242" s="188" t="s">
        <v>136</v>
      </c>
      <c r="L242" s="39"/>
      <c r="M242" s="193" t="s">
        <v>1</v>
      </c>
      <c r="N242" s="194" t="s">
        <v>41</v>
      </c>
      <c r="O242" s="71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207</v>
      </c>
      <c r="AT242" s="197" t="s">
        <v>132</v>
      </c>
      <c r="AU242" s="197" t="s">
        <v>86</v>
      </c>
      <c r="AY242" s="17" t="s">
        <v>130</v>
      </c>
      <c r="BE242" s="198">
        <f>IF(N242="základní",J242,0)</f>
        <v>0</v>
      </c>
      <c r="BF242" s="198">
        <f>IF(N242="snížená",J242,0)</f>
        <v>0</v>
      </c>
      <c r="BG242" s="198">
        <f>IF(N242="zákl. přenesená",J242,0)</f>
        <v>0</v>
      </c>
      <c r="BH242" s="198">
        <f>IF(N242="sníž. přenesená",J242,0)</f>
        <v>0</v>
      </c>
      <c r="BI242" s="198">
        <f>IF(N242="nulová",J242,0)</f>
        <v>0</v>
      </c>
      <c r="BJ242" s="17" t="s">
        <v>84</v>
      </c>
      <c r="BK242" s="198">
        <f>ROUND(I242*H242,2)</f>
        <v>0</v>
      </c>
      <c r="BL242" s="17" t="s">
        <v>207</v>
      </c>
      <c r="BM242" s="197" t="s">
        <v>513</v>
      </c>
    </row>
    <row r="243" spans="1:65" s="12" customFormat="1" ht="22.9" customHeight="1">
      <c r="B243" s="170"/>
      <c r="C243" s="171"/>
      <c r="D243" s="172" t="s">
        <v>75</v>
      </c>
      <c r="E243" s="184" t="s">
        <v>514</v>
      </c>
      <c r="F243" s="184" t="s">
        <v>515</v>
      </c>
      <c r="G243" s="171"/>
      <c r="H243" s="171"/>
      <c r="I243" s="174"/>
      <c r="J243" s="185">
        <f>BK243</f>
        <v>0</v>
      </c>
      <c r="K243" s="171"/>
      <c r="L243" s="176"/>
      <c r="M243" s="177"/>
      <c r="N243" s="178"/>
      <c r="O243" s="178"/>
      <c r="P243" s="179">
        <f>SUM(P244:P248)</f>
        <v>0</v>
      </c>
      <c r="Q243" s="178"/>
      <c r="R243" s="179">
        <f>SUM(R244:R248)</f>
        <v>3.3404280000000001E-2</v>
      </c>
      <c r="S243" s="178"/>
      <c r="T243" s="180">
        <f>SUM(T244:T248)</f>
        <v>0</v>
      </c>
      <c r="AR243" s="181" t="s">
        <v>86</v>
      </c>
      <c r="AT243" s="182" t="s">
        <v>75</v>
      </c>
      <c r="AU243" s="182" t="s">
        <v>84</v>
      </c>
      <c r="AY243" s="181" t="s">
        <v>130</v>
      </c>
      <c r="BK243" s="183">
        <f>SUM(BK244:BK248)</f>
        <v>0</v>
      </c>
    </row>
    <row r="244" spans="1:65" s="2" customFormat="1" ht="14.45" customHeight="1">
      <c r="A244" s="34"/>
      <c r="B244" s="35"/>
      <c r="C244" s="186" t="s">
        <v>278</v>
      </c>
      <c r="D244" s="186" t="s">
        <v>132</v>
      </c>
      <c r="E244" s="187" t="s">
        <v>516</v>
      </c>
      <c r="F244" s="188" t="s">
        <v>517</v>
      </c>
      <c r="G244" s="189" t="s">
        <v>332</v>
      </c>
      <c r="H244" s="190">
        <v>39.767000000000003</v>
      </c>
      <c r="I244" s="191"/>
      <c r="J244" s="192">
        <f>ROUND(I244*H244,2)</f>
        <v>0</v>
      </c>
      <c r="K244" s="188" t="s">
        <v>136</v>
      </c>
      <c r="L244" s="39"/>
      <c r="M244" s="193" t="s">
        <v>1</v>
      </c>
      <c r="N244" s="194" t="s">
        <v>41</v>
      </c>
      <c r="O244" s="71"/>
      <c r="P244" s="195">
        <f>O244*H244</f>
        <v>0</v>
      </c>
      <c r="Q244" s="195">
        <v>8.4000000000000003E-4</v>
      </c>
      <c r="R244" s="195">
        <f>Q244*H244</f>
        <v>3.3404280000000001E-2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207</v>
      </c>
      <c r="AT244" s="197" t="s">
        <v>132</v>
      </c>
      <c r="AU244" s="197" t="s">
        <v>86</v>
      </c>
      <c r="AY244" s="17" t="s">
        <v>130</v>
      </c>
      <c r="BE244" s="198">
        <f>IF(N244="základní",J244,0)</f>
        <v>0</v>
      </c>
      <c r="BF244" s="198">
        <f>IF(N244="snížená",J244,0)</f>
        <v>0</v>
      </c>
      <c r="BG244" s="198">
        <f>IF(N244="zákl. přenesená",J244,0)</f>
        <v>0</v>
      </c>
      <c r="BH244" s="198">
        <f>IF(N244="sníž. přenesená",J244,0)</f>
        <v>0</v>
      </c>
      <c r="BI244" s="198">
        <f>IF(N244="nulová",J244,0)</f>
        <v>0</v>
      </c>
      <c r="BJ244" s="17" t="s">
        <v>84</v>
      </c>
      <c r="BK244" s="198">
        <f>ROUND(I244*H244,2)</f>
        <v>0</v>
      </c>
      <c r="BL244" s="17" t="s">
        <v>207</v>
      </c>
      <c r="BM244" s="197" t="s">
        <v>518</v>
      </c>
    </row>
    <row r="245" spans="1:65" s="13" customFormat="1" ht="11.25">
      <c r="B245" s="199"/>
      <c r="C245" s="200"/>
      <c r="D245" s="201" t="s">
        <v>139</v>
      </c>
      <c r="E245" s="202" t="s">
        <v>1</v>
      </c>
      <c r="F245" s="203" t="s">
        <v>519</v>
      </c>
      <c r="G245" s="200"/>
      <c r="H245" s="204">
        <v>25.536000000000001</v>
      </c>
      <c r="I245" s="205"/>
      <c r="J245" s="200"/>
      <c r="K245" s="200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139</v>
      </c>
      <c r="AU245" s="210" t="s">
        <v>86</v>
      </c>
      <c r="AV245" s="13" t="s">
        <v>86</v>
      </c>
      <c r="AW245" s="13" t="s">
        <v>32</v>
      </c>
      <c r="AX245" s="13" t="s">
        <v>76</v>
      </c>
      <c r="AY245" s="210" t="s">
        <v>130</v>
      </c>
    </row>
    <row r="246" spans="1:65" s="13" customFormat="1" ht="11.25">
      <c r="B246" s="199"/>
      <c r="C246" s="200"/>
      <c r="D246" s="201" t="s">
        <v>139</v>
      </c>
      <c r="E246" s="202" t="s">
        <v>1</v>
      </c>
      <c r="F246" s="203" t="s">
        <v>520</v>
      </c>
      <c r="G246" s="200"/>
      <c r="H246" s="204">
        <v>14.231</v>
      </c>
      <c r="I246" s="205"/>
      <c r="J246" s="200"/>
      <c r="K246" s="200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139</v>
      </c>
      <c r="AU246" s="210" t="s">
        <v>86</v>
      </c>
      <c r="AV246" s="13" t="s">
        <v>86</v>
      </c>
      <c r="AW246" s="13" t="s">
        <v>32</v>
      </c>
      <c r="AX246" s="13" t="s">
        <v>76</v>
      </c>
      <c r="AY246" s="210" t="s">
        <v>130</v>
      </c>
    </row>
    <row r="247" spans="1:65" s="14" customFormat="1" ht="11.25">
      <c r="B247" s="211"/>
      <c r="C247" s="212"/>
      <c r="D247" s="201" t="s">
        <v>139</v>
      </c>
      <c r="E247" s="213" t="s">
        <v>1</v>
      </c>
      <c r="F247" s="214" t="s">
        <v>142</v>
      </c>
      <c r="G247" s="212"/>
      <c r="H247" s="215">
        <v>39.767000000000003</v>
      </c>
      <c r="I247" s="216"/>
      <c r="J247" s="212"/>
      <c r="K247" s="212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139</v>
      </c>
      <c r="AU247" s="221" t="s">
        <v>86</v>
      </c>
      <c r="AV247" s="14" t="s">
        <v>137</v>
      </c>
      <c r="AW247" s="14" t="s">
        <v>32</v>
      </c>
      <c r="AX247" s="14" t="s">
        <v>84</v>
      </c>
      <c r="AY247" s="221" t="s">
        <v>130</v>
      </c>
    </row>
    <row r="248" spans="1:65" s="2" customFormat="1" ht="19.899999999999999" customHeight="1">
      <c r="A248" s="34"/>
      <c r="B248" s="35"/>
      <c r="C248" s="186" t="s">
        <v>283</v>
      </c>
      <c r="D248" s="186" t="s">
        <v>132</v>
      </c>
      <c r="E248" s="187" t="s">
        <v>521</v>
      </c>
      <c r="F248" s="188" t="s">
        <v>522</v>
      </c>
      <c r="G248" s="189" t="s">
        <v>325</v>
      </c>
      <c r="H248" s="242"/>
      <c r="I248" s="191"/>
      <c r="J248" s="192">
        <f>ROUND(I248*H248,2)</f>
        <v>0</v>
      </c>
      <c r="K248" s="188" t="s">
        <v>136</v>
      </c>
      <c r="L248" s="39"/>
      <c r="M248" s="193" t="s">
        <v>1</v>
      </c>
      <c r="N248" s="194" t="s">
        <v>41</v>
      </c>
      <c r="O248" s="71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207</v>
      </c>
      <c r="AT248" s="197" t="s">
        <v>132</v>
      </c>
      <c r="AU248" s="197" t="s">
        <v>86</v>
      </c>
      <c r="AY248" s="17" t="s">
        <v>130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17" t="s">
        <v>84</v>
      </c>
      <c r="BK248" s="198">
        <f>ROUND(I248*H248,2)</f>
        <v>0</v>
      </c>
      <c r="BL248" s="17" t="s">
        <v>207</v>
      </c>
      <c r="BM248" s="197" t="s">
        <v>523</v>
      </c>
    </row>
    <row r="249" spans="1:65" s="12" customFormat="1" ht="22.9" customHeight="1">
      <c r="B249" s="170"/>
      <c r="C249" s="171"/>
      <c r="D249" s="172" t="s">
        <v>75</v>
      </c>
      <c r="E249" s="184" t="s">
        <v>327</v>
      </c>
      <c r="F249" s="184" t="s">
        <v>328</v>
      </c>
      <c r="G249" s="171"/>
      <c r="H249" s="171"/>
      <c r="I249" s="174"/>
      <c r="J249" s="185">
        <f>BK249</f>
        <v>0</v>
      </c>
      <c r="K249" s="171"/>
      <c r="L249" s="176"/>
      <c r="M249" s="177"/>
      <c r="N249" s="178"/>
      <c r="O249" s="178"/>
      <c r="P249" s="179">
        <f>SUM(P250:P254)</f>
        <v>0</v>
      </c>
      <c r="Q249" s="178"/>
      <c r="R249" s="179">
        <f>SUM(R250:R254)</f>
        <v>2.4924000000000001E-3</v>
      </c>
      <c r="S249" s="178"/>
      <c r="T249" s="180">
        <f>SUM(T250:T254)</f>
        <v>0</v>
      </c>
      <c r="AR249" s="181" t="s">
        <v>86</v>
      </c>
      <c r="AT249" s="182" t="s">
        <v>75</v>
      </c>
      <c r="AU249" s="182" t="s">
        <v>84</v>
      </c>
      <c r="AY249" s="181" t="s">
        <v>130</v>
      </c>
      <c r="BK249" s="183">
        <f>SUM(BK250:BK254)</f>
        <v>0</v>
      </c>
    </row>
    <row r="250" spans="1:65" s="2" customFormat="1" ht="14.45" customHeight="1">
      <c r="A250" s="34"/>
      <c r="B250" s="35"/>
      <c r="C250" s="186" t="s">
        <v>288</v>
      </c>
      <c r="D250" s="186" t="s">
        <v>132</v>
      </c>
      <c r="E250" s="187" t="s">
        <v>524</v>
      </c>
      <c r="F250" s="188" t="s">
        <v>525</v>
      </c>
      <c r="G250" s="189" t="s">
        <v>332</v>
      </c>
      <c r="H250" s="190">
        <v>1.24</v>
      </c>
      <c r="I250" s="191"/>
      <c r="J250" s="192">
        <f>ROUND(I250*H250,2)</f>
        <v>0</v>
      </c>
      <c r="K250" s="188" t="s">
        <v>136</v>
      </c>
      <c r="L250" s="39"/>
      <c r="M250" s="193" t="s">
        <v>1</v>
      </c>
      <c r="N250" s="194" t="s">
        <v>41</v>
      </c>
      <c r="O250" s="71"/>
      <c r="P250" s="195">
        <f>O250*H250</f>
        <v>0</v>
      </c>
      <c r="Q250" s="195">
        <v>2.0100000000000001E-3</v>
      </c>
      <c r="R250" s="195">
        <f>Q250*H250</f>
        <v>2.4924000000000001E-3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207</v>
      </c>
      <c r="AT250" s="197" t="s">
        <v>132</v>
      </c>
      <c r="AU250" s="197" t="s">
        <v>86</v>
      </c>
      <c r="AY250" s="17" t="s">
        <v>130</v>
      </c>
      <c r="BE250" s="198">
        <f>IF(N250="základní",J250,0)</f>
        <v>0</v>
      </c>
      <c r="BF250" s="198">
        <f>IF(N250="snížená",J250,0)</f>
        <v>0</v>
      </c>
      <c r="BG250" s="198">
        <f>IF(N250="zákl. přenesená",J250,0)</f>
        <v>0</v>
      </c>
      <c r="BH250" s="198">
        <f>IF(N250="sníž. přenesená",J250,0)</f>
        <v>0</v>
      </c>
      <c r="BI250" s="198">
        <f>IF(N250="nulová",J250,0)</f>
        <v>0</v>
      </c>
      <c r="BJ250" s="17" t="s">
        <v>84</v>
      </c>
      <c r="BK250" s="198">
        <f>ROUND(I250*H250,2)</f>
        <v>0</v>
      </c>
      <c r="BL250" s="17" t="s">
        <v>207</v>
      </c>
      <c r="BM250" s="197" t="s">
        <v>526</v>
      </c>
    </row>
    <row r="251" spans="1:65" s="13" customFormat="1" ht="11.25">
      <c r="B251" s="199"/>
      <c r="C251" s="200"/>
      <c r="D251" s="201" t="s">
        <v>139</v>
      </c>
      <c r="E251" s="202" t="s">
        <v>1</v>
      </c>
      <c r="F251" s="203" t="s">
        <v>334</v>
      </c>
      <c r="G251" s="200"/>
      <c r="H251" s="204">
        <v>1.24</v>
      </c>
      <c r="I251" s="205"/>
      <c r="J251" s="200"/>
      <c r="K251" s="200"/>
      <c r="L251" s="206"/>
      <c r="M251" s="207"/>
      <c r="N251" s="208"/>
      <c r="O251" s="208"/>
      <c r="P251" s="208"/>
      <c r="Q251" s="208"/>
      <c r="R251" s="208"/>
      <c r="S251" s="208"/>
      <c r="T251" s="209"/>
      <c r="AT251" s="210" t="s">
        <v>139</v>
      </c>
      <c r="AU251" s="210" t="s">
        <v>86</v>
      </c>
      <c r="AV251" s="13" t="s">
        <v>86</v>
      </c>
      <c r="AW251" s="13" t="s">
        <v>32</v>
      </c>
      <c r="AX251" s="13" t="s">
        <v>76</v>
      </c>
      <c r="AY251" s="210" t="s">
        <v>130</v>
      </c>
    </row>
    <row r="252" spans="1:65" s="14" customFormat="1" ht="11.25">
      <c r="B252" s="211"/>
      <c r="C252" s="212"/>
      <c r="D252" s="201" t="s">
        <v>139</v>
      </c>
      <c r="E252" s="213" t="s">
        <v>1</v>
      </c>
      <c r="F252" s="214" t="s">
        <v>142</v>
      </c>
      <c r="G252" s="212"/>
      <c r="H252" s="215">
        <v>1.24</v>
      </c>
      <c r="I252" s="216"/>
      <c r="J252" s="212"/>
      <c r="K252" s="212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139</v>
      </c>
      <c r="AU252" s="221" t="s">
        <v>86</v>
      </c>
      <c r="AV252" s="14" t="s">
        <v>137</v>
      </c>
      <c r="AW252" s="14" t="s">
        <v>32</v>
      </c>
      <c r="AX252" s="14" t="s">
        <v>84</v>
      </c>
      <c r="AY252" s="221" t="s">
        <v>130</v>
      </c>
    </row>
    <row r="253" spans="1:65" s="15" customFormat="1" ht="11.25">
      <c r="B253" s="222"/>
      <c r="C253" s="223"/>
      <c r="D253" s="201" t="s">
        <v>139</v>
      </c>
      <c r="E253" s="224" t="s">
        <v>1</v>
      </c>
      <c r="F253" s="225" t="s">
        <v>527</v>
      </c>
      <c r="G253" s="223"/>
      <c r="H253" s="224" t="s">
        <v>1</v>
      </c>
      <c r="I253" s="226"/>
      <c r="J253" s="223"/>
      <c r="K253" s="223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139</v>
      </c>
      <c r="AU253" s="231" t="s">
        <v>86</v>
      </c>
      <c r="AV253" s="15" t="s">
        <v>84</v>
      </c>
      <c r="AW253" s="15" t="s">
        <v>32</v>
      </c>
      <c r="AX253" s="15" t="s">
        <v>76</v>
      </c>
      <c r="AY253" s="231" t="s">
        <v>130</v>
      </c>
    </row>
    <row r="254" spans="1:65" s="2" customFormat="1" ht="14.45" customHeight="1">
      <c r="A254" s="34"/>
      <c r="B254" s="35"/>
      <c r="C254" s="186" t="s">
        <v>297</v>
      </c>
      <c r="D254" s="186" t="s">
        <v>132</v>
      </c>
      <c r="E254" s="187" t="s">
        <v>336</v>
      </c>
      <c r="F254" s="188" t="s">
        <v>337</v>
      </c>
      <c r="G254" s="189" t="s">
        <v>325</v>
      </c>
      <c r="H254" s="242"/>
      <c r="I254" s="191"/>
      <c r="J254" s="192">
        <f>ROUND(I254*H254,2)</f>
        <v>0</v>
      </c>
      <c r="K254" s="188" t="s">
        <v>136</v>
      </c>
      <c r="L254" s="39"/>
      <c r="M254" s="193" t="s">
        <v>1</v>
      </c>
      <c r="N254" s="194" t="s">
        <v>41</v>
      </c>
      <c r="O254" s="71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207</v>
      </c>
      <c r="AT254" s="197" t="s">
        <v>132</v>
      </c>
      <c r="AU254" s="197" t="s">
        <v>86</v>
      </c>
      <c r="AY254" s="17" t="s">
        <v>130</v>
      </c>
      <c r="BE254" s="198">
        <f>IF(N254="základní",J254,0)</f>
        <v>0</v>
      </c>
      <c r="BF254" s="198">
        <f>IF(N254="snížená",J254,0)</f>
        <v>0</v>
      </c>
      <c r="BG254" s="198">
        <f>IF(N254="zákl. přenesená",J254,0)</f>
        <v>0</v>
      </c>
      <c r="BH254" s="198">
        <f>IF(N254="sníž. přenesená",J254,0)</f>
        <v>0</v>
      </c>
      <c r="BI254" s="198">
        <f>IF(N254="nulová",J254,0)</f>
        <v>0</v>
      </c>
      <c r="BJ254" s="17" t="s">
        <v>84</v>
      </c>
      <c r="BK254" s="198">
        <f>ROUND(I254*H254,2)</f>
        <v>0</v>
      </c>
      <c r="BL254" s="17" t="s">
        <v>207</v>
      </c>
      <c r="BM254" s="197" t="s">
        <v>528</v>
      </c>
    </row>
    <row r="255" spans="1:65" s="12" customFormat="1" ht="22.9" customHeight="1">
      <c r="B255" s="170"/>
      <c r="C255" s="171"/>
      <c r="D255" s="172" t="s">
        <v>75</v>
      </c>
      <c r="E255" s="184" t="s">
        <v>339</v>
      </c>
      <c r="F255" s="184" t="s">
        <v>340</v>
      </c>
      <c r="G255" s="171"/>
      <c r="H255" s="171"/>
      <c r="I255" s="174"/>
      <c r="J255" s="185">
        <f>BK255</f>
        <v>0</v>
      </c>
      <c r="K255" s="171"/>
      <c r="L255" s="176"/>
      <c r="M255" s="177"/>
      <c r="N255" s="178"/>
      <c r="O255" s="178"/>
      <c r="P255" s="179">
        <f>SUM(P256:P282)</f>
        <v>0</v>
      </c>
      <c r="Q255" s="178"/>
      <c r="R255" s="179">
        <f>SUM(R256:R282)</f>
        <v>0.106116</v>
      </c>
      <c r="S255" s="178"/>
      <c r="T255" s="180">
        <f>SUM(T256:T282)</f>
        <v>0</v>
      </c>
      <c r="AR255" s="181" t="s">
        <v>86</v>
      </c>
      <c r="AT255" s="182" t="s">
        <v>75</v>
      </c>
      <c r="AU255" s="182" t="s">
        <v>84</v>
      </c>
      <c r="AY255" s="181" t="s">
        <v>130</v>
      </c>
      <c r="BK255" s="183">
        <f>SUM(BK256:BK282)</f>
        <v>0</v>
      </c>
    </row>
    <row r="256" spans="1:65" s="2" customFormat="1" ht="14.45" customHeight="1">
      <c r="A256" s="34"/>
      <c r="B256" s="35"/>
      <c r="C256" s="186" t="s">
        <v>301</v>
      </c>
      <c r="D256" s="186" t="s">
        <v>132</v>
      </c>
      <c r="E256" s="187" t="s">
        <v>529</v>
      </c>
      <c r="F256" s="188" t="s">
        <v>530</v>
      </c>
      <c r="G256" s="189" t="s">
        <v>189</v>
      </c>
      <c r="H256" s="190">
        <v>1.984</v>
      </c>
      <c r="I256" s="191"/>
      <c r="J256" s="192">
        <f>ROUND(I256*H256,2)</f>
        <v>0</v>
      </c>
      <c r="K256" s="188" t="s">
        <v>136</v>
      </c>
      <c r="L256" s="39"/>
      <c r="M256" s="193" t="s">
        <v>1</v>
      </c>
      <c r="N256" s="194" t="s">
        <v>41</v>
      </c>
      <c r="O256" s="71"/>
      <c r="P256" s="195">
        <f>O256*H256</f>
        <v>0</v>
      </c>
      <c r="Q256" s="195">
        <v>2.5000000000000001E-4</v>
      </c>
      <c r="R256" s="195">
        <f>Q256*H256</f>
        <v>4.9600000000000002E-4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207</v>
      </c>
      <c r="AT256" s="197" t="s">
        <v>132</v>
      </c>
      <c r="AU256" s="197" t="s">
        <v>86</v>
      </c>
      <c r="AY256" s="17" t="s">
        <v>130</v>
      </c>
      <c r="BE256" s="198">
        <f>IF(N256="základní",J256,0)</f>
        <v>0</v>
      </c>
      <c r="BF256" s="198">
        <f>IF(N256="snížená",J256,0)</f>
        <v>0</v>
      </c>
      <c r="BG256" s="198">
        <f>IF(N256="zákl. přenesená",J256,0)</f>
        <v>0</v>
      </c>
      <c r="BH256" s="198">
        <f>IF(N256="sníž. přenesená",J256,0)</f>
        <v>0</v>
      </c>
      <c r="BI256" s="198">
        <f>IF(N256="nulová",J256,0)</f>
        <v>0</v>
      </c>
      <c r="BJ256" s="17" t="s">
        <v>84</v>
      </c>
      <c r="BK256" s="198">
        <f>ROUND(I256*H256,2)</f>
        <v>0</v>
      </c>
      <c r="BL256" s="17" t="s">
        <v>207</v>
      </c>
      <c r="BM256" s="197" t="s">
        <v>531</v>
      </c>
    </row>
    <row r="257" spans="1:65" s="13" customFormat="1" ht="11.25">
      <c r="B257" s="199"/>
      <c r="C257" s="200"/>
      <c r="D257" s="201" t="s">
        <v>139</v>
      </c>
      <c r="E257" s="202" t="s">
        <v>1</v>
      </c>
      <c r="F257" s="203" t="s">
        <v>532</v>
      </c>
      <c r="G257" s="200"/>
      <c r="H257" s="204">
        <v>1.984</v>
      </c>
      <c r="I257" s="205"/>
      <c r="J257" s="200"/>
      <c r="K257" s="200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139</v>
      </c>
      <c r="AU257" s="210" t="s">
        <v>86</v>
      </c>
      <c r="AV257" s="13" t="s">
        <v>86</v>
      </c>
      <c r="AW257" s="13" t="s">
        <v>32</v>
      </c>
      <c r="AX257" s="13" t="s">
        <v>76</v>
      </c>
      <c r="AY257" s="210" t="s">
        <v>130</v>
      </c>
    </row>
    <row r="258" spans="1:65" s="14" customFormat="1" ht="11.25">
      <c r="B258" s="211"/>
      <c r="C258" s="212"/>
      <c r="D258" s="201" t="s">
        <v>139</v>
      </c>
      <c r="E258" s="213" t="s">
        <v>1</v>
      </c>
      <c r="F258" s="214" t="s">
        <v>142</v>
      </c>
      <c r="G258" s="212"/>
      <c r="H258" s="215">
        <v>1.984</v>
      </c>
      <c r="I258" s="216"/>
      <c r="J258" s="212"/>
      <c r="K258" s="212"/>
      <c r="L258" s="217"/>
      <c r="M258" s="218"/>
      <c r="N258" s="219"/>
      <c r="O258" s="219"/>
      <c r="P258" s="219"/>
      <c r="Q258" s="219"/>
      <c r="R258" s="219"/>
      <c r="S258" s="219"/>
      <c r="T258" s="220"/>
      <c r="AT258" s="221" t="s">
        <v>139</v>
      </c>
      <c r="AU258" s="221" t="s">
        <v>86</v>
      </c>
      <c r="AV258" s="14" t="s">
        <v>137</v>
      </c>
      <c r="AW258" s="14" t="s">
        <v>32</v>
      </c>
      <c r="AX258" s="14" t="s">
        <v>84</v>
      </c>
      <c r="AY258" s="221" t="s">
        <v>130</v>
      </c>
    </row>
    <row r="259" spans="1:65" s="15" customFormat="1" ht="11.25">
      <c r="B259" s="222"/>
      <c r="C259" s="223"/>
      <c r="D259" s="201" t="s">
        <v>139</v>
      </c>
      <c r="E259" s="224" t="s">
        <v>1</v>
      </c>
      <c r="F259" s="225" t="s">
        <v>527</v>
      </c>
      <c r="G259" s="223"/>
      <c r="H259" s="224" t="s">
        <v>1</v>
      </c>
      <c r="I259" s="226"/>
      <c r="J259" s="223"/>
      <c r="K259" s="223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139</v>
      </c>
      <c r="AU259" s="231" t="s">
        <v>86</v>
      </c>
      <c r="AV259" s="15" t="s">
        <v>84</v>
      </c>
      <c r="AW259" s="15" t="s">
        <v>32</v>
      </c>
      <c r="AX259" s="15" t="s">
        <v>76</v>
      </c>
      <c r="AY259" s="231" t="s">
        <v>130</v>
      </c>
    </row>
    <row r="260" spans="1:65" s="2" customFormat="1" ht="14.45" customHeight="1">
      <c r="A260" s="34"/>
      <c r="B260" s="35"/>
      <c r="C260" s="232" t="s">
        <v>305</v>
      </c>
      <c r="D260" s="232" t="s">
        <v>243</v>
      </c>
      <c r="E260" s="233" t="s">
        <v>533</v>
      </c>
      <c r="F260" s="234" t="s">
        <v>534</v>
      </c>
      <c r="G260" s="235" t="s">
        <v>189</v>
      </c>
      <c r="H260" s="236">
        <v>1.44</v>
      </c>
      <c r="I260" s="237"/>
      <c r="J260" s="238">
        <f>ROUND(I260*H260,2)</f>
        <v>0</v>
      </c>
      <c r="K260" s="234" t="s">
        <v>136</v>
      </c>
      <c r="L260" s="239"/>
      <c r="M260" s="240" t="s">
        <v>1</v>
      </c>
      <c r="N260" s="241" t="s">
        <v>41</v>
      </c>
      <c r="O260" s="71"/>
      <c r="P260" s="195">
        <f>O260*H260</f>
        <v>0</v>
      </c>
      <c r="Q260" s="195">
        <v>3.6420000000000001E-2</v>
      </c>
      <c r="R260" s="195">
        <f>Q260*H260</f>
        <v>5.24448E-2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288</v>
      </c>
      <c r="AT260" s="197" t="s">
        <v>243</v>
      </c>
      <c r="AU260" s="197" t="s">
        <v>86</v>
      </c>
      <c r="AY260" s="17" t="s">
        <v>130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17" t="s">
        <v>84</v>
      </c>
      <c r="BK260" s="198">
        <f>ROUND(I260*H260,2)</f>
        <v>0</v>
      </c>
      <c r="BL260" s="17" t="s">
        <v>207</v>
      </c>
      <c r="BM260" s="197" t="s">
        <v>535</v>
      </c>
    </row>
    <row r="261" spans="1:65" s="2" customFormat="1" ht="14.45" customHeight="1">
      <c r="A261" s="34"/>
      <c r="B261" s="35"/>
      <c r="C261" s="186" t="s">
        <v>310</v>
      </c>
      <c r="D261" s="186" t="s">
        <v>132</v>
      </c>
      <c r="E261" s="187" t="s">
        <v>536</v>
      </c>
      <c r="F261" s="188" t="s">
        <v>537</v>
      </c>
      <c r="G261" s="189" t="s">
        <v>538</v>
      </c>
      <c r="H261" s="190">
        <v>1.44</v>
      </c>
      <c r="I261" s="191"/>
      <c r="J261" s="192">
        <f>ROUND(I261*H261,2)</f>
        <v>0</v>
      </c>
      <c r="K261" s="188" t="s">
        <v>136</v>
      </c>
      <c r="L261" s="39"/>
      <c r="M261" s="193" t="s">
        <v>1</v>
      </c>
      <c r="N261" s="194" t="s">
        <v>41</v>
      </c>
      <c r="O261" s="71"/>
      <c r="P261" s="195">
        <f>O261*H261</f>
        <v>0</v>
      </c>
      <c r="Q261" s="195">
        <v>2.5999999999999998E-4</v>
      </c>
      <c r="R261" s="195">
        <f>Q261*H261</f>
        <v>3.7439999999999994E-4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207</v>
      </c>
      <c r="AT261" s="197" t="s">
        <v>132</v>
      </c>
      <c r="AU261" s="197" t="s">
        <v>86</v>
      </c>
      <c r="AY261" s="17" t="s">
        <v>130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17" t="s">
        <v>84</v>
      </c>
      <c r="BK261" s="198">
        <f>ROUND(I261*H261,2)</f>
        <v>0</v>
      </c>
      <c r="BL261" s="17" t="s">
        <v>207</v>
      </c>
      <c r="BM261" s="197" t="s">
        <v>539</v>
      </c>
    </row>
    <row r="262" spans="1:65" s="13" customFormat="1" ht="11.25">
      <c r="B262" s="199"/>
      <c r="C262" s="200"/>
      <c r="D262" s="201" t="s">
        <v>139</v>
      </c>
      <c r="E262" s="202" t="s">
        <v>1</v>
      </c>
      <c r="F262" s="203" t="s">
        <v>540</v>
      </c>
      <c r="G262" s="200"/>
      <c r="H262" s="204">
        <v>1.44</v>
      </c>
      <c r="I262" s="205"/>
      <c r="J262" s="200"/>
      <c r="K262" s="200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139</v>
      </c>
      <c r="AU262" s="210" t="s">
        <v>86</v>
      </c>
      <c r="AV262" s="13" t="s">
        <v>86</v>
      </c>
      <c r="AW262" s="13" t="s">
        <v>32</v>
      </c>
      <c r="AX262" s="13" t="s">
        <v>76</v>
      </c>
      <c r="AY262" s="210" t="s">
        <v>130</v>
      </c>
    </row>
    <row r="263" spans="1:65" s="14" customFormat="1" ht="11.25">
      <c r="B263" s="211"/>
      <c r="C263" s="212"/>
      <c r="D263" s="201" t="s">
        <v>139</v>
      </c>
      <c r="E263" s="213" t="s">
        <v>1</v>
      </c>
      <c r="F263" s="214" t="s">
        <v>142</v>
      </c>
      <c r="G263" s="212"/>
      <c r="H263" s="215">
        <v>1.44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139</v>
      </c>
      <c r="AU263" s="221" t="s">
        <v>86</v>
      </c>
      <c r="AV263" s="14" t="s">
        <v>137</v>
      </c>
      <c r="AW263" s="14" t="s">
        <v>32</v>
      </c>
      <c r="AX263" s="14" t="s">
        <v>84</v>
      </c>
      <c r="AY263" s="221" t="s">
        <v>130</v>
      </c>
    </row>
    <row r="264" spans="1:65" s="15" customFormat="1" ht="11.25">
      <c r="B264" s="222"/>
      <c r="C264" s="223"/>
      <c r="D264" s="201" t="s">
        <v>139</v>
      </c>
      <c r="E264" s="224" t="s">
        <v>1</v>
      </c>
      <c r="F264" s="225" t="s">
        <v>541</v>
      </c>
      <c r="G264" s="223"/>
      <c r="H264" s="224" t="s">
        <v>1</v>
      </c>
      <c r="I264" s="226"/>
      <c r="J264" s="223"/>
      <c r="K264" s="223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139</v>
      </c>
      <c r="AU264" s="231" t="s">
        <v>86</v>
      </c>
      <c r="AV264" s="15" t="s">
        <v>84</v>
      </c>
      <c r="AW264" s="15" t="s">
        <v>32</v>
      </c>
      <c r="AX264" s="15" t="s">
        <v>76</v>
      </c>
      <c r="AY264" s="231" t="s">
        <v>130</v>
      </c>
    </row>
    <row r="265" spans="1:65" s="2" customFormat="1" ht="14.45" customHeight="1">
      <c r="A265" s="34"/>
      <c r="B265" s="35"/>
      <c r="C265" s="232" t="s">
        <v>318</v>
      </c>
      <c r="D265" s="232" t="s">
        <v>243</v>
      </c>
      <c r="E265" s="233" t="s">
        <v>542</v>
      </c>
      <c r="F265" s="234" t="s">
        <v>543</v>
      </c>
      <c r="G265" s="235" t="s">
        <v>189</v>
      </c>
      <c r="H265" s="236">
        <v>1.44</v>
      </c>
      <c r="I265" s="237"/>
      <c r="J265" s="238">
        <f>ROUND(I265*H265,2)</f>
        <v>0</v>
      </c>
      <c r="K265" s="234" t="s">
        <v>136</v>
      </c>
      <c r="L265" s="239"/>
      <c r="M265" s="240" t="s">
        <v>1</v>
      </c>
      <c r="N265" s="241" t="s">
        <v>41</v>
      </c>
      <c r="O265" s="71"/>
      <c r="P265" s="195">
        <f>O265*H265</f>
        <v>0</v>
      </c>
      <c r="Q265" s="195">
        <v>3.4720000000000001E-2</v>
      </c>
      <c r="R265" s="195">
        <f>Q265*H265</f>
        <v>4.9996800000000001E-2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288</v>
      </c>
      <c r="AT265" s="197" t="s">
        <v>243</v>
      </c>
      <c r="AU265" s="197" t="s">
        <v>86</v>
      </c>
      <c r="AY265" s="17" t="s">
        <v>130</v>
      </c>
      <c r="BE265" s="198">
        <f>IF(N265="základní",J265,0)</f>
        <v>0</v>
      </c>
      <c r="BF265" s="198">
        <f>IF(N265="snížená",J265,0)</f>
        <v>0</v>
      </c>
      <c r="BG265" s="198">
        <f>IF(N265="zákl. přenesená",J265,0)</f>
        <v>0</v>
      </c>
      <c r="BH265" s="198">
        <f>IF(N265="sníž. přenesená",J265,0)</f>
        <v>0</v>
      </c>
      <c r="BI265" s="198">
        <f>IF(N265="nulová",J265,0)</f>
        <v>0</v>
      </c>
      <c r="BJ265" s="17" t="s">
        <v>84</v>
      </c>
      <c r="BK265" s="198">
        <f>ROUND(I265*H265,2)</f>
        <v>0</v>
      </c>
      <c r="BL265" s="17" t="s">
        <v>207</v>
      </c>
      <c r="BM265" s="197" t="s">
        <v>544</v>
      </c>
    </row>
    <row r="266" spans="1:65" s="2" customFormat="1" ht="14.45" customHeight="1">
      <c r="A266" s="34"/>
      <c r="B266" s="35"/>
      <c r="C266" s="232" t="s">
        <v>322</v>
      </c>
      <c r="D266" s="232" t="s">
        <v>243</v>
      </c>
      <c r="E266" s="233" t="s">
        <v>545</v>
      </c>
      <c r="F266" s="234" t="s">
        <v>546</v>
      </c>
      <c r="G266" s="235" t="s">
        <v>246</v>
      </c>
      <c r="H266" s="236">
        <v>5</v>
      </c>
      <c r="I266" s="237"/>
      <c r="J266" s="238">
        <f>ROUND(I266*H266,2)</f>
        <v>0</v>
      </c>
      <c r="K266" s="234" t="s">
        <v>1</v>
      </c>
      <c r="L266" s="239"/>
      <c r="M266" s="240" t="s">
        <v>1</v>
      </c>
      <c r="N266" s="241" t="s">
        <v>41</v>
      </c>
      <c r="O266" s="71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288</v>
      </c>
      <c r="AT266" s="197" t="s">
        <v>243</v>
      </c>
      <c r="AU266" s="197" t="s">
        <v>86</v>
      </c>
      <c r="AY266" s="17" t="s">
        <v>130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17" t="s">
        <v>84</v>
      </c>
      <c r="BK266" s="198">
        <f>ROUND(I266*H266,2)</f>
        <v>0</v>
      </c>
      <c r="BL266" s="17" t="s">
        <v>207</v>
      </c>
      <c r="BM266" s="197" t="s">
        <v>547</v>
      </c>
    </row>
    <row r="267" spans="1:65" s="13" customFormat="1" ht="11.25">
      <c r="B267" s="199"/>
      <c r="C267" s="200"/>
      <c r="D267" s="201" t="s">
        <v>139</v>
      </c>
      <c r="E267" s="202" t="s">
        <v>1</v>
      </c>
      <c r="F267" s="203" t="s">
        <v>153</v>
      </c>
      <c r="G267" s="200"/>
      <c r="H267" s="204">
        <v>5</v>
      </c>
      <c r="I267" s="205"/>
      <c r="J267" s="200"/>
      <c r="K267" s="200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139</v>
      </c>
      <c r="AU267" s="210" t="s">
        <v>86</v>
      </c>
      <c r="AV267" s="13" t="s">
        <v>86</v>
      </c>
      <c r="AW267" s="13" t="s">
        <v>32</v>
      </c>
      <c r="AX267" s="13" t="s">
        <v>76</v>
      </c>
      <c r="AY267" s="210" t="s">
        <v>130</v>
      </c>
    </row>
    <row r="268" spans="1:65" s="14" customFormat="1" ht="11.25">
      <c r="B268" s="211"/>
      <c r="C268" s="212"/>
      <c r="D268" s="201" t="s">
        <v>139</v>
      </c>
      <c r="E268" s="213" t="s">
        <v>1</v>
      </c>
      <c r="F268" s="214" t="s">
        <v>142</v>
      </c>
      <c r="G268" s="212"/>
      <c r="H268" s="215">
        <v>5</v>
      </c>
      <c r="I268" s="216"/>
      <c r="J268" s="212"/>
      <c r="K268" s="212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139</v>
      </c>
      <c r="AU268" s="221" t="s">
        <v>86</v>
      </c>
      <c r="AV268" s="14" t="s">
        <v>137</v>
      </c>
      <c r="AW268" s="14" t="s">
        <v>32</v>
      </c>
      <c r="AX268" s="14" t="s">
        <v>84</v>
      </c>
      <c r="AY268" s="221" t="s">
        <v>130</v>
      </c>
    </row>
    <row r="269" spans="1:65" s="15" customFormat="1" ht="11.25">
      <c r="B269" s="222"/>
      <c r="C269" s="223"/>
      <c r="D269" s="201" t="s">
        <v>139</v>
      </c>
      <c r="E269" s="224" t="s">
        <v>1</v>
      </c>
      <c r="F269" s="225" t="s">
        <v>541</v>
      </c>
      <c r="G269" s="223"/>
      <c r="H269" s="224" t="s">
        <v>1</v>
      </c>
      <c r="I269" s="226"/>
      <c r="J269" s="223"/>
      <c r="K269" s="223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139</v>
      </c>
      <c r="AU269" s="231" t="s">
        <v>86</v>
      </c>
      <c r="AV269" s="15" t="s">
        <v>84</v>
      </c>
      <c r="AW269" s="15" t="s">
        <v>32</v>
      </c>
      <c r="AX269" s="15" t="s">
        <v>76</v>
      </c>
      <c r="AY269" s="231" t="s">
        <v>130</v>
      </c>
    </row>
    <row r="270" spans="1:65" s="2" customFormat="1" ht="14.45" customHeight="1">
      <c r="A270" s="34"/>
      <c r="B270" s="35"/>
      <c r="C270" s="232" t="s">
        <v>329</v>
      </c>
      <c r="D270" s="232" t="s">
        <v>243</v>
      </c>
      <c r="E270" s="233" t="s">
        <v>548</v>
      </c>
      <c r="F270" s="234" t="s">
        <v>549</v>
      </c>
      <c r="G270" s="235" t="s">
        <v>246</v>
      </c>
      <c r="H270" s="236">
        <v>4</v>
      </c>
      <c r="I270" s="237"/>
      <c r="J270" s="238">
        <f>ROUND(I270*H270,2)</f>
        <v>0</v>
      </c>
      <c r="K270" s="234" t="s">
        <v>1</v>
      </c>
      <c r="L270" s="239"/>
      <c r="M270" s="240" t="s">
        <v>1</v>
      </c>
      <c r="N270" s="241" t="s">
        <v>41</v>
      </c>
      <c r="O270" s="71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288</v>
      </c>
      <c r="AT270" s="197" t="s">
        <v>243</v>
      </c>
      <c r="AU270" s="197" t="s">
        <v>86</v>
      </c>
      <c r="AY270" s="17" t="s">
        <v>130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7" t="s">
        <v>84</v>
      </c>
      <c r="BK270" s="198">
        <f>ROUND(I270*H270,2)</f>
        <v>0</v>
      </c>
      <c r="BL270" s="17" t="s">
        <v>207</v>
      </c>
      <c r="BM270" s="197" t="s">
        <v>550</v>
      </c>
    </row>
    <row r="271" spans="1:65" s="13" customFormat="1" ht="11.25">
      <c r="B271" s="199"/>
      <c r="C271" s="200"/>
      <c r="D271" s="201" t="s">
        <v>139</v>
      </c>
      <c r="E271" s="202" t="s">
        <v>1</v>
      </c>
      <c r="F271" s="203" t="s">
        <v>137</v>
      </c>
      <c r="G271" s="200"/>
      <c r="H271" s="204">
        <v>4</v>
      </c>
      <c r="I271" s="205"/>
      <c r="J271" s="200"/>
      <c r="K271" s="200"/>
      <c r="L271" s="206"/>
      <c r="M271" s="207"/>
      <c r="N271" s="208"/>
      <c r="O271" s="208"/>
      <c r="P271" s="208"/>
      <c r="Q271" s="208"/>
      <c r="R271" s="208"/>
      <c r="S271" s="208"/>
      <c r="T271" s="209"/>
      <c r="AT271" s="210" t="s">
        <v>139</v>
      </c>
      <c r="AU271" s="210" t="s">
        <v>86</v>
      </c>
      <c r="AV271" s="13" t="s">
        <v>86</v>
      </c>
      <c r="AW271" s="13" t="s">
        <v>32</v>
      </c>
      <c r="AX271" s="13" t="s">
        <v>76</v>
      </c>
      <c r="AY271" s="210" t="s">
        <v>130</v>
      </c>
    </row>
    <row r="272" spans="1:65" s="14" customFormat="1" ht="11.25">
      <c r="B272" s="211"/>
      <c r="C272" s="212"/>
      <c r="D272" s="201" t="s">
        <v>139</v>
      </c>
      <c r="E272" s="213" t="s">
        <v>1</v>
      </c>
      <c r="F272" s="214" t="s">
        <v>142</v>
      </c>
      <c r="G272" s="212"/>
      <c r="H272" s="215">
        <v>4</v>
      </c>
      <c r="I272" s="216"/>
      <c r="J272" s="212"/>
      <c r="K272" s="212"/>
      <c r="L272" s="217"/>
      <c r="M272" s="218"/>
      <c r="N272" s="219"/>
      <c r="O272" s="219"/>
      <c r="P272" s="219"/>
      <c r="Q272" s="219"/>
      <c r="R272" s="219"/>
      <c r="S272" s="219"/>
      <c r="T272" s="220"/>
      <c r="AT272" s="221" t="s">
        <v>139</v>
      </c>
      <c r="AU272" s="221" t="s">
        <v>86</v>
      </c>
      <c r="AV272" s="14" t="s">
        <v>137</v>
      </c>
      <c r="AW272" s="14" t="s">
        <v>32</v>
      </c>
      <c r="AX272" s="14" t="s">
        <v>84</v>
      </c>
      <c r="AY272" s="221" t="s">
        <v>130</v>
      </c>
    </row>
    <row r="273" spans="1:65" s="15" customFormat="1" ht="11.25">
      <c r="B273" s="222"/>
      <c r="C273" s="223"/>
      <c r="D273" s="201" t="s">
        <v>139</v>
      </c>
      <c r="E273" s="224" t="s">
        <v>1</v>
      </c>
      <c r="F273" s="225" t="s">
        <v>541</v>
      </c>
      <c r="G273" s="223"/>
      <c r="H273" s="224" t="s">
        <v>1</v>
      </c>
      <c r="I273" s="226"/>
      <c r="J273" s="223"/>
      <c r="K273" s="223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139</v>
      </c>
      <c r="AU273" s="231" t="s">
        <v>86</v>
      </c>
      <c r="AV273" s="15" t="s">
        <v>84</v>
      </c>
      <c r="AW273" s="15" t="s">
        <v>32</v>
      </c>
      <c r="AX273" s="15" t="s">
        <v>76</v>
      </c>
      <c r="AY273" s="231" t="s">
        <v>130</v>
      </c>
    </row>
    <row r="274" spans="1:65" s="2" customFormat="1" ht="14.45" customHeight="1">
      <c r="A274" s="34"/>
      <c r="B274" s="35"/>
      <c r="C274" s="186" t="s">
        <v>335</v>
      </c>
      <c r="D274" s="186" t="s">
        <v>132</v>
      </c>
      <c r="E274" s="187" t="s">
        <v>551</v>
      </c>
      <c r="F274" s="188" t="s">
        <v>552</v>
      </c>
      <c r="G274" s="189" t="s">
        <v>332</v>
      </c>
      <c r="H274" s="190">
        <v>1.24</v>
      </c>
      <c r="I274" s="191"/>
      <c r="J274" s="192">
        <f>ROUND(I274*H274,2)</f>
        <v>0</v>
      </c>
      <c r="K274" s="188" t="s">
        <v>136</v>
      </c>
      <c r="L274" s="39"/>
      <c r="M274" s="193" t="s">
        <v>1</v>
      </c>
      <c r="N274" s="194" t="s">
        <v>41</v>
      </c>
      <c r="O274" s="71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207</v>
      </c>
      <c r="AT274" s="197" t="s">
        <v>132</v>
      </c>
      <c r="AU274" s="197" t="s">
        <v>86</v>
      </c>
      <c r="AY274" s="17" t="s">
        <v>130</v>
      </c>
      <c r="BE274" s="198">
        <f>IF(N274="základní",J274,0)</f>
        <v>0</v>
      </c>
      <c r="BF274" s="198">
        <f>IF(N274="snížená",J274,0)</f>
        <v>0</v>
      </c>
      <c r="BG274" s="198">
        <f>IF(N274="zákl. přenesená",J274,0)</f>
        <v>0</v>
      </c>
      <c r="BH274" s="198">
        <f>IF(N274="sníž. přenesená",J274,0)</f>
        <v>0</v>
      </c>
      <c r="BI274" s="198">
        <f>IF(N274="nulová",J274,0)</f>
        <v>0</v>
      </c>
      <c r="BJ274" s="17" t="s">
        <v>84</v>
      </c>
      <c r="BK274" s="198">
        <f>ROUND(I274*H274,2)</f>
        <v>0</v>
      </c>
      <c r="BL274" s="17" t="s">
        <v>207</v>
      </c>
      <c r="BM274" s="197" t="s">
        <v>553</v>
      </c>
    </row>
    <row r="275" spans="1:65" s="13" customFormat="1" ht="11.25">
      <c r="B275" s="199"/>
      <c r="C275" s="200"/>
      <c r="D275" s="201" t="s">
        <v>139</v>
      </c>
      <c r="E275" s="202" t="s">
        <v>1</v>
      </c>
      <c r="F275" s="203" t="s">
        <v>334</v>
      </c>
      <c r="G275" s="200"/>
      <c r="H275" s="204">
        <v>1.24</v>
      </c>
      <c r="I275" s="205"/>
      <c r="J275" s="200"/>
      <c r="K275" s="200"/>
      <c r="L275" s="206"/>
      <c r="M275" s="207"/>
      <c r="N275" s="208"/>
      <c r="O275" s="208"/>
      <c r="P275" s="208"/>
      <c r="Q275" s="208"/>
      <c r="R275" s="208"/>
      <c r="S275" s="208"/>
      <c r="T275" s="209"/>
      <c r="AT275" s="210" t="s">
        <v>139</v>
      </c>
      <c r="AU275" s="210" t="s">
        <v>86</v>
      </c>
      <c r="AV275" s="13" t="s">
        <v>86</v>
      </c>
      <c r="AW275" s="13" t="s">
        <v>32</v>
      </c>
      <c r="AX275" s="13" t="s">
        <v>76</v>
      </c>
      <c r="AY275" s="210" t="s">
        <v>130</v>
      </c>
    </row>
    <row r="276" spans="1:65" s="14" customFormat="1" ht="11.25">
      <c r="B276" s="211"/>
      <c r="C276" s="212"/>
      <c r="D276" s="201" t="s">
        <v>139</v>
      </c>
      <c r="E276" s="213" t="s">
        <v>1</v>
      </c>
      <c r="F276" s="214" t="s">
        <v>142</v>
      </c>
      <c r="G276" s="212"/>
      <c r="H276" s="215">
        <v>1.24</v>
      </c>
      <c r="I276" s="216"/>
      <c r="J276" s="212"/>
      <c r="K276" s="212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139</v>
      </c>
      <c r="AU276" s="221" t="s">
        <v>86</v>
      </c>
      <c r="AV276" s="14" t="s">
        <v>137</v>
      </c>
      <c r="AW276" s="14" t="s">
        <v>32</v>
      </c>
      <c r="AX276" s="14" t="s">
        <v>84</v>
      </c>
      <c r="AY276" s="221" t="s">
        <v>130</v>
      </c>
    </row>
    <row r="277" spans="1:65" s="15" customFormat="1" ht="11.25">
      <c r="B277" s="222"/>
      <c r="C277" s="223"/>
      <c r="D277" s="201" t="s">
        <v>139</v>
      </c>
      <c r="E277" s="224" t="s">
        <v>1</v>
      </c>
      <c r="F277" s="225" t="s">
        <v>527</v>
      </c>
      <c r="G277" s="223"/>
      <c r="H277" s="224" t="s">
        <v>1</v>
      </c>
      <c r="I277" s="226"/>
      <c r="J277" s="223"/>
      <c r="K277" s="223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139</v>
      </c>
      <c r="AU277" s="231" t="s">
        <v>86</v>
      </c>
      <c r="AV277" s="15" t="s">
        <v>84</v>
      </c>
      <c r="AW277" s="15" t="s">
        <v>32</v>
      </c>
      <c r="AX277" s="15" t="s">
        <v>76</v>
      </c>
      <c r="AY277" s="231" t="s">
        <v>130</v>
      </c>
    </row>
    <row r="278" spans="1:65" s="2" customFormat="1" ht="14.45" customHeight="1">
      <c r="A278" s="34"/>
      <c r="B278" s="35"/>
      <c r="C278" s="232" t="s">
        <v>341</v>
      </c>
      <c r="D278" s="232" t="s">
        <v>243</v>
      </c>
      <c r="E278" s="233" t="s">
        <v>554</v>
      </c>
      <c r="F278" s="234" t="s">
        <v>555</v>
      </c>
      <c r="G278" s="235" t="s">
        <v>332</v>
      </c>
      <c r="H278" s="236">
        <v>1.24</v>
      </c>
      <c r="I278" s="237"/>
      <c r="J278" s="238">
        <f>ROUND(I278*H278,2)</f>
        <v>0</v>
      </c>
      <c r="K278" s="234" t="s">
        <v>136</v>
      </c>
      <c r="L278" s="239"/>
      <c r="M278" s="240" t="s">
        <v>1</v>
      </c>
      <c r="N278" s="241" t="s">
        <v>41</v>
      </c>
      <c r="O278" s="71"/>
      <c r="P278" s="195">
        <f>O278*H278</f>
        <v>0</v>
      </c>
      <c r="Q278" s="195">
        <v>2.0999999999999999E-3</v>
      </c>
      <c r="R278" s="195">
        <f>Q278*H278</f>
        <v>2.604E-3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288</v>
      </c>
      <c r="AT278" s="197" t="s">
        <v>243</v>
      </c>
      <c r="AU278" s="197" t="s">
        <v>86</v>
      </c>
      <c r="AY278" s="17" t="s">
        <v>130</v>
      </c>
      <c r="BE278" s="198">
        <f>IF(N278="základní",J278,0)</f>
        <v>0</v>
      </c>
      <c r="BF278" s="198">
        <f>IF(N278="snížená",J278,0)</f>
        <v>0</v>
      </c>
      <c r="BG278" s="198">
        <f>IF(N278="zákl. přenesená",J278,0)</f>
        <v>0</v>
      </c>
      <c r="BH278" s="198">
        <f>IF(N278="sníž. přenesená",J278,0)</f>
        <v>0</v>
      </c>
      <c r="BI278" s="198">
        <f>IF(N278="nulová",J278,0)</f>
        <v>0</v>
      </c>
      <c r="BJ278" s="17" t="s">
        <v>84</v>
      </c>
      <c r="BK278" s="198">
        <f>ROUND(I278*H278,2)</f>
        <v>0</v>
      </c>
      <c r="BL278" s="17" t="s">
        <v>207</v>
      </c>
      <c r="BM278" s="197" t="s">
        <v>556</v>
      </c>
    </row>
    <row r="279" spans="1:65" s="2" customFormat="1" ht="14.45" customHeight="1">
      <c r="A279" s="34"/>
      <c r="B279" s="35"/>
      <c r="C279" s="232" t="s">
        <v>349</v>
      </c>
      <c r="D279" s="232" t="s">
        <v>243</v>
      </c>
      <c r="E279" s="233" t="s">
        <v>557</v>
      </c>
      <c r="F279" s="234" t="s">
        <v>558</v>
      </c>
      <c r="G279" s="235" t="s">
        <v>559</v>
      </c>
      <c r="H279" s="236">
        <v>1</v>
      </c>
      <c r="I279" s="237"/>
      <c r="J279" s="238">
        <f>ROUND(I279*H279,2)</f>
        <v>0</v>
      </c>
      <c r="K279" s="234" t="s">
        <v>136</v>
      </c>
      <c r="L279" s="239"/>
      <c r="M279" s="240" t="s">
        <v>1</v>
      </c>
      <c r="N279" s="241" t="s">
        <v>41</v>
      </c>
      <c r="O279" s="71"/>
      <c r="P279" s="195">
        <f>O279*H279</f>
        <v>0</v>
      </c>
      <c r="Q279" s="195">
        <v>2.0000000000000001E-4</v>
      </c>
      <c r="R279" s="195">
        <f>Q279*H279</f>
        <v>2.0000000000000001E-4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288</v>
      </c>
      <c r="AT279" s="197" t="s">
        <v>243</v>
      </c>
      <c r="AU279" s="197" t="s">
        <v>86</v>
      </c>
      <c r="AY279" s="17" t="s">
        <v>130</v>
      </c>
      <c r="BE279" s="198">
        <f>IF(N279="základní",J279,0)</f>
        <v>0</v>
      </c>
      <c r="BF279" s="198">
        <f>IF(N279="snížená",J279,0)</f>
        <v>0</v>
      </c>
      <c r="BG279" s="198">
        <f>IF(N279="zákl. přenesená",J279,0)</f>
        <v>0</v>
      </c>
      <c r="BH279" s="198">
        <f>IF(N279="sníž. přenesená",J279,0)</f>
        <v>0</v>
      </c>
      <c r="BI279" s="198">
        <f>IF(N279="nulová",J279,0)</f>
        <v>0</v>
      </c>
      <c r="BJ279" s="17" t="s">
        <v>84</v>
      </c>
      <c r="BK279" s="198">
        <f>ROUND(I279*H279,2)</f>
        <v>0</v>
      </c>
      <c r="BL279" s="17" t="s">
        <v>207</v>
      </c>
      <c r="BM279" s="197" t="s">
        <v>560</v>
      </c>
    </row>
    <row r="280" spans="1:65" s="13" customFormat="1" ht="11.25">
      <c r="B280" s="199"/>
      <c r="C280" s="200"/>
      <c r="D280" s="201" t="s">
        <v>139</v>
      </c>
      <c r="E280" s="202" t="s">
        <v>1</v>
      </c>
      <c r="F280" s="203" t="s">
        <v>84</v>
      </c>
      <c r="G280" s="200"/>
      <c r="H280" s="204">
        <v>1</v>
      </c>
      <c r="I280" s="205"/>
      <c r="J280" s="200"/>
      <c r="K280" s="200"/>
      <c r="L280" s="206"/>
      <c r="M280" s="207"/>
      <c r="N280" s="208"/>
      <c r="O280" s="208"/>
      <c r="P280" s="208"/>
      <c r="Q280" s="208"/>
      <c r="R280" s="208"/>
      <c r="S280" s="208"/>
      <c r="T280" s="209"/>
      <c r="AT280" s="210" t="s">
        <v>139</v>
      </c>
      <c r="AU280" s="210" t="s">
        <v>86</v>
      </c>
      <c r="AV280" s="13" t="s">
        <v>86</v>
      </c>
      <c r="AW280" s="13" t="s">
        <v>32</v>
      </c>
      <c r="AX280" s="13" t="s">
        <v>76</v>
      </c>
      <c r="AY280" s="210" t="s">
        <v>130</v>
      </c>
    </row>
    <row r="281" spans="1:65" s="14" customFormat="1" ht="11.25">
      <c r="B281" s="211"/>
      <c r="C281" s="212"/>
      <c r="D281" s="201" t="s">
        <v>139</v>
      </c>
      <c r="E281" s="213" t="s">
        <v>1</v>
      </c>
      <c r="F281" s="214" t="s">
        <v>142</v>
      </c>
      <c r="G281" s="212"/>
      <c r="H281" s="215">
        <v>1</v>
      </c>
      <c r="I281" s="216"/>
      <c r="J281" s="212"/>
      <c r="K281" s="212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139</v>
      </c>
      <c r="AU281" s="221" t="s">
        <v>86</v>
      </c>
      <c r="AV281" s="14" t="s">
        <v>137</v>
      </c>
      <c r="AW281" s="14" t="s">
        <v>32</v>
      </c>
      <c r="AX281" s="14" t="s">
        <v>84</v>
      </c>
      <c r="AY281" s="221" t="s">
        <v>130</v>
      </c>
    </row>
    <row r="282" spans="1:65" s="2" customFormat="1" ht="14.45" customHeight="1">
      <c r="A282" s="34"/>
      <c r="B282" s="35"/>
      <c r="C282" s="186" t="s">
        <v>355</v>
      </c>
      <c r="D282" s="186" t="s">
        <v>132</v>
      </c>
      <c r="E282" s="187" t="s">
        <v>364</v>
      </c>
      <c r="F282" s="188" t="s">
        <v>365</v>
      </c>
      <c r="G282" s="189" t="s">
        <v>325</v>
      </c>
      <c r="H282" s="242"/>
      <c r="I282" s="191"/>
      <c r="J282" s="192">
        <f>ROUND(I282*H282,2)</f>
        <v>0</v>
      </c>
      <c r="K282" s="188" t="s">
        <v>136</v>
      </c>
      <c r="L282" s="39"/>
      <c r="M282" s="193" t="s">
        <v>1</v>
      </c>
      <c r="N282" s="194" t="s">
        <v>41</v>
      </c>
      <c r="O282" s="71"/>
      <c r="P282" s="195">
        <f>O282*H282</f>
        <v>0</v>
      </c>
      <c r="Q282" s="195">
        <v>0</v>
      </c>
      <c r="R282" s="195">
        <f>Q282*H282</f>
        <v>0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207</v>
      </c>
      <c r="AT282" s="197" t="s">
        <v>132</v>
      </c>
      <c r="AU282" s="197" t="s">
        <v>86</v>
      </c>
      <c r="AY282" s="17" t="s">
        <v>130</v>
      </c>
      <c r="BE282" s="198">
        <f>IF(N282="základní",J282,0)</f>
        <v>0</v>
      </c>
      <c r="BF282" s="198">
        <f>IF(N282="snížená",J282,0)</f>
        <v>0</v>
      </c>
      <c r="BG282" s="198">
        <f>IF(N282="zákl. přenesená",J282,0)</f>
        <v>0</v>
      </c>
      <c r="BH282" s="198">
        <f>IF(N282="sníž. přenesená",J282,0)</f>
        <v>0</v>
      </c>
      <c r="BI282" s="198">
        <f>IF(N282="nulová",J282,0)</f>
        <v>0</v>
      </c>
      <c r="BJ282" s="17" t="s">
        <v>84</v>
      </c>
      <c r="BK282" s="198">
        <f>ROUND(I282*H282,2)</f>
        <v>0</v>
      </c>
      <c r="BL282" s="17" t="s">
        <v>207</v>
      </c>
      <c r="BM282" s="197" t="s">
        <v>561</v>
      </c>
    </row>
    <row r="283" spans="1:65" s="12" customFormat="1" ht="22.9" customHeight="1">
      <c r="B283" s="170"/>
      <c r="C283" s="171"/>
      <c r="D283" s="172" t="s">
        <v>75</v>
      </c>
      <c r="E283" s="184" t="s">
        <v>562</v>
      </c>
      <c r="F283" s="184" t="s">
        <v>563</v>
      </c>
      <c r="G283" s="171"/>
      <c r="H283" s="171"/>
      <c r="I283" s="174"/>
      <c r="J283" s="185">
        <f>BK283</f>
        <v>0</v>
      </c>
      <c r="K283" s="171"/>
      <c r="L283" s="176"/>
      <c r="M283" s="177"/>
      <c r="N283" s="178"/>
      <c r="O283" s="178"/>
      <c r="P283" s="179">
        <f>SUM(P284:P328)</f>
        <v>0</v>
      </c>
      <c r="Q283" s="178"/>
      <c r="R283" s="179">
        <f>SUM(R284:R328)</f>
        <v>2.6013370000000001E-2</v>
      </c>
      <c r="S283" s="178"/>
      <c r="T283" s="180">
        <f>SUM(T284:T328)</f>
        <v>0</v>
      </c>
      <c r="AR283" s="181" t="s">
        <v>86</v>
      </c>
      <c r="AT283" s="182" t="s">
        <v>75</v>
      </c>
      <c r="AU283" s="182" t="s">
        <v>84</v>
      </c>
      <c r="AY283" s="181" t="s">
        <v>130</v>
      </c>
      <c r="BK283" s="183">
        <f>SUM(BK284:BK328)</f>
        <v>0</v>
      </c>
    </row>
    <row r="284" spans="1:65" s="2" customFormat="1" ht="14.45" customHeight="1">
      <c r="A284" s="34"/>
      <c r="B284" s="35"/>
      <c r="C284" s="186" t="s">
        <v>359</v>
      </c>
      <c r="D284" s="186" t="s">
        <v>132</v>
      </c>
      <c r="E284" s="187" t="s">
        <v>564</v>
      </c>
      <c r="F284" s="188" t="s">
        <v>565</v>
      </c>
      <c r="G284" s="189" t="s">
        <v>189</v>
      </c>
      <c r="H284" s="190">
        <v>0.58099999999999996</v>
      </c>
      <c r="I284" s="191"/>
      <c r="J284" s="192">
        <f>ROUND(I284*H284,2)</f>
        <v>0</v>
      </c>
      <c r="K284" s="188" t="s">
        <v>136</v>
      </c>
      <c r="L284" s="39"/>
      <c r="M284" s="193" t="s">
        <v>1</v>
      </c>
      <c r="N284" s="194" t="s">
        <v>41</v>
      </c>
      <c r="O284" s="71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207</v>
      </c>
      <c r="AT284" s="197" t="s">
        <v>132</v>
      </c>
      <c r="AU284" s="197" t="s">
        <v>86</v>
      </c>
      <c r="AY284" s="17" t="s">
        <v>130</v>
      </c>
      <c r="BE284" s="198">
        <f>IF(N284="základní",J284,0)</f>
        <v>0</v>
      </c>
      <c r="BF284" s="198">
        <f>IF(N284="snížená",J284,0)</f>
        <v>0</v>
      </c>
      <c r="BG284" s="198">
        <f>IF(N284="zákl. přenesená",J284,0)</f>
        <v>0</v>
      </c>
      <c r="BH284" s="198">
        <f>IF(N284="sníž. přenesená",J284,0)</f>
        <v>0</v>
      </c>
      <c r="BI284" s="198">
        <f>IF(N284="nulová",J284,0)</f>
        <v>0</v>
      </c>
      <c r="BJ284" s="17" t="s">
        <v>84</v>
      </c>
      <c r="BK284" s="198">
        <f>ROUND(I284*H284,2)</f>
        <v>0</v>
      </c>
      <c r="BL284" s="17" t="s">
        <v>207</v>
      </c>
      <c r="BM284" s="197" t="s">
        <v>566</v>
      </c>
    </row>
    <row r="285" spans="1:65" s="13" customFormat="1" ht="11.25">
      <c r="B285" s="199"/>
      <c r="C285" s="200"/>
      <c r="D285" s="201" t="s">
        <v>139</v>
      </c>
      <c r="E285" s="202" t="s">
        <v>1</v>
      </c>
      <c r="F285" s="203" t="s">
        <v>232</v>
      </c>
      <c r="G285" s="200"/>
      <c r="H285" s="204">
        <v>0.58099999999999996</v>
      </c>
      <c r="I285" s="205"/>
      <c r="J285" s="200"/>
      <c r="K285" s="200"/>
      <c r="L285" s="206"/>
      <c r="M285" s="207"/>
      <c r="N285" s="208"/>
      <c r="O285" s="208"/>
      <c r="P285" s="208"/>
      <c r="Q285" s="208"/>
      <c r="R285" s="208"/>
      <c r="S285" s="208"/>
      <c r="T285" s="209"/>
      <c r="AT285" s="210" t="s">
        <v>139</v>
      </c>
      <c r="AU285" s="210" t="s">
        <v>86</v>
      </c>
      <c r="AV285" s="13" t="s">
        <v>86</v>
      </c>
      <c r="AW285" s="13" t="s">
        <v>32</v>
      </c>
      <c r="AX285" s="13" t="s">
        <v>76</v>
      </c>
      <c r="AY285" s="210" t="s">
        <v>130</v>
      </c>
    </row>
    <row r="286" spans="1:65" s="14" customFormat="1" ht="11.25">
      <c r="B286" s="211"/>
      <c r="C286" s="212"/>
      <c r="D286" s="201" t="s">
        <v>139</v>
      </c>
      <c r="E286" s="213" t="s">
        <v>1</v>
      </c>
      <c r="F286" s="214" t="s">
        <v>142</v>
      </c>
      <c r="G286" s="212"/>
      <c r="H286" s="215">
        <v>0.58099999999999996</v>
      </c>
      <c r="I286" s="216"/>
      <c r="J286" s="212"/>
      <c r="K286" s="212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139</v>
      </c>
      <c r="AU286" s="221" t="s">
        <v>86</v>
      </c>
      <c r="AV286" s="14" t="s">
        <v>137</v>
      </c>
      <c r="AW286" s="14" t="s">
        <v>32</v>
      </c>
      <c r="AX286" s="14" t="s">
        <v>84</v>
      </c>
      <c r="AY286" s="221" t="s">
        <v>130</v>
      </c>
    </row>
    <row r="287" spans="1:65" s="15" customFormat="1" ht="11.25">
      <c r="B287" s="222"/>
      <c r="C287" s="223"/>
      <c r="D287" s="201" t="s">
        <v>139</v>
      </c>
      <c r="E287" s="224" t="s">
        <v>1</v>
      </c>
      <c r="F287" s="225" t="s">
        <v>567</v>
      </c>
      <c r="G287" s="223"/>
      <c r="H287" s="224" t="s">
        <v>1</v>
      </c>
      <c r="I287" s="226"/>
      <c r="J287" s="223"/>
      <c r="K287" s="223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139</v>
      </c>
      <c r="AU287" s="231" t="s">
        <v>86</v>
      </c>
      <c r="AV287" s="15" t="s">
        <v>84</v>
      </c>
      <c r="AW287" s="15" t="s">
        <v>32</v>
      </c>
      <c r="AX287" s="15" t="s">
        <v>76</v>
      </c>
      <c r="AY287" s="231" t="s">
        <v>130</v>
      </c>
    </row>
    <row r="288" spans="1:65" s="2" customFormat="1" ht="14.45" customHeight="1">
      <c r="A288" s="34"/>
      <c r="B288" s="35"/>
      <c r="C288" s="186" t="s">
        <v>363</v>
      </c>
      <c r="D288" s="186" t="s">
        <v>132</v>
      </c>
      <c r="E288" s="187" t="s">
        <v>568</v>
      </c>
      <c r="F288" s="188" t="s">
        <v>569</v>
      </c>
      <c r="G288" s="189" t="s">
        <v>189</v>
      </c>
      <c r="H288" s="190">
        <v>0.58099999999999996</v>
      </c>
      <c r="I288" s="191"/>
      <c r="J288" s="192">
        <f>ROUND(I288*H288,2)</f>
        <v>0</v>
      </c>
      <c r="K288" s="188" t="s">
        <v>136</v>
      </c>
      <c r="L288" s="39"/>
      <c r="M288" s="193" t="s">
        <v>1</v>
      </c>
      <c r="N288" s="194" t="s">
        <v>41</v>
      </c>
      <c r="O288" s="71"/>
      <c r="P288" s="195">
        <f>O288*H288</f>
        <v>0</v>
      </c>
      <c r="Q288" s="195">
        <v>2.9999999999999997E-4</v>
      </c>
      <c r="R288" s="195">
        <f>Q288*H288</f>
        <v>1.7429999999999998E-4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207</v>
      </c>
      <c r="AT288" s="197" t="s">
        <v>132</v>
      </c>
      <c r="AU288" s="197" t="s">
        <v>86</v>
      </c>
      <c r="AY288" s="17" t="s">
        <v>130</v>
      </c>
      <c r="BE288" s="198">
        <f>IF(N288="základní",J288,0)</f>
        <v>0</v>
      </c>
      <c r="BF288" s="198">
        <f>IF(N288="snížená",J288,0)</f>
        <v>0</v>
      </c>
      <c r="BG288" s="198">
        <f>IF(N288="zákl. přenesená",J288,0)</f>
        <v>0</v>
      </c>
      <c r="BH288" s="198">
        <f>IF(N288="sníž. přenesená",J288,0)</f>
        <v>0</v>
      </c>
      <c r="BI288" s="198">
        <f>IF(N288="nulová",J288,0)</f>
        <v>0</v>
      </c>
      <c r="BJ288" s="17" t="s">
        <v>84</v>
      </c>
      <c r="BK288" s="198">
        <f>ROUND(I288*H288,2)</f>
        <v>0</v>
      </c>
      <c r="BL288" s="17" t="s">
        <v>207</v>
      </c>
      <c r="BM288" s="197" t="s">
        <v>570</v>
      </c>
    </row>
    <row r="289" spans="1:65" s="13" customFormat="1" ht="11.25">
      <c r="B289" s="199"/>
      <c r="C289" s="200"/>
      <c r="D289" s="201" t="s">
        <v>139</v>
      </c>
      <c r="E289" s="202" t="s">
        <v>1</v>
      </c>
      <c r="F289" s="203" t="s">
        <v>232</v>
      </c>
      <c r="G289" s="200"/>
      <c r="H289" s="204">
        <v>0.58099999999999996</v>
      </c>
      <c r="I289" s="205"/>
      <c r="J289" s="200"/>
      <c r="K289" s="200"/>
      <c r="L289" s="206"/>
      <c r="M289" s="207"/>
      <c r="N289" s="208"/>
      <c r="O289" s="208"/>
      <c r="P289" s="208"/>
      <c r="Q289" s="208"/>
      <c r="R289" s="208"/>
      <c r="S289" s="208"/>
      <c r="T289" s="209"/>
      <c r="AT289" s="210" t="s">
        <v>139</v>
      </c>
      <c r="AU289" s="210" t="s">
        <v>86</v>
      </c>
      <c r="AV289" s="13" t="s">
        <v>86</v>
      </c>
      <c r="AW289" s="13" t="s">
        <v>32</v>
      </c>
      <c r="AX289" s="13" t="s">
        <v>76</v>
      </c>
      <c r="AY289" s="210" t="s">
        <v>130</v>
      </c>
    </row>
    <row r="290" spans="1:65" s="14" customFormat="1" ht="11.25">
      <c r="B290" s="211"/>
      <c r="C290" s="212"/>
      <c r="D290" s="201" t="s">
        <v>139</v>
      </c>
      <c r="E290" s="213" t="s">
        <v>1</v>
      </c>
      <c r="F290" s="214" t="s">
        <v>142</v>
      </c>
      <c r="G290" s="212"/>
      <c r="H290" s="215">
        <v>0.58099999999999996</v>
      </c>
      <c r="I290" s="216"/>
      <c r="J290" s="212"/>
      <c r="K290" s="212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139</v>
      </c>
      <c r="AU290" s="221" t="s">
        <v>86</v>
      </c>
      <c r="AV290" s="14" t="s">
        <v>137</v>
      </c>
      <c r="AW290" s="14" t="s">
        <v>32</v>
      </c>
      <c r="AX290" s="14" t="s">
        <v>84</v>
      </c>
      <c r="AY290" s="221" t="s">
        <v>130</v>
      </c>
    </row>
    <row r="291" spans="1:65" s="15" customFormat="1" ht="11.25">
      <c r="B291" s="222"/>
      <c r="C291" s="223"/>
      <c r="D291" s="201" t="s">
        <v>139</v>
      </c>
      <c r="E291" s="224" t="s">
        <v>1</v>
      </c>
      <c r="F291" s="225" t="s">
        <v>567</v>
      </c>
      <c r="G291" s="223"/>
      <c r="H291" s="224" t="s">
        <v>1</v>
      </c>
      <c r="I291" s="226"/>
      <c r="J291" s="223"/>
      <c r="K291" s="223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139</v>
      </c>
      <c r="AU291" s="231" t="s">
        <v>86</v>
      </c>
      <c r="AV291" s="15" t="s">
        <v>84</v>
      </c>
      <c r="AW291" s="15" t="s">
        <v>32</v>
      </c>
      <c r="AX291" s="15" t="s">
        <v>76</v>
      </c>
      <c r="AY291" s="231" t="s">
        <v>130</v>
      </c>
    </row>
    <row r="292" spans="1:65" s="2" customFormat="1" ht="14.45" customHeight="1">
      <c r="A292" s="34"/>
      <c r="B292" s="35"/>
      <c r="C292" s="186" t="s">
        <v>369</v>
      </c>
      <c r="D292" s="186" t="s">
        <v>132</v>
      </c>
      <c r="E292" s="187" t="s">
        <v>571</v>
      </c>
      <c r="F292" s="188" t="s">
        <v>572</v>
      </c>
      <c r="G292" s="189" t="s">
        <v>189</v>
      </c>
      <c r="H292" s="190">
        <v>0.58099999999999996</v>
      </c>
      <c r="I292" s="191"/>
      <c r="J292" s="192">
        <f>ROUND(I292*H292,2)</f>
        <v>0</v>
      </c>
      <c r="K292" s="188" t="s">
        <v>136</v>
      </c>
      <c r="L292" s="39"/>
      <c r="M292" s="193" t="s">
        <v>1</v>
      </c>
      <c r="N292" s="194" t="s">
        <v>41</v>
      </c>
      <c r="O292" s="71"/>
      <c r="P292" s="195">
        <f>O292*H292</f>
        <v>0</v>
      </c>
      <c r="Q292" s="195">
        <v>7.5799999999999999E-3</v>
      </c>
      <c r="R292" s="195">
        <f>Q292*H292</f>
        <v>4.40398E-3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207</v>
      </c>
      <c r="AT292" s="197" t="s">
        <v>132</v>
      </c>
      <c r="AU292" s="197" t="s">
        <v>86</v>
      </c>
      <c r="AY292" s="17" t="s">
        <v>130</v>
      </c>
      <c r="BE292" s="198">
        <f>IF(N292="základní",J292,0)</f>
        <v>0</v>
      </c>
      <c r="BF292" s="198">
        <f>IF(N292="snížená",J292,0)</f>
        <v>0</v>
      </c>
      <c r="BG292" s="198">
        <f>IF(N292="zákl. přenesená",J292,0)</f>
        <v>0</v>
      </c>
      <c r="BH292" s="198">
        <f>IF(N292="sníž. přenesená",J292,0)</f>
        <v>0</v>
      </c>
      <c r="BI292" s="198">
        <f>IF(N292="nulová",J292,0)</f>
        <v>0</v>
      </c>
      <c r="BJ292" s="17" t="s">
        <v>84</v>
      </c>
      <c r="BK292" s="198">
        <f>ROUND(I292*H292,2)</f>
        <v>0</v>
      </c>
      <c r="BL292" s="17" t="s">
        <v>207</v>
      </c>
      <c r="BM292" s="197" t="s">
        <v>573</v>
      </c>
    </row>
    <row r="293" spans="1:65" s="13" customFormat="1" ht="11.25">
      <c r="B293" s="199"/>
      <c r="C293" s="200"/>
      <c r="D293" s="201" t="s">
        <v>139</v>
      </c>
      <c r="E293" s="202" t="s">
        <v>1</v>
      </c>
      <c r="F293" s="203" t="s">
        <v>232</v>
      </c>
      <c r="G293" s="200"/>
      <c r="H293" s="204">
        <v>0.58099999999999996</v>
      </c>
      <c r="I293" s="205"/>
      <c r="J293" s="200"/>
      <c r="K293" s="200"/>
      <c r="L293" s="206"/>
      <c r="M293" s="207"/>
      <c r="N293" s="208"/>
      <c r="O293" s="208"/>
      <c r="P293" s="208"/>
      <c r="Q293" s="208"/>
      <c r="R293" s="208"/>
      <c r="S293" s="208"/>
      <c r="T293" s="209"/>
      <c r="AT293" s="210" t="s">
        <v>139</v>
      </c>
      <c r="AU293" s="210" t="s">
        <v>86</v>
      </c>
      <c r="AV293" s="13" t="s">
        <v>86</v>
      </c>
      <c r="AW293" s="13" t="s">
        <v>32</v>
      </c>
      <c r="AX293" s="13" t="s">
        <v>76</v>
      </c>
      <c r="AY293" s="210" t="s">
        <v>130</v>
      </c>
    </row>
    <row r="294" spans="1:65" s="14" customFormat="1" ht="11.25">
      <c r="B294" s="211"/>
      <c r="C294" s="212"/>
      <c r="D294" s="201" t="s">
        <v>139</v>
      </c>
      <c r="E294" s="213" t="s">
        <v>1</v>
      </c>
      <c r="F294" s="214" t="s">
        <v>142</v>
      </c>
      <c r="G294" s="212"/>
      <c r="H294" s="215">
        <v>0.58099999999999996</v>
      </c>
      <c r="I294" s="216"/>
      <c r="J294" s="212"/>
      <c r="K294" s="212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139</v>
      </c>
      <c r="AU294" s="221" t="s">
        <v>86</v>
      </c>
      <c r="AV294" s="14" t="s">
        <v>137</v>
      </c>
      <c r="AW294" s="14" t="s">
        <v>32</v>
      </c>
      <c r="AX294" s="14" t="s">
        <v>84</v>
      </c>
      <c r="AY294" s="221" t="s">
        <v>130</v>
      </c>
    </row>
    <row r="295" spans="1:65" s="15" customFormat="1" ht="11.25">
      <c r="B295" s="222"/>
      <c r="C295" s="223"/>
      <c r="D295" s="201" t="s">
        <v>139</v>
      </c>
      <c r="E295" s="224" t="s">
        <v>1</v>
      </c>
      <c r="F295" s="225" t="s">
        <v>567</v>
      </c>
      <c r="G295" s="223"/>
      <c r="H295" s="224" t="s">
        <v>1</v>
      </c>
      <c r="I295" s="226"/>
      <c r="J295" s="223"/>
      <c r="K295" s="223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139</v>
      </c>
      <c r="AU295" s="231" t="s">
        <v>86</v>
      </c>
      <c r="AV295" s="15" t="s">
        <v>84</v>
      </c>
      <c r="AW295" s="15" t="s">
        <v>32</v>
      </c>
      <c r="AX295" s="15" t="s">
        <v>76</v>
      </c>
      <c r="AY295" s="231" t="s">
        <v>130</v>
      </c>
    </row>
    <row r="296" spans="1:65" s="2" customFormat="1" ht="14.45" customHeight="1">
      <c r="A296" s="34"/>
      <c r="B296" s="35"/>
      <c r="C296" s="186" t="s">
        <v>375</v>
      </c>
      <c r="D296" s="186" t="s">
        <v>132</v>
      </c>
      <c r="E296" s="187" t="s">
        <v>574</v>
      </c>
      <c r="F296" s="188" t="s">
        <v>575</v>
      </c>
      <c r="G296" s="189" t="s">
        <v>332</v>
      </c>
      <c r="H296" s="190">
        <v>1.53</v>
      </c>
      <c r="I296" s="191"/>
      <c r="J296" s="192">
        <f>ROUND(I296*H296,2)</f>
        <v>0</v>
      </c>
      <c r="K296" s="188" t="s">
        <v>136</v>
      </c>
      <c r="L296" s="39"/>
      <c r="M296" s="193" t="s">
        <v>1</v>
      </c>
      <c r="N296" s="194" t="s">
        <v>41</v>
      </c>
      <c r="O296" s="71"/>
      <c r="P296" s="195">
        <f>O296*H296</f>
        <v>0</v>
      </c>
      <c r="Q296" s="195">
        <v>2.0000000000000001E-4</v>
      </c>
      <c r="R296" s="195">
        <f>Q296*H296</f>
        <v>3.0600000000000001E-4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207</v>
      </c>
      <c r="AT296" s="197" t="s">
        <v>132</v>
      </c>
      <c r="AU296" s="197" t="s">
        <v>86</v>
      </c>
      <c r="AY296" s="17" t="s">
        <v>130</v>
      </c>
      <c r="BE296" s="198">
        <f>IF(N296="základní",J296,0)</f>
        <v>0</v>
      </c>
      <c r="BF296" s="198">
        <f>IF(N296="snížená",J296,0)</f>
        <v>0</v>
      </c>
      <c r="BG296" s="198">
        <f>IF(N296="zákl. přenesená",J296,0)</f>
        <v>0</v>
      </c>
      <c r="BH296" s="198">
        <f>IF(N296="sníž. přenesená",J296,0)</f>
        <v>0</v>
      </c>
      <c r="BI296" s="198">
        <f>IF(N296="nulová",J296,0)</f>
        <v>0</v>
      </c>
      <c r="BJ296" s="17" t="s">
        <v>84</v>
      </c>
      <c r="BK296" s="198">
        <f>ROUND(I296*H296,2)</f>
        <v>0</v>
      </c>
      <c r="BL296" s="17" t="s">
        <v>207</v>
      </c>
      <c r="BM296" s="197" t="s">
        <v>576</v>
      </c>
    </row>
    <row r="297" spans="1:65" s="13" customFormat="1" ht="11.25">
      <c r="B297" s="199"/>
      <c r="C297" s="200"/>
      <c r="D297" s="201" t="s">
        <v>139</v>
      </c>
      <c r="E297" s="202" t="s">
        <v>1</v>
      </c>
      <c r="F297" s="203" t="s">
        <v>577</v>
      </c>
      <c r="G297" s="200"/>
      <c r="H297" s="204">
        <v>1.53</v>
      </c>
      <c r="I297" s="205"/>
      <c r="J297" s="200"/>
      <c r="K297" s="200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139</v>
      </c>
      <c r="AU297" s="210" t="s">
        <v>86</v>
      </c>
      <c r="AV297" s="13" t="s">
        <v>86</v>
      </c>
      <c r="AW297" s="13" t="s">
        <v>32</v>
      </c>
      <c r="AX297" s="13" t="s">
        <v>76</v>
      </c>
      <c r="AY297" s="210" t="s">
        <v>130</v>
      </c>
    </row>
    <row r="298" spans="1:65" s="14" customFormat="1" ht="11.25">
      <c r="B298" s="211"/>
      <c r="C298" s="212"/>
      <c r="D298" s="201" t="s">
        <v>139</v>
      </c>
      <c r="E298" s="213" t="s">
        <v>1</v>
      </c>
      <c r="F298" s="214" t="s">
        <v>142</v>
      </c>
      <c r="G298" s="212"/>
      <c r="H298" s="215">
        <v>1.53</v>
      </c>
      <c r="I298" s="216"/>
      <c r="J298" s="212"/>
      <c r="K298" s="212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139</v>
      </c>
      <c r="AU298" s="221" t="s">
        <v>86</v>
      </c>
      <c r="AV298" s="14" t="s">
        <v>137</v>
      </c>
      <c r="AW298" s="14" t="s">
        <v>32</v>
      </c>
      <c r="AX298" s="14" t="s">
        <v>84</v>
      </c>
      <c r="AY298" s="221" t="s">
        <v>130</v>
      </c>
    </row>
    <row r="299" spans="1:65" s="15" customFormat="1" ht="11.25">
      <c r="B299" s="222"/>
      <c r="C299" s="223"/>
      <c r="D299" s="201" t="s">
        <v>139</v>
      </c>
      <c r="E299" s="224" t="s">
        <v>1</v>
      </c>
      <c r="F299" s="225" t="s">
        <v>567</v>
      </c>
      <c r="G299" s="223"/>
      <c r="H299" s="224" t="s">
        <v>1</v>
      </c>
      <c r="I299" s="226"/>
      <c r="J299" s="223"/>
      <c r="K299" s="223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139</v>
      </c>
      <c r="AU299" s="231" t="s">
        <v>86</v>
      </c>
      <c r="AV299" s="15" t="s">
        <v>84</v>
      </c>
      <c r="AW299" s="15" t="s">
        <v>32</v>
      </c>
      <c r="AX299" s="15" t="s">
        <v>76</v>
      </c>
      <c r="AY299" s="231" t="s">
        <v>130</v>
      </c>
    </row>
    <row r="300" spans="1:65" s="2" customFormat="1" ht="14.45" customHeight="1">
      <c r="A300" s="34"/>
      <c r="B300" s="35"/>
      <c r="C300" s="232" t="s">
        <v>379</v>
      </c>
      <c r="D300" s="232" t="s">
        <v>243</v>
      </c>
      <c r="E300" s="233" t="s">
        <v>578</v>
      </c>
      <c r="F300" s="234" t="s">
        <v>579</v>
      </c>
      <c r="G300" s="235" t="s">
        <v>332</v>
      </c>
      <c r="H300" s="236">
        <v>1.6830000000000001</v>
      </c>
      <c r="I300" s="237"/>
      <c r="J300" s="238">
        <f>ROUND(I300*H300,2)</f>
        <v>0</v>
      </c>
      <c r="K300" s="234" t="s">
        <v>136</v>
      </c>
      <c r="L300" s="239"/>
      <c r="M300" s="240" t="s">
        <v>1</v>
      </c>
      <c r="N300" s="241" t="s">
        <v>41</v>
      </c>
      <c r="O300" s="71"/>
      <c r="P300" s="195">
        <f>O300*H300</f>
        <v>0</v>
      </c>
      <c r="Q300" s="195">
        <v>1.7000000000000001E-4</v>
      </c>
      <c r="R300" s="195">
        <f>Q300*H300</f>
        <v>2.8611000000000001E-4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288</v>
      </c>
      <c r="AT300" s="197" t="s">
        <v>243</v>
      </c>
      <c r="AU300" s="197" t="s">
        <v>86</v>
      </c>
      <c r="AY300" s="17" t="s">
        <v>130</v>
      </c>
      <c r="BE300" s="198">
        <f>IF(N300="základní",J300,0)</f>
        <v>0</v>
      </c>
      <c r="BF300" s="198">
        <f>IF(N300="snížená",J300,0)</f>
        <v>0</v>
      </c>
      <c r="BG300" s="198">
        <f>IF(N300="zákl. přenesená",J300,0)</f>
        <v>0</v>
      </c>
      <c r="BH300" s="198">
        <f>IF(N300="sníž. přenesená",J300,0)</f>
        <v>0</v>
      </c>
      <c r="BI300" s="198">
        <f>IF(N300="nulová",J300,0)</f>
        <v>0</v>
      </c>
      <c r="BJ300" s="17" t="s">
        <v>84</v>
      </c>
      <c r="BK300" s="198">
        <f>ROUND(I300*H300,2)</f>
        <v>0</v>
      </c>
      <c r="BL300" s="17" t="s">
        <v>207</v>
      </c>
      <c r="BM300" s="197" t="s">
        <v>580</v>
      </c>
    </row>
    <row r="301" spans="1:65" s="13" customFormat="1" ht="11.25">
      <c r="B301" s="199"/>
      <c r="C301" s="200"/>
      <c r="D301" s="201" t="s">
        <v>139</v>
      </c>
      <c r="E301" s="200"/>
      <c r="F301" s="203" t="s">
        <v>581</v>
      </c>
      <c r="G301" s="200"/>
      <c r="H301" s="204">
        <v>1.6830000000000001</v>
      </c>
      <c r="I301" s="205"/>
      <c r="J301" s="200"/>
      <c r="K301" s="200"/>
      <c r="L301" s="206"/>
      <c r="M301" s="207"/>
      <c r="N301" s="208"/>
      <c r="O301" s="208"/>
      <c r="P301" s="208"/>
      <c r="Q301" s="208"/>
      <c r="R301" s="208"/>
      <c r="S301" s="208"/>
      <c r="T301" s="209"/>
      <c r="AT301" s="210" t="s">
        <v>139</v>
      </c>
      <c r="AU301" s="210" t="s">
        <v>86</v>
      </c>
      <c r="AV301" s="13" t="s">
        <v>86</v>
      </c>
      <c r="AW301" s="13" t="s">
        <v>4</v>
      </c>
      <c r="AX301" s="13" t="s">
        <v>84</v>
      </c>
      <c r="AY301" s="210" t="s">
        <v>130</v>
      </c>
    </row>
    <row r="302" spans="1:65" s="2" customFormat="1" ht="14.45" customHeight="1">
      <c r="A302" s="34"/>
      <c r="B302" s="35"/>
      <c r="C302" s="186" t="s">
        <v>385</v>
      </c>
      <c r="D302" s="186" t="s">
        <v>132</v>
      </c>
      <c r="E302" s="187" t="s">
        <v>582</v>
      </c>
      <c r="F302" s="188" t="s">
        <v>583</v>
      </c>
      <c r="G302" s="189" t="s">
        <v>189</v>
      </c>
      <c r="H302" s="190">
        <v>0.58099999999999996</v>
      </c>
      <c r="I302" s="191"/>
      <c r="J302" s="192">
        <f>ROUND(I302*H302,2)</f>
        <v>0</v>
      </c>
      <c r="K302" s="188" t="s">
        <v>136</v>
      </c>
      <c r="L302" s="39"/>
      <c r="M302" s="193" t="s">
        <v>1</v>
      </c>
      <c r="N302" s="194" t="s">
        <v>41</v>
      </c>
      <c r="O302" s="71"/>
      <c r="P302" s="195">
        <f>O302*H302</f>
        <v>0</v>
      </c>
      <c r="Q302" s="195">
        <v>9.0299999999999998E-3</v>
      </c>
      <c r="R302" s="195">
        <f>Q302*H302</f>
        <v>5.2464299999999998E-3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207</v>
      </c>
      <c r="AT302" s="197" t="s">
        <v>132</v>
      </c>
      <c r="AU302" s="197" t="s">
        <v>86</v>
      </c>
      <c r="AY302" s="17" t="s">
        <v>130</v>
      </c>
      <c r="BE302" s="198">
        <f>IF(N302="základní",J302,0)</f>
        <v>0</v>
      </c>
      <c r="BF302" s="198">
        <f>IF(N302="snížená",J302,0)</f>
        <v>0</v>
      </c>
      <c r="BG302" s="198">
        <f>IF(N302="zákl. přenesená",J302,0)</f>
        <v>0</v>
      </c>
      <c r="BH302" s="198">
        <f>IF(N302="sníž. přenesená",J302,0)</f>
        <v>0</v>
      </c>
      <c r="BI302" s="198">
        <f>IF(N302="nulová",J302,0)</f>
        <v>0</v>
      </c>
      <c r="BJ302" s="17" t="s">
        <v>84</v>
      </c>
      <c r="BK302" s="198">
        <f>ROUND(I302*H302,2)</f>
        <v>0</v>
      </c>
      <c r="BL302" s="17" t="s">
        <v>207</v>
      </c>
      <c r="BM302" s="197" t="s">
        <v>584</v>
      </c>
    </row>
    <row r="303" spans="1:65" s="13" customFormat="1" ht="11.25">
      <c r="B303" s="199"/>
      <c r="C303" s="200"/>
      <c r="D303" s="201" t="s">
        <v>139</v>
      </c>
      <c r="E303" s="202" t="s">
        <v>1</v>
      </c>
      <c r="F303" s="203" t="s">
        <v>232</v>
      </c>
      <c r="G303" s="200"/>
      <c r="H303" s="204">
        <v>0.58099999999999996</v>
      </c>
      <c r="I303" s="205"/>
      <c r="J303" s="200"/>
      <c r="K303" s="200"/>
      <c r="L303" s="206"/>
      <c r="M303" s="207"/>
      <c r="N303" s="208"/>
      <c r="O303" s="208"/>
      <c r="P303" s="208"/>
      <c r="Q303" s="208"/>
      <c r="R303" s="208"/>
      <c r="S303" s="208"/>
      <c r="T303" s="209"/>
      <c r="AT303" s="210" t="s">
        <v>139</v>
      </c>
      <c r="AU303" s="210" t="s">
        <v>86</v>
      </c>
      <c r="AV303" s="13" t="s">
        <v>86</v>
      </c>
      <c r="AW303" s="13" t="s">
        <v>32</v>
      </c>
      <c r="AX303" s="13" t="s">
        <v>76</v>
      </c>
      <c r="AY303" s="210" t="s">
        <v>130</v>
      </c>
    </row>
    <row r="304" spans="1:65" s="14" customFormat="1" ht="11.25">
      <c r="B304" s="211"/>
      <c r="C304" s="212"/>
      <c r="D304" s="201" t="s">
        <v>139</v>
      </c>
      <c r="E304" s="213" t="s">
        <v>1</v>
      </c>
      <c r="F304" s="214" t="s">
        <v>142</v>
      </c>
      <c r="G304" s="212"/>
      <c r="H304" s="215">
        <v>0.58099999999999996</v>
      </c>
      <c r="I304" s="216"/>
      <c r="J304" s="212"/>
      <c r="K304" s="212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139</v>
      </c>
      <c r="AU304" s="221" t="s">
        <v>86</v>
      </c>
      <c r="AV304" s="14" t="s">
        <v>137</v>
      </c>
      <c r="AW304" s="14" t="s">
        <v>32</v>
      </c>
      <c r="AX304" s="14" t="s">
        <v>84</v>
      </c>
      <c r="AY304" s="221" t="s">
        <v>130</v>
      </c>
    </row>
    <row r="305" spans="1:65" s="15" customFormat="1" ht="11.25">
      <c r="B305" s="222"/>
      <c r="C305" s="223"/>
      <c r="D305" s="201" t="s">
        <v>139</v>
      </c>
      <c r="E305" s="224" t="s">
        <v>1</v>
      </c>
      <c r="F305" s="225" t="s">
        <v>567</v>
      </c>
      <c r="G305" s="223"/>
      <c r="H305" s="224" t="s">
        <v>1</v>
      </c>
      <c r="I305" s="226"/>
      <c r="J305" s="223"/>
      <c r="K305" s="223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139</v>
      </c>
      <c r="AU305" s="231" t="s">
        <v>86</v>
      </c>
      <c r="AV305" s="15" t="s">
        <v>84</v>
      </c>
      <c r="AW305" s="15" t="s">
        <v>32</v>
      </c>
      <c r="AX305" s="15" t="s">
        <v>76</v>
      </c>
      <c r="AY305" s="231" t="s">
        <v>130</v>
      </c>
    </row>
    <row r="306" spans="1:65" s="2" customFormat="1" ht="14.45" customHeight="1">
      <c r="A306" s="34"/>
      <c r="B306" s="35"/>
      <c r="C306" s="232" t="s">
        <v>585</v>
      </c>
      <c r="D306" s="232" t="s">
        <v>243</v>
      </c>
      <c r="E306" s="233" t="s">
        <v>586</v>
      </c>
      <c r="F306" s="234" t="s">
        <v>587</v>
      </c>
      <c r="G306" s="235" t="s">
        <v>189</v>
      </c>
      <c r="H306" s="236">
        <v>0.66800000000000004</v>
      </c>
      <c r="I306" s="237"/>
      <c r="J306" s="238">
        <f>ROUND(I306*H306,2)</f>
        <v>0</v>
      </c>
      <c r="K306" s="234" t="s">
        <v>136</v>
      </c>
      <c r="L306" s="239"/>
      <c r="M306" s="240" t="s">
        <v>1</v>
      </c>
      <c r="N306" s="241" t="s">
        <v>41</v>
      </c>
      <c r="O306" s="71"/>
      <c r="P306" s="195">
        <f>O306*H306</f>
        <v>0</v>
      </c>
      <c r="Q306" s="195">
        <v>2.1999999999999999E-2</v>
      </c>
      <c r="R306" s="195">
        <f>Q306*H306</f>
        <v>1.4696000000000001E-2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288</v>
      </c>
      <c r="AT306" s="197" t="s">
        <v>243</v>
      </c>
      <c r="AU306" s="197" t="s">
        <v>86</v>
      </c>
      <c r="AY306" s="17" t="s">
        <v>130</v>
      </c>
      <c r="BE306" s="198">
        <f>IF(N306="základní",J306,0)</f>
        <v>0</v>
      </c>
      <c r="BF306" s="198">
        <f>IF(N306="snížená",J306,0)</f>
        <v>0</v>
      </c>
      <c r="BG306" s="198">
        <f>IF(N306="zákl. přenesená",J306,0)</f>
        <v>0</v>
      </c>
      <c r="BH306" s="198">
        <f>IF(N306="sníž. přenesená",J306,0)</f>
        <v>0</v>
      </c>
      <c r="BI306" s="198">
        <f>IF(N306="nulová",J306,0)</f>
        <v>0</v>
      </c>
      <c r="BJ306" s="17" t="s">
        <v>84</v>
      </c>
      <c r="BK306" s="198">
        <f>ROUND(I306*H306,2)</f>
        <v>0</v>
      </c>
      <c r="BL306" s="17" t="s">
        <v>207</v>
      </c>
      <c r="BM306" s="197" t="s">
        <v>588</v>
      </c>
    </row>
    <row r="307" spans="1:65" s="13" customFormat="1" ht="11.25">
      <c r="B307" s="199"/>
      <c r="C307" s="200"/>
      <c r="D307" s="201" t="s">
        <v>139</v>
      </c>
      <c r="E307" s="200"/>
      <c r="F307" s="203" t="s">
        <v>589</v>
      </c>
      <c r="G307" s="200"/>
      <c r="H307" s="204">
        <v>0.66800000000000004</v>
      </c>
      <c r="I307" s="205"/>
      <c r="J307" s="200"/>
      <c r="K307" s="200"/>
      <c r="L307" s="206"/>
      <c r="M307" s="207"/>
      <c r="N307" s="208"/>
      <c r="O307" s="208"/>
      <c r="P307" s="208"/>
      <c r="Q307" s="208"/>
      <c r="R307" s="208"/>
      <c r="S307" s="208"/>
      <c r="T307" s="209"/>
      <c r="AT307" s="210" t="s">
        <v>139</v>
      </c>
      <c r="AU307" s="210" t="s">
        <v>86</v>
      </c>
      <c r="AV307" s="13" t="s">
        <v>86</v>
      </c>
      <c r="AW307" s="13" t="s">
        <v>4</v>
      </c>
      <c r="AX307" s="13" t="s">
        <v>84</v>
      </c>
      <c r="AY307" s="210" t="s">
        <v>130</v>
      </c>
    </row>
    <row r="308" spans="1:65" s="2" customFormat="1" ht="22.15" customHeight="1">
      <c r="A308" s="34"/>
      <c r="B308" s="35"/>
      <c r="C308" s="186" t="s">
        <v>590</v>
      </c>
      <c r="D308" s="186" t="s">
        <v>132</v>
      </c>
      <c r="E308" s="187" t="s">
        <v>591</v>
      </c>
      <c r="F308" s="188" t="s">
        <v>592</v>
      </c>
      <c r="G308" s="189" t="s">
        <v>189</v>
      </c>
      <c r="H308" s="190">
        <v>0.58099999999999996</v>
      </c>
      <c r="I308" s="191"/>
      <c r="J308" s="192">
        <f>ROUND(I308*H308,2)</f>
        <v>0</v>
      </c>
      <c r="K308" s="188" t="s">
        <v>136</v>
      </c>
      <c r="L308" s="39"/>
      <c r="M308" s="193" t="s">
        <v>1</v>
      </c>
      <c r="N308" s="194" t="s">
        <v>41</v>
      </c>
      <c r="O308" s="71"/>
      <c r="P308" s="195">
        <f>O308*H308</f>
        <v>0</v>
      </c>
      <c r="Q308" s="195">
        <v>0</v>
      </c>
      <c r="R308" s="195">
        <f>Q308*H308</f>
        <v>0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207</v>
      </c>
      <c r="AT308" s="197" t="s">
        <v>132</v>
      </c>
      <c r="AU308" s="197" t="s">
        <v>86</v>
      </c>
      <c r="AY308" s="17" t="s">
        <v>130</v>
      </c>
      <c r="BE308" s="198">
        <f>IF(N308="základní",J308,0)</f>
        <v>0</v>
      </c>
      <c r="BF308" s="198">
        <f>IF(N308="snížená",J308,0)</f>
        <v>0</v>
      </c>
      <c r="BG308" s="198">
        <f>IF(N308="zákl. přenesená",J308,0)</f>
        <v>0</v>
      </c>
      <c r="BH308" s="198">
        <f>IF(N308="sníž. přenesená",J308,0)</f>
        <v>0</v>
      </c>
      <c r="BI308" s="198">
        <f>IF(N308="nulová",J308,0)</f>
        <v>0</v>
      </c>
      <c r="BJ308" s="17" t="s">
        <v>84</v>
      </c>
      <c r="BK308" s="198">
        <f>ROUND(I308*H308,2)</f>
        <v>0</v>
      </c>
      <c r="BL308" s="17" t="s">
        <v>207</v>
      </c>
      <c r="BM308" s="197" t="s">
        <v>593</v>
      </c>
    </row>
    <row r="309" spans="1:65" s="13" customFormat="1" ht="11.25">
      <c r="B309" s="199"/>
      <c r="C309" s="200"/>
      <c r="D309" s="201" t="s">
        <v>139</v>
      </c>
      <c r="E309" s="202" t="s">
        <v>1</v>
      </c>
      <c r="F309" s="203" t="s">
        <v>232</v>
      </c>
      <c r="G309" s="200"/>
      <c r="H309" s="204">
        <v>0.58099999999999996</v>
      </c>
      <c r="I309" s="205"/>
      <c r="J309" s="200"/>
      <c r="K309" s="200"/>
      <c r="L309" s="206"/>
      <c r="M309" s="207"/>
      <c r="N309" s="208"/>
      <c r="O309" s="208"/>
      <c r="P309" s="208"/>
      <c r="Q309" s="208"/>
      <c r="R309" s="208"/>
      <c r="S309" s="208"/>
      <c r="T309" s="209"/>
      <c r="AT309" s="210" t="s">
        <v>139</v>
      </c>
      <c r="AU309" s="210" t="s">
        <v>86</v>
      </c>
      <c r="AV309" s="13" t="s">
        <v>86</v>
      </c>
      <c r="AW309" s="13" t="s">
        <v>32</v>
      </c>
      <c r="AX309" s="13" t="s">
        <v>76</v>
      </c>
      <c r="AY309" s="210" t="s">
        <v>130</v>
      </c>
    </row>
    <row r="310" spans="1:65" s="14" customFormat="1" ht="11.25">
      <c r="B310" s="211"/>
      <c r="C310" s="212"/>
      <c r="D310" s="201" t="s">
        <v>139</v>
      </c>
      <c r="E310" s="213" t="s">
        <v>1</v>
      </c>
      <c r="F310" s="214" t="s">
        <v>142</v>
      </c>
      <c r="G310" s="212"/>
      <c r="H310" s="215">
        <v>0.58099999999999996</v>
      </c>
      <c r="I310" s="216"/>
      <c r="J310" s="212"/>
      <c r="K310" s="212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139</v>
      </c>
      <c r="AU310" s="221" t="s">
        <v>86</v>
      </c>
      <c r="AV310" s="14" t="s">
        <v>137</v>
      </c>
      <c r="AW310" s="14" t="s">
        <v>32</v>
      </c>
      <c r="AX310" s="14" t="s">
        <v>84</v>
      </c>
      <c r="AY310" s="221" t="s">
        <v>130</v>
      </c>
    </row>
    <row r="311" spans="1:65" s="15" customFormat="1" ht="11.25">
      <c r="B311" s="222"/>
      <c r="C311" s="223"/>
      <c r="D311" s="201" t="s">
        <v>139</v>
      </c>
      <c r="E311" s="224" t="s">
        <v>1</v>
      </c>
      <c r="F311" s="225" t="s">
        <v>567</v>
      </c>
      <c r="G311" s="223"/>
      <c r="H311" s="224" t="s">
        <v>1</v>
      </c>
      <c r="I311" s="226"/>
      <c r="J311" s="223"/>
      <c r="K311" s="223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139</v>
      </c>
      <c r="AU311" s="231" t="s">
        <v>86</v>
      </c>
      <c r="AV311" s="15" t="s">
        <v>84</v>
      </c>
      <c r="AW311" s="15" t="s">
        <v>32</v>
      </c>
      <c r="AX311" s="15" t="s">
        <v>76</v>
      </c>
      <c r="AY311" s="231" t="s">
        <v>130</v>
      </c>
    </row>
    <row r="312" spans="1:65" s="2" customFormat="1" ht="22.15" customHeight="1">
      <c r="A312" s="34"/>
      <c r="B312" s="35"/>
      <c r="C312" s="186" t="s">
        <v>594</v>
      </c>
      <c r="D312" s="186" t="s">
        <v>132</v>
      </c>
      <c r="E312" s="187" t="s">
        <v>595</v>
      </c>
      <c r="F312" s="188" t="s">
        <v>596</v>
      </c>
      <c r="G312" s="189" t="s">
        <v>189</v>
      </c>
      <c r="H312" s="190">
        <v>0.58099999999999996</v>
      </c>
      <c r="I312" s="191"/>
      <c r="J312" s="192">
        <f>ROUND(I312*H312,2)</f>
        <v>0</v>
      </c>
      <c r="K312" s="188" t="s">
        <v>136</v>
      </c>
      <c r="L312" s="39"/>
      <c r="M312" s="193" t="s">
        <v>1</v>
      </c>
      <c r="N312" s="194" t="s">
        <v>41</v>
      </c>
      <c r="O312" s="71"/>
      <c r="P312" s="195">
        <f>O312*H312</f>
        <v>0</v>
      </c>
      <c r="Q312" s="195">
        <v>0</v>
      </c>
      <c r="R312" s="195">
        <f>Q312*H312</f>
        <v>0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207</v>
      </c>
      <c r="AT312" s="197" t="s">
        <v>132</v>
      </c>
      <c r="AU312" s="197" t="s">
        <v>86</v>
      </c>
      <c r="AY312" s="17" t="s">
        <v>130</v>
      </c>
      <c r="BE312" s="198">
        <f>IF(N312="základní",J312,0)</f>
        <v>0</v>
      </c>
      <c r="BF312" s="198">
        <f>IF(N312="snížená",J312,0)</f>
        <v>0</v>
      </c>
      <c r="BG312" s="198">
        <f>IF(N312="zákl. přenesená",J312,0)</f>
        <v>0</v>
      </c>
      <c r="BH312" s="198">
        <f>IF(N312="sníž. přenesená",J312,0)</f>
        <v>0</v>
      </c>
      <c r="BI312" s="198">
        <f>IF(N312="nulová",J312,0)</f>
        <v>0</v>
      </c>
      <c r="BJ312" s="17" t="s">
        <v>84</v>
      </c>
      <c r="BK312" s="198">
        <f>ROUND(I312*H312,2)</f>
        <v>0</v>
      </c>
      <c r="BL312" s="17" t="s">
        <v>207</v>
      </c>
      <c r="BM312" s="197" t="s">
        <v>597</v>
      </c>
    </row>
    <row r="313" spans="1:65" s="13" customFormat="1" ht="11.25">
      <c r="B313" s="199"/>
      <c r="C313" s="200"/>
      <c r="D313" s="201" t="s">
        <v>139</v>
      </c>
      <c r="E313" s="202" t="s">
        <v>1</v>
      </c>
      <c r="F313" s="203" t="s">
        <v>232</v>
      </c>
      <c r="G313" s="200"/>
      <c r="H313" s="204">
        <v>0.58099999999999996</v>
      </c>
      <c r="I313" s="205"/>
      <c r="J313" s="200"/>
      <c r="K313" s="200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139</v>
      </c>
      <c r="AU313" s="210" t="s">
        <v>86</v>
      </c>
      <c r="AV313" s="13" t="s">
        <v>86</v>
      </c>
      <c r="AW313" s="13" t="s">
        <v>32</v>
      </c>
      <c r="AX313" s="13" t="s">
        <v>76</v>
      </c>
      <c r="AY313" s="210" t="s">
        <v>130</v>
      </c>
    </row>
    <row r="314" spans="1:65" s="14" customFormat="1" ht="11.25">
      <c r="B314" s="211"/>
      <c r="C314" s="212"/>
      <c r="D314" s="201" t="s">
        <v>139</v>
      </c>
      <c r="E314" s="213" t="s">
        <v>1</v>
      </c>
      <c r="F314" s="214" t="s">
        <v>142</v>
      </c>
      <c r="G314" s="212"/>
      <c r="H314" s="215">
        <v>0.58099999999999996</v>
      </c>
      <c r="I314" s="216"/>
      <c r="J314" s="212"/>
      <c r="K314" s="212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139</v>
      </c>
      <c r="AU314" s="221" t="s">
        <v>86</v>
      </c>
      <c r="AV314" s="14" t="s">
        <v>137</v>
      </c>
      <c r="AW314" s="14" t="s">
        <v>32</v>
      </c>
      <c r="AX314" s="14" t="s">
        <v>84</v>
      </c>
      <c r="AY314" s="221" t="s">
        <v>130</v>
      </c>
    </row>
    <row r="315" spans="1:65" s="15" customFormat="1" ht="11.25">
      <c r="B315" s="222"/>
      <c r="C315" s="223"/>
      <c r="D315" s="201" t="s">
        <v>139</v>
      </c>
      <c r="E315" s="224" t="s">
        <v>1</v>
      </c>
      <c r="F315" s="225" t="s">
        <v>567</v>
      </c>
      <c r="G315" s="223"/>
      <c r="H315" s="224" t="s">
        <v>1</v>
      </c>
      <c r="I315" s="226"/>
      <c r="J315" s="223"/>
      <c r="K315" s="223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139</v>
      </c>
      <c r="AU315" s="231" t="s">
        <v>86</v>
      </c>
      <c r="AV315" s="15" t="s">
        <v>84</v>
      </c>
      <c r="AW315" s="15" t="s">
        <v>32</v>
      </c>
      <c r="AX315" s="15" t="s">
        <v>76</v>
      </c>
      <c r="AY315" s="231" t="s">
        <v>130</v>
      </c>
    </row>
    <row r="316" spans="1:65" s="2" customFormat="1" ht="14.45" customHeight="1">
      <c r="A316" s="34"/>
      <c r="B316" s="35"/>
      <c r="C316" s="186" t="s">
        <v>598</v>
      </c>
      <c r="D316" s="186" t="s">
        <v>132</v>
      </c>
      <c r="E316" s="187" t="s">
        <v>599</v>
      </c>
      <c r="F316" s="188" t="s">
        <v>600</v>
      </c>
      <c r="G316" s="189" t="s">
        <v>189</v>
      </c>
      <c r="H316" s="190">
        <v>0.58099999999999996</v>
      </c>
      <c r="I316" s="191"/>
      <c r="J316" s="192">
        <f>ROUND(I316*H316,2)</f>
        <v>0</v>
      </c>
      <c r="K316" s="188" t="s">
        <v>136</v>
      </c>
      <c r="L316" s="39"/>
      <c r="M316" s="193" t="s">
        <v>1</v>
      </c>
      <c r="N316" s="194" t="s">
        <v>41</v>
      </c>
      <c r="O316" s="71"/>
      <c r="P316" s="195">
        <f>O316*H316</f>
        <v>0</v>
      </c>
      <c r="Q316" s="195">
        <v>1.5E-3</v>
      </c>
      <c r="R316" s="195">
        <f>Q316*H316</f>
        <v>8.7149999999999999E-4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207</v>
      </c>
      <c r="AT316" s="197" t="s">
        <v>132</v>
      </c>
      <c r="AU316" s="197" t="s">
        <v>86</v>
      </c>
      <c r="AY316" s="17" t="s">
        <v>130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17" t="s">
        <v>84</v>
      </c>
      <c r="BK316" s="198">
        <f>ROUND(I316*H316,2)</f>
        <v>0</v>
      </c>
      <c r="BL316" s="17" t="s">
        <v>207</v>
      </c>
      <c r="BM316" s="197" t="s">
        <v>601</v>
      </c>
    </row>
    <row r="317" spans="1:65" s="13" customFormat="1" ht="11.25">
      <c r="B317" s="199"/>
      <c r="C317" s="200"/>
      <c r="D317" s="201" t="s">
        <v>139</v>
      </c>
      <c r="E317" s="202" t="s">
        <v>1</v>
      </c>
      <c r="F317" s="203" t="s">
        <v>232</v>
      </c>
      <c r="G317" s="200"/>
      <c r="H317" s="204">
        <v>0.58099999999999996</v>
      </c>
      <c r="I317" s="205"/>
      <c r="J317" s="200"/>
      <c r="K317" s="200"/>
      <c r="L317" s="206"/>
      <c r="M317" s="207"/>
      <c r="N317" s="208"/>
      <c r="O317" s="208"/>
      <c r="P317" s="208"/>
      <c r="Q317" s="208"/>
      <c r="R317" s="208"/>
      <c r="S317" s="208"/>
      <c r="T317" s="209"/>
      <c r="AT317" s="210" t="s">
        <v>139</v>
      </c>
      <c r="AU317" s="210" t="s">
        <v>86</v>
      </c>
      <c r="AV317" s="13" t="s">
        <v>86</v>
      </c>
      <c r="AW317" s="13" t="s">
        <v>32</v>
      </c>
      <c r="AX317" s="13" t="s">
        <v>76</v>
      </c>
      <c r="AY317" s="210" t="s">
        <v>130</v>
      </c>
    </row>
    <row r="318" spans="1:65" s="14" customFormat="1" ht="11.25">
      <c r="B318" s="211"/>
      <c r="C318" s="212"/>
      <c r="D318" s="201" t="s">
        <v>139</v>
      </c>
      <c r="E318" s="213" t="s">
        <v>1</v>
      </c>
      <c r="F318" s="214" t="s">
        <v>142</v>
      </c>
      <c r="G318" s="212"/>
      <c r="H318" s="215">
        <v>0.58099999999999996</v>
      </c>
      <c r="I318" s="216"/>
      <c r="J318" s="212"/>
      <c r="K318" s="212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139</v>
      </c>
      <c r="AU318" s="221" t="s">
        <v>86</v>
      </c>
      <c r="AV318" s="14" t="s">
        <v>137</v>
      </c>
      <c r="AW318" s="14" t="s">
        <v>32</v>
      </c>
      <c r="AX318" s="14" t="s">
        <v>84</v>
      </c>
      <c r="AY318" s="221" t="s">
        <v>130</v>
      </c>
    </row>
    <row r="319" spans="1:65" s="15" customFormat="1" ht="11.25">
      <c r="B319" s="222"/>
      <c r="C319" s="223"/>
      <c r="D319" s="201" t="s">
        <v>139</v>
      </c>
      <c r="E319" s="224" t="s">
        <v>1</v>
      </c>
      <c r="F319" s="225" t="s">
        <v>567</v>
      </c>
      <c r="G319" s="223"/>
      <c r="H319" s="224" t="s">
        <v>1</v>
      </c>
      <c r="I319" s="226"/>
      <c r="J319" s="223"/>
      <c r="K319" s="223"/>
      <c r="L319" s="227"/>
      <c r="M319" s="228"/>
      <c r="N319" s="229"/>
      <c r="O319" s="229"/>
      <c r="P319" s="229"/>
      <c r="Q319" s="229"/>
      <c r="R319" s="229"/>
      <c r="S319" s="229"/>
      <c r="T319" s="230"/>
      <c r="AT319" s="231" t="s">
        <v>139</v>
      </c>
      <c r="AU319" s="231" t="s">
        <v>86</v>
      </c>
      <c r="AV319" s="15" t="s">
        <v>84</v>
      </c>
      <c r="AW319" s="15" t="s">
        <v>32</v>
      </c>
      <c r="AX319" s="15" t="s">
        <v>76</v>
      </c>
      <c r="AY319" s="231" t="s">
        <v>130</v>
      </c>
    </row>
    <row r="320" spans="1:65" s="2" customFormat="1" ht="14.45" customHeight="1">
      <c r="A320" s="34"/>
      <c r="B320" s="35"/>
      <c r="C320" s="186" t="s">
        <v>602</v>
      </c>
      <c r="D320" s="186" t="s">
        <v>132</v>
      </c>
      <c r="E320" s="187" t="s">
        <v>603</v>
      </c>
      <c r="F320" s="188" t="s">
        <v>604</v>
      </c>
      <c r="G320" s="189" t="s">
        <v>332</v>
      </c>
      <c r="H320" s="190">
        <v>0.5</v>
      </c>
      <c r="I320" s="191"/>
      <c r="J320" s="192">
        <f>ROUND(I320*H320,2)</f>
        <v>0</v>
      </c>
      <c r="K320" s="188" t="s">
        <v>136</v>
      </c>
      <c r="L320" s="39"/>
      <c r="M320" s="193" t="s">
        <v>1</v>
      </c>
      <c r="N320" s="194" t="s">
        <v>41</v>
      </c>
      <c r="O320" s="71"/>
      <c r="P320" s="195">
        <f>O320*H320</f>
        <v>0</v>
      </c>
      <c r="Q320" s="195">
        <v>0</v>
      </c>
      <c r="R320" s="195">
        <f>Q320*H320</f>
        <v>0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207</v>
      </c>
      <c r="AT320" s="197" t="s">
        <v>132</v>
      </c>
      <c r="AU320" s="197" t="s">
        <v>86</v>
      </c>
      <c r="AY320" s="17" t="s">
        <v>130</v>
      </c>
      <c r="BE320" s="198">
        <f>IF(N320="základní",J320,0)</f>
        <v>0</v>
      </c>
      <c r="BF320" s="198">
        <f>IF(N320="snížená",J320,0)</f>
        <v>0</v>
      </c>
      <c r="BG320" s="198">
        <f>IF(N320="zákl. přenesená",J320,0)</f>
        <v>0</v>
      </c>
      <c r="BH320" s="198">
        <f>IF(N320="sníž. přenesená",J320,0)</f>
        <v>0</v>
      </c>
      <c r="BI320" s="198">
        <f>IF(N320="nulová",J320,0)</f>
        <v>0</v>
      </c>
      <c r="BJ320" s="17" t="s">
        <v>84</v>
      </c>
      <c r="BK320" s="198">
        <f>ROUND(I320*H320,2)</f>
        <v>0</v>
      </c>
      <c r="BL320" s="17" t="s">
        <v>207</v>
      </c>
      <c r="BM320" s="197" t="s">
        <v>605</v>
      </c>
    </row>
    <row r="321" spans="1:65" s="13" customFormat="1" ht="11.25">
      <c r="B321" s="199"/>
      <c r="C321" s="200"/>
      <c r="D321" s="201" t="s">
        <v>139</v>
      </c>
      <c r="E321" s="202" t="s">
        <v>1</v>
      </c>
      <c r="F321" s="203" t="s">
        <v>606</v>
      </c>
      <c r="G321" s="200"/>
      <c r="H321" s="204">
        <v>0.5</v>
      </c>
      <c r="I321" s="205"/>
      <c r="J321" s="200"/>
      <c r="K321" s="200"/>
      <c r="L321" s="206"/>
      <c r="M321" s="207"/>
      <c r="N321" s="208"/>
      <c r="O321" s="208"/>
      <c r="P321" s="208"/>
      <c r="Q321" s="208"/>
      <c r="R321" s="208"/>
      <c r="S321" s="208"/>
      <c r="T321" s="209"/>
      <c r="AT321" s="210" t="s">
        <v>139</v>
      </c>
      <c r="AU321" s="210" t="s">
        <v>86</v>
      </c>
      <c r="AV321" s="13" t="s">
        <v>86</v>
      </c>
      <c r="AW321" s="13" t="s">
        <v>32</v>
      </c>
      <c r="AX321" s="13" t="s">
        <v>76</v>
      </c>
      <c r="AY321" s="210" t="s">
        <v>130</v>
      </c>
    </row>
    <row r="322" spans="1:65" s="14" customFormat="1" ht="11.25">
      <c r="B322" s="211"/>
      <c r="C322" s="212"/>
      <c r="D322" s="201" t="s">
        <v>139</v>
      </c>
      <c r="E322" s="213" t="s">
        <v>1</v>
      </c>
      <c r="F322" s="214" t="s">
        <v>142</v>
      </c>
      <c r="G322" s="212"/>
      <c r="H322" s="215">
        <v>0.5</v>
      </c>
      <c r="I322" s="216"/>
      <c r="J322" s="212"/>
      <c r="K322" s="212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139</v>
      </c>
      <c r="AU322" s="221" t="s">
        <v>86</v>
      </c>
      <c r="AV322" s="14" t="s">
        <v>137</v>
      </c>
      <c r="AW322" s="14" t="s">
        <v>32</v>
      </c>
      <c r="AX322" s="14" t="s">
        <v>84</v>
      </c>
      <c r="AY322" s="221" t="s">
        <v>130</v>
      </c>
    </row>
    <row r="323" spans="1:65" s="15" customFormat="1" ht="11.25">
      <c r="B323" s="222"/>
      <c r="C323" s="223"/>
      <c r="D323" s="201" t="s">
        <v>139</v>
      </c>
      <c r="E323" s="224" t="s">
        <v>1</v>
      </c>
      <c r="F323" s="225" t="s">
        <v>567</v>
      </c>
      <c r="G323" s="223"/>
      <c r="H323" s="224" t="s">
        <v>1</v>
      </c>
      <c r="I323" s="226"/>
      <c r="J323" s="223"/>
      <c r="K323" s="223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139</v>
      </c>
      <c r="AU323" s="231" t="s">
        <v>86</v>
      </c>
      <c r="AV323" s="15" t="s">
        <v>84</v>
      </c>
      <c r="AW323" s="15" t="s">
        <v>32</v>
      </c>
      <c r="AX323" s="15" t="s">
        <v>76</v>
      </c>
      <c r="AY323" s="231" t="s">
        <v>130</v>
      </c>
    </row>
    <row r="324" spans="1:65" s="2" customFormat="1" ht="14.45" customHeight="1">
      <c r="A324" s="34"/>
      <c r="B324" s="35"/>
      <c r="C324" s="186" t="s">
        <v>607</v>
      </c>
      <c r="D324" s="186" t="s">
        <v>132</v>
      </c>
      <c r="E324" s="187" t="s">
        <v>608</v>
      </c>
      <c r="F324" s="188" t="s">
        <v>609</v>
      </c>
      <c r="G324" s="189" t="s">
        <v>189</v>
      </c>
      <c r="H324" s="190">
        <v>0.58099999999999996</v>
      </c>
      <c r="I324" s="191"/>
      <c r="J324" s="192">
        <f>ROUND(I324*H324,2)</f>
        <v>0</v>
      </c>
      <c r="K324" s="188" t="s">
        <v>136</v>
      </c>
      <c r="L324" s="39"/>
      <c r="M324" s="193" t="s">
        <v>1</v>
      </c>
      <c r="N324" s="194" t="s">
        <v>41</v>
      </c>
      <c r="O324" s="71"/>
      <c r="P324" s="195">
        <f>O324*H324</f>
        <v>0</v>
      </c>
      <c r="Q324" s="195">
        <v>5.0000000000000002E-5</v>
      </c>
      <c r="R324" s="195">
        <f>Q324*H324</f>
        <v>2.9049999999999998E-5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207</v>
      </c>
      <c r="AT324" s="197" t="s">
        <v>132</v>
      </c>
      <c r="AU324" s="197" t="s">
        <v>86</v>
      </c>
      <c r="AY324" s="17" t="s">
        <v>130</v>
      </c>
      <c r="BE324" s="198">
        <f>IF(N324="základní",J324,0)</f>
        <v>0</v>
      </c>
      <c r="BF324" s="198">
        <f>IF(N324="snížená",J324,0)</f>
        <v>0</v>
      </c>
      <c r="BG324" s="198">
        <f>IF(N324="zákl. přenesená",J324,0)</f>
        <v>0</v>
      </c>
      <c r="BH324" s="198">
        <f>IF(N324="sníž. přenesená",J324,0)</f>
        <v>0</v>
      </c>
      <c r="BI324" s="198">
        <f>IF(N324="nulová",J324,0)</f>
        <v>0</v>
      </c>
      <c r="BJ324" s="17" t="s">
        <v>84</v>
      </c>
      <c r="BK324" s="198">
        <f>ROUND(I324*H324,2)</f>
        <v>0</v>
      </c>
      <c r="BL324" s="17" t="s">
        <v>207</v>
      </c>
      <c r="BM324" s="197" t="s">
        <v>610</v>
      </c>
    </row>
    <row r="325" spans="1:65" s="13" customFormat="1" ht="11.25">
      <c r="B325" s="199"/>
      <c r="C325" s="200"/>
      <c r="D325" s="201" t="s">
        <v>139</v>
      </c>
      <c r="E325" s="202" t="s">
        <v>1</v>
      </c>
      <c r="F325" s="203" t="s">
        <v>232</v>
      </c>
      <c r="G325" s="200"/>
      <c r="H325" s="204">
        <v>0.58099999999999996</v>
      </c>
      <c r="I325" s="205"/>
      <c r="J325" s="200"/>
      <c r="K325" s="200"/>
      <c r="L325" s="206"/>
      <c r="M325" s="207"/>
      <c r="N325" s="208"/>
      <c r="O325" s="208"/>
      <c r="P325" s="208"/>
      <c r="Q325" s="208"/>
      <c r="R325" s="208"/>
      <c r="S325" s="208"/>
      <c r="T325" s="209"/>
      <c r="AT325" s="210" t="s">
        <v>139</v>
      </c>
      <c r="AU325" s="210" t="s">
        <v>86</v>
      </c>
      <c r="AV325" s="13" t="s">
        <v>86</v>
      </c>
      <c r="AW325" s="13" t="s">
        <v>32</v>
      </c>
      <c r="AX325" s="13" t="s">
        <v>76</v>
      </c>
      <c r="AY325" s="210" t="s">
        <v>130</v>
      </c>
    </row>
    <row r="326" spans="1:65" s="14" customFormat="1" ht="11.25">
      <c r="B326" s="211"/>
      <c r="C326" s="212"/>
      <c r="D326" s="201" t="s">
        <v>139</v>
      </c>
      <c r="E326" s="213" t="s">
        <v>1</v>
      </c>
      <c r="F326" s="214" t="s">
        <v>142</v>
      </c>
      <c r="G326" s="212"/>
      <c r="H326" s="215">
        <v>0.58099999999999996</v>
      </c>
      <c r="I326" s="216"/>
      <c r="J326" s="212"/>
      <c r="K326" s="212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139</v>
      </c>
      <c r="AU326" s="221" t="s">
        <v>86</v>
      </c>
      <c r="AV326" s="14" t="s">
        <v>137</v>
      </c>
      <c r="AW326" s="14" t="s">
        <v>32</v>
      </c>
      <c r="AX326" s="14" t="s">
        <v>84</v>
      </c>
      <c r="AY326" s="221" t="s">
        <v>130</v>
      </c>
    </row>
    <row r="327" spans="1:65" s="15" customFormat="1" ht="11.25">
      <c r="B327" s="222"/>
      <c r="C327" s="223"/>
      <c r="D327" s="201" t="s">
        <v>139</v>
      </c>
      <c r="E327" s="224" t="s">
        <v>1</v>
      </c>
      <c r="F327" s="225" t="s">
        <v>567</v>
      </c>
      <c r="G327" s="223"/>
      <c r="H327" s="224" t="s">
        <v>1</v>
      </c>
      <c r="I327" s="226"/>
      <c r="J327" s="223"/>
      <c r="K327" s="223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139</v>
      </c>
      <c r="AU327" s="231" t="s">
        <v>86</v>
      </c>
      <c r="AV327" s="15" t="s">
        <v>84</v>
      </c>
      <c r="AW327" s="15" t="s">
        <v>32</v>
      </c>
      <c r="AX327" s="15" t="s">
        <v>76</v>
      </c>
      <c r="AY327" s="231" t="s">
        <v>130</v>
      </c>
    </row>
    <row r="328" spans="1:65" s="2" customFormat="1" ht="14.45" customHeight="1">
      <c r="A328" s="34"/>
      <c r="B328" s="35"/>
      <c r="C328" s="186" t="s">
        <v>611</v>
      </c>
      <c r="D328" s="186" t="s">
        <v>132</v>
      </c>
      <c r="E328" s="187" t="s">
        <v>612</v>
      </c>
      <c r="F328" s="188" t="s">
        <v>613</v>
      </c>
      <c r="G328" s="189" t="s">
        <v>325</v>
      </c>
      <c r="H328" s="242"/>
      <c r="I328" s="191"/>
      <c r="J328" s="192">
        <f>ROUND(I328*H328,2)</f>
        <v>0</v>
      </c>
      <c r="K328" s="188" t="s">
        <v>136</v>
      </c>
      <c r="L328" s="39"/>
      <c r="M328" s="193" t="s">
        <v>1</v>
      </c>
      <c r="N328" s="194" t="s">
        <v>41</v>
      </c>
      <c r="O328" s="71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207</v>
      </c>
      <c r="AT328" s="197" t="s">
        <v>132</v>
      </c>
      <c r="AU328" s="197" t="s">
        <v>86</v>
      </c>
      <c r="AY328" s="17" t="s">
        <v>130</v>
      </c>
      <c r="BE328" s="198">
        <f>IF(N328="základní",J328,0)</f>
        <v>0</v>
      </c>
      <c r="BF328" s="198">
        <f>IF(N328="snížená",J328,0)</f>
        <v>0</v>
      </c>
      <c r="BG328" s="198">
        <f>IF(N328="zákl. přenesená",J328,0)</f>
        <v>0</v>
      </c>
      <c r="BH328" s="198">
        <f>IF(N328="sníž. přenesená",J328,0)</f>
        <v>0</v>
      </c>
      <c r="BI328" s="198">
        <f>IF(N328="nulová",J328,0)</f>
        <v>0</v>
      </c>
      <c r="BJ328" s="17" t="s">
        <v>84</v>
      </c>
      <c r="BK328" s="198">
        <f>ROUND(I328*H328,2)</f>
        <v>0</v>
      </c>
      <c r="BL328" s="17" t="s">
        <v>207</v>
      </c>
      <c r="BM328" s="197" t="s">
        <v>614</v>
      </c>
    </row>
    <row r="329" spans="1:65" s="12" customFormat="1" ht="22.9" customHeight="1">
      <c r="B329" s="170"/>
      <c r="C329" s="171"/>
      <c r="D329" s="172" t="s">
        <v>75</v>
      </c>
      <c r="E329" s="184" t="s">
        <v>367</v>
      </c>
      <c r="F329" s="184" t="s">
        <v>368</v>
      </c>
      <c r="G329" s="171"/>
      <c r="H329" s="171"/>
      <c r="I329" s="174"/>
      <c r="J329" s="185">
        <f>BK329</f>
        <v>0</v>
      </c>
      <c r="K329" s="171"/>
      <c r="L329" s="176"/>
      <c r="M329" s="177"/>
      <c r="N329" s="178"/>
      <c r="O329" s="178"/>
      <c r="P329" s="179">
        <f>SUM(P330:P372)</f>
        <v>0</v>
      </c>
      <c r="Q329" s="178"/>
      <c r="R329" s="179">
        <f>SUM(R330:R372)</f>
        <v>8.1096749999999995E-2</v>
      </c>
      <c r="S329" s="178"/>
      <c r="T329" s="180">
        <f>SUM(T330:T372)</f>
        <v>0</v>
      </c>
      <c r="AR329" s="181" t="s">
        <v>86</v>
      </c>
      <c r="AT329" s="182" t="s">
        <v>75</v>
      </c>
      <c r="AU329" s="182" t="s">
        <v>84</v>
      </c>
      <c r="AY329" s="181" t="s">
        <v>130</v>
      </c>
      <c r="BK329" s="183">
        <f>SUM(BK330:BK372)</f>
        <v>0</v>
      </c>
    </row>
    <row r="330" spans="1:65" s="2" customFormat="1" ht="14.45" customHeight="1">
      <c r="A330" s="34"/>
      <c r="B330" s="35"/>
      <c r="C330" s="232" t="s">
        <v>615</v>
      </c>
      <c r="D330" s="232" t="s">
        <v>243</v>
      </c>
      <c r="E330" s="233" t="s">
        <v>616</v>
      </c>
      <c r="F330" s="234" t="s">
        <v>617</v>
      </c>
      <c r="G330" s="235" t="s">
        <v>189</v>
      </c>
      <c r="H330" s="236">
        <v>188.68</v>
      </c>
      <c r="I330" s="237"/>
      <c r="J330" s="238">
        <f>ROUND(I330*H330,2)</f>
        <v>0</v>
      </c>
      <c r="K330" s="234" t="s">
        <v>1</v>
      </c>
      <c r="L330" s="239"/>
      <c r="M330" s="240" t="s">
        <v>1</v>
      </c>
      <c r="N330" s="241" t="s">
        <v>41</v>
      </c>
      <c r="O330" s="71"/>
      <c r="P330" s="195">
        <f>O330*H330</f>
        <v>0</v>
      </c>
      <c r="Q330" s="195">
        <v>0</v>
      </c>
      <c r="R330" s="195">
        <f>Q330*H330</f>
        <v>0</v>
      </c>
      <c r="S330" s="195">
        <v>0</v>
      </c>
      <c r="T330" s="196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7" t="s">
        <v>288</v>
      </c>
      <c r="AT330" s="197" t="s">
        <v>243</v>
      </c>
      <c r="AU330" s="197" t="s">
        <v>86</v>
      </c>
      <c r="AY330" s="17" t="s">
        <v>130</v>
      </c>
      <c r="BE330" s="198">
        <f>IF(N330="základní",J330,0)</f>
        <v>0</v>
      </c>
      <c r="BF330" s="198">
        <f>IF(N330="snížená",J330,0)</f>
        <v>0</v>
      </c>
      <c r="BG330" s="198">
        <f>IF(N330="zákl. přenesená",J330,0)</f>
        <v>0</v>
      </c>
      <c r="BH330" s="198">
        <f>IF(N330="sníž. přenesená",J330,0)</f>
        <v>0</v>
      </c>
      <c r="BI330" s="198">
        <f>IF(N330="nulová",J330,0)</f>
        <v>0</v>
      </c>
      <c r="BJ330" s="17" t="s">
        <v>84</v>
      </c>
      <c r="BK330" s="198">
        <f>ROUND(I330*H330,2)</f>
        <v>0</v>
      </c>
      <c r="BL330" s="17" t="s">
        <v>207</v>
      </c>
      <c r="BM330" s="197" t="s">
        <v>618</v>
      </c>
    </row>
    <row r="331" spans="1:65" s="13" customFormat="1" ht="11.25">
      <c r="B331" s="199"/>
      <c r="C331" s="200"/>
      <c r="D331" s="201" t="s">
        <v>139</v>
      </c>
      <c r="E331" s="202" t="s">
        <v>1</v>
      </c>
      <c r="F331" s="203" t="s">
        <v>191</v>
      </c>
      <c r="G331" s="200"/>
      <c r="H331" s="204">
        <v>179.05</v>
      </c>
      <c r="I331" s="205"/>
      <c r="J331" s="200"/>
      <c r="K331" s="200"/>
      <c r="L331" s="206"/>
      <c r="M331" s="207"/>
      <c r="N331" s="208"/>
      <c r="O331" s="208"/>
      <c r="P331" s="208"/>
      <c r="Q331" s="208"/>
      <c r="R331" s="208"/>
      <c r="S331" s="208"/>
      <c r="T331" s="209"/>
      <c r="AT331" s="210" t="s">
        <v>139</v>
      </c>
      <c r="AU331" s="210" t="s">
        <v>86</v>
      </c>
      <c r="AV331" s="13" t="s">
        <v>86</v>
      </c>
      <c r="AW331" s="13" t="s">
        <v>32</v>
      </c>
      <c r="AX331" s="13" t="s">
        <v>76</v>
      </c>
      <c r="AY331" s="210" t="s">
        <v>130</v>
      </c>
    </row>
    <row r="332" spans="1:65" s="13" customFormat="1" ht="11.25">
      <c r="B332" s="199"/>
      <c r="C332" s="200"/>
      <c r="D332" s="201" t="s">
        <v>139</v>
      </c>
      <c r="E332" s="202" t="s">
        <v>1</v>
      </c>
      <c r="F332" s="203" t="s">
        <v>192</v>
      </c>
      <c r="G332" s="200"/>
      <c r="H332" s="204">
        <v>9.6300000000000008</v>
      </c>
      <c r="I332" s="205"/>
      <c r="J332" s="200"/>
      <c r="K332" s="200"/>
      <c r="L332" s="206"/>
      <c r="M332" s="207"/>
      <c r="N332" s="208"/>
      <c r="O332" s="208"/>
      <c r="P332" s="208"/>
      <c r="Q332" s="208"/>
      <c r="R332" s="208"/>
      <c r="S332" s="208"/>
      <c r="T332" s="209"/>
      <c r="AT332" s="210" t="s">
        <v>139</v>
      </c>
      <c r="AU332" s="210" t="s">
        <v>86</v>
      </c>
      <c r="AV332" s="13" t="s">
        <v>86</v>
      </c>
      <c r="AW332" s="13" t="s">
        <v>32</v>
      </c>
      <c r="AX332" s="13" t="s">
        <v>76</v>
      </c>
      <c r="AY332" s="210" t="s">
        <v>130</v>
      </c>
    </row>
    <row r="333" spans="1:65" s="14" customFormat="1" ht="11.25">
      <c r="B333" s="211"/>
      <c r="C333" s="212"/>
      <c r="D333" s="201" t="s">
        <v>139</v>
      </c>
      <c r="E333" s="213" t="s">
        <v>1</v>
      </c>
      <c r="F333" s="214" t="s">
        <v>142</v>
      </c>
      <c r="G333" s="212"/>
      <c r="H333" s="215">
        <v>188.68</v>
      </c>
      <c r="I333" s="216"/>
      <c r="J333" s="212"/>
      <c r="K333" s="212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139</v>
      </c>
      <c r="AU333" s="221" t="s">
        <v>86</v>
      </c>
      <c r="AV333" s="14" t="s">
        <v>137</v>
      </c>
      <c r="AW333" s="14" t="s">
        <v>32</v>
      </c>
      <c r="AX333" s="14" t="s">
        <v>84</v>
      </c>
      <c r="AY333" s="221" t="s">
        <v>130</v>
      </c>
    </row>
    <row r="334" spans="1:65" s="2" customFormat="1" ht="14.45" customHeight="1">
      <c r="A334" s="34"/>
      <c r="B334" s="35"/>
      <c r="C334" s="232" t="s">
        <v>619</v>
      </c>
      <c r="D334" s="232" t="s">
        <v>243</v>
      </c>
      <c r="E334" s="233" t="s">
        <v>620</v>
      </c>
      <c r="F334" s="234" t="s">
        <v>621</v>
      </c>
      <c r="G334" s="235" t="s">
        <v>189</v>
      </c>
      <c r="H334" s="236">
        <v>198.114</v>
      </c>
      <c r="I334" s="237"/>
      <c r="J334" s="238">
        <f>ROUND(I334*H334,2)</f>
        <v>0</v>
      </c>
      <c r="K334" s="234" t="s">
        <v>1</v>
      </c>
      <c r="L334" s="239"/>
      <c r="M334" s="240" t="s">
        <v>1</v>
      </c>
      <c r="N334" s="241" t="s">
        <v>41</v>
      </c>
      <c r="O334" s="71"/>
      <c r="P334" s="195">
        <f>O334*H334</f>
        <v>0</v>
      </c>
      <c r="Q334" s="195">
        <v>0</v>
      </c>
      <c r="R334" s="195">
        <f>Q334*H334</f>
        <v>0</v>
      </c>
      <c r="S334" s="195">
        <v>0</v>
      </c>
      <c r="T334" s="196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7" t="s">
        <v>288</v>
      </c>
      <c r="AT334" s="197" t="s">
        <v>243</v>
      </c>
      <c r="AU334" s="197" t="s">
        <v>86</v>
      </c>
      <c r="AY334" s="17" t="s">
        <v>130</v>
      </c>
      <c r="BE334" s="198">
        <f>IF(N334="základní",J334,0)</f>
        <v>0</v>
      </c>
      <c r="BF334" s="198">
        <f>IF(N334="snížená",J334,0)</f>
        <v>0</v>
      </c>
      <c r="BG334" s="198">
        <f>IF(N334="zákl. přenesená",J334,0)</f>
        <v>0</v>
      </c>
      <c r="BH334" s="198">
        <f>IF(N334="sníž. přenesená",J334,0)</f>
        <v>0</v>
      </c>
      <c r="BI334" s="198">
        <f>IF(N334="nulová",J334,0)</f>
        <v>0</v>
      </c>
      <c r="BJ334" s="17" t="s">
        <v>84</v>
      </c>
      <c r="BK334" s="198">
        <f>ROUND(I334*H334,2)</f>
        <v>0</v>
      </c>
      <c r="BL334" s="17" t="s">
        <v>207</v>
      </c>
      <c r="BM334" s="197" t="s">
        <v>622</v>
      </c>
    </row>
    <row r="335" spans="1:65" s="13" customFormat="1" ht="11.25">
      <c r="B335" s="199"/>
      <c r="C335" s="200"/>
      <c r="D335" s="201" t="s">
        <v>139</v>
      </c>
      <c r="E335" s="202" t="s">
        <v>1</v>
      </c>
      <c r="F335" s="203" t="s">
        <v>623</v>
      </c>
      <c r="G335" s="200"/>
      <c r="H335" s="204">
        <v>198.114</v>
      </c>
      <c r="I335" s="205"/>
      <c r="J335" s="200"/>
      <c r="K335" s="200"/>
      <c r="L335" s="206"/>
      <c r="M335" s="207"/>
      <c r="N335" s="208"/>
      <c r="O335" s="208"/>
      <c r="P335" s="208"/>
      <c r="Q335" s="208"/>
      <c r="R335" s="208"/>
      <c r="S335" s="208"/>
      <c r="T335" s="209"/>
      <c r="AT335" s="210" t="s">
        <v>139</v>
      </c>
      <c r="AU335" s="210" t="s">
        <v>86</v>
      </c>
      <c r="AV335" s="13" t="s">
        <v>86</v>
      </c>
      <c r="AW335" s="13" t="s">
        <v>32</v>
      </c>
      <c r="AX335" s="13" t="s">
        <v>76</v>
      </c>
      <c r="AY335" s="210" t="s">
        <v>130</v>
      </c>
    </row>
    <row r="336" spans="1:65" s="14" customFormat="1" ht="11.25">
      <c r="B336" s="211"/>
      <c r="C336" s="212"/>
      <c r="D336" s="201" t="s">
        <v>139</v>
      </c>
      <c r="E336" s="213" t="s">
        <v>1</v>
      </c>
      <c r="F336" s="214" t="s">
        <v>142</v>
      </c>
      <c r="G336" s="212"/>
      <c r="H336" s="215">
        <v>198.114</v>
      </c>
      <c r="I336" s="216"/>
      <c r="J336" s="212"/>
      <c r="K336" s="212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139</v>
      </c>
      <c r="AU336" s="221" t="s">
        <v>86</v>
      </c>
      <c r="AV336" s="14" t="s">
        <v>137</v>
      </c>
      <c r="AW336" s="14" t="s">
        <v>32</v>
      </c>
      <c r="AX336" s="14" t="s">
        <v>84</v>
      </c>
      <c r="AY336" s="221" t="s">
        <v>130</v>
      </c>
    </row>
    <row r="337" spans="1:65" s="2" customFormat="1" ht="14.45" customHeight="1">
      <c r="A337" s="34"/>
      <c r="B337" s="35"/>
      <c r="C337" s="232" t="s">
        <v>624</v>
      </c>
      <c r="D337" s="232" t="s">
        <v>243</v>
      </c>
      <c r="E337" s="233" t="s">
        <v>625</v>
      </c>
      <c r="F337" s="234" t="s">
        <v>626</v>
      </c>
      <c r="G337" s="235" t="s">
        <v>189</v>
      </c>
      <c r="H337" s="236">
        <v>188.68</v>
      </c>
      <c r="I337" s="237"/>
      <c r="J337" s="238">
        <f>ROUND(I337*H337,2)</f>
        <v>0</v>
      </c>
      <c r="K337" s="234" t="s">
        <v>1</v>
      </c>
      <c r="L337" s="239"/>
      <c r="M337" s="240" t="s">
        <v>1</v>
      </c>
      <c r="N337" s="241" t="s">
        <v>41</v>
      </c>
      <c r="O337" s="71"/>
      <c r="P337" s="195">
        <f>O337*H337</f>
        <v>0</v>
      </c>
      <c r="Q337" s="195">
        <v>0</v>
      </c>
      <c r="R337" s="195">
        <f>Q337*H337</f>
        <v>0</v>
      </c>
      <c r="S337" s="195">
        <v>0</v>
      </c>
      <c r="T337" s="196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7" t="s">
        <v>288</v>
      </c>
      <c r="AT337" s="197" t="s">
        <v>243</v>
      </c>
      <c r="AU337" s="197" t="s">
        <v>86</v>
      </c>
      <c r="AY337" s="17" t="s">
        <v>130</v>
      </c>
      <c r="BE337" s="198">
        <f>IF(N337="základní",J337,0)</f>
        <v>0</v>
      </c>
      <c r="BF337" s="198">
        <f>IF(N337="snížená",J337,0)</f>
        <v>0</v>
      </c>
      <c r="BG337" s="198">
        <f>IF(N337="zákl. přenesená",J337,0)</f>
        <v>0</v>
      </c>
      <c r="BH337" s="198">
        <f>IF(N337="sníž. přenesená",J337,0)</f>
        <v>0</v>
      </c>
      <c r="BI337" s="198">
        <f>IF(N337="nulová",J337,0)</f>
        <v>0</v>
      </c>
      <c r="BJ337" s="17" t="s">
        <v>84</v>
      </c>
      <c r="BK337" s="198">
        <f>ROUND(I337*H337,2)</f>
        <v>0</v>
      </c>
      <c r="BL337" s="17" t="s">
        <v>207</v>
      </c>
      <c r="BM337" s="197" t="s">
        <v>627</v>
      </c>
    </row>
    <row r="338" spans="1:65" s="13" customFormat="1" ht="11.25">
      <c r="B338" s="199"/>
      <c r="C338" s="200"/>
      <c r="D338" s="201" t="s">
        <v>139</v>
      </c>
      <c r="E338" s="202" t="s">
        <v>1</v>
      </c>
      <c r="F338" s="203" t="s">
        <v>191</v>
      </c>
      <c r="G338" s="200"/>
      <c r="H338" s="204">
        <v>179.05</v>
      </c>
      <c r="I338" s="205"/>
      <c r="J338" s="200"/>
      <c r="K338" s="200"/>
      <c r="L338" s="206"/>
      <c r="M338" s="207"/>
      <c r="N338" s="208"/>
      <c r="O338" s="208"/>
      <c r="P338" s="208"/>
      <c r="Q338" s="208"/>
      <c r="R338" s="208"/>
      <c r="S338" s="208"/>
      <c r="T338" s="209"/>
      <c r="AT338" s="210" t="s">
        <v>139</v>
      </c>
      <c r="AU338" s="210" t="s">
        <v>86</v>
      </c>
      <c r="AV338" s="13" t="s">
        <v>86</v>
      </c>
      <c r="AW338" s="13" t="s">
        <v>32</v>
      </c>
      <c r="AX338" s="13" t="s">
        <v>76</v>
      </c>
      <c r="AY338" s="210" t="s">
        <v>130</v>
      </c>
    </row>
    <row r="339" spans="1:65" s="13" customFormat="1" ht="11.25">
      <c r="B339" s="199"/>
      <c r="C339" s="200"/>
      <c r="D339" s="201" t="s">
        <v>139</v>
      </c>
      <c r="E339" s="202" t="s">
        <v>1</v>
      </c>
      <c r="F339" s="203" t="s">
        <v>192</v>
      </c>
      <c r="G339" s="200"/>
      <c r="H339" s="204">
        <v>9.6300000000000008</v>
      </c>
      <c r="I339" s="205"/>
      <c r="J339" s="200"/>
      <c r="K339" s="200"/>
      <c r="L339" s="206"/>
      <c r="M339" s="207"/>
      <c r="N339" s="208"/>
      <c r="O339" s="208"/>
      <c r="P339" s="208"/>
      <c r="Q339" s="208"/>
      <c r="R339" s="208"/>
      <c r="S339" s="208"/>
      <c r="T339" s="209"/>
      <c r="AT339" s="210" t="s">
        <v>139</v>
      </c>
      <c r="AU339" s="210" t="s">
        <v>86</v>
      </c>
      <c r="AV339" s="13" t="s">
        <v>86</v>
      </c>
      <c r="AW339" s="13" t="s">
        <v>32</v>
      </c>
      <c r="AX339" s="13" t="s">
        <v>76</v>
      </c>
      <c r="AY339" s="210" t="s">
        <v>130</v>
      </c>
    </row>
    <row r="340" spans="1:65" s="14" customFormat="1" ht="11.25">
      <c r="B340" s="211"/>
      <c r="C340" s="212"/>
      <c r="D340" s="201" t="s">
        <v>139</v>
      </c>
      <c r="E340" s="213" t="s">
        <v>1</v>
      </c>
      <c r="F340" s="214" t="s">
        <v>142</v>
      </c>
      <c r="G340" s="212"/>
      <c r="H340" s="215">
        <v>188.68</v>
      </c>
      <c r="I340" s="216"/>
      <c r="J340" s="212"/>
      <c r="K340" s="212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139</v>
      </c>
      <c r="AU340" s="221" t="s">
        <v>86</v>
      </c>
      <c r="AV340" s="14" t="s">
        <v>137</v>
      </c>
      <c r="AW340" s="14" t="s">
        <v>32</v>
      </c>
      <c r="AX340" s="14" t="s">
        <v>84</v>
      </c>
      <c r="AY340" s="221" t="s">
        <v>130</v>
      </c>
    </row>
    <row r="341" spans="1:65" s="2" customFormat="1" ht="14.45" customHeight="1">
      <c r="A341" s="34"/>
      <c r="B341" s="35"/>
      <c r="C341" s="232" t="s">
        <v>628</v>
      </c>
      <c r="D341" s="232" t="s">
        <v>243</v>
      </c>
      <c r="E341" s="233" t="s">
        <v>629</v>
      </c>
      <c r="F341" s="234" t="s">
        <v>630</v>
      </c>
      <c r="G341" s="235" t="s">
        <v>189</v>
      </c>
      <c r="H341" s="236">
        <v>188.68</v>
      </c>
      <c r="I341" s="237"/>
      <c r="J341" s="238">
        <f>ROUND(I341*H341,2)</f>
        <v>0</v>
      </c>
      <c r="K341" s="234" t="s">
        <v>1</v>
      </c>
      <c r="L341" s="239"/>
      <c r="M341" s="240" t="s">
        <v>1</v>
      </c>
      <c r="N341" s="241" t="s">
        <v>41</v>
      </c>
      <c r="O341" s="71"/>
      <c r="P341" s="195">
        <f>O341*H341</f>
        <v>0</v>
      </c>
      <c r="Q341" s="195">
        <v>0</v>
      </c>
      <c r="R341" s="195">
        <f>Q341*H341</f>
        <v>0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288</v>
      </c>
      <c r="AT341" s="197" t="s">
        <v>243</v>
      </c>
      <c r="AU341" s="197" t="s">
        <v>86</v>
      </c>
      <c r="AY341" s="17" t="s">
        <v>130</v>
      </c>
      <c r="BE341" s="198">
        <f>IF(N341="základní",J341,0)</f>
        <v>0</v>
      </c>
      <c r="BF341" s="198">
        <f>IF(N341="snížená",J341,0)</f>
        <v>0</v>
      </c>
      <c r="BG341" s="198">
        <f>IF(N341="zákl. přenesená",J341,0)</f>
        <v>0</v>
      </c>
      <c r="BH341" s="198">
        <f>IF(N341="sníž. přenesená",J341,0)</f>
        <v>0</v>
      </c>
      <c r="BI341" s="198">
        <f>IF(N341="nulová",J341,0)</f>
        <v>0</v>
      </c>
      <c r="BJ341" s="17" t="s">
        <v>84</v>
      </c>
      <c r="BK341" s="198">
        <f>ROUND(I341*H341,2)</f>
        <v>0</v>
      </c>
      <c r="BL341" s="17" t="s">
        <v>207</v>
      </c>
      <c r="BM341" s="197" t="s">
        <v>631</v>
      </c>
    </row>
    <row r="342" spans="1:65" s="13" customFormat="1" ht="11.25">
      <c r="B342" s="199"/>
      <c r="C342" s="200"/>
      <c r="D342" s="201" t="s">
        <v>139</v>
      </c>
      <c r="E342" s="202" t="s">
        <v>1</v>
      </c>
      <c r="F342" s="203" t="s">
        <v>191</v>
      </c>
      <c r="G342" s="200"/>
      <c r="H342" s="204">
        <v>179.05</v>
      </c>
      <c r="I342" s="205"/>
      <c r="J342" s="200"/>
      <c r="K342" s="200"/>
      <c r="L342" s="206"/>
      <c r="M342" s="207"/>
      <c r="N342" s="208"/>
      <c r="O342" s="208"/>
      <c r="P342" s="208"/>
      <c r="Q342" s="208"/>
      <c r="R342" s="208"/>
      <c r="S342" s="208"/>
      <c r="T342" s="209"/>
      <c r="AT342" s="210" t="s">
        <v>139</v>
      </c>
      <c r="AU342" s="210" t="s">
        <v>86</v>
      </c>
      <c r="AV342" s="13" t="s">
        <v>86</v>
      </c>
      <c r="AW342" s="13" t="s">
        <v>32</v>
      </c>
      <c r="AX342" s="13" t="s">
        <v>76</v>
      </c>
      <c r="AY342" s="210" t="s">
        <v>130</v>
      </c>
    </row>
    <row r="343" spans="1:65" s="13" customFormat="1" ht="11.25">
      <c r="B343" s="199"/>
      <c r="C343" s="200"/>
      <c r="D343" s="201" t="s">
        <v>139</v>
      </c>
      <c r="E343" s="202" t="s">
        <v>1</v>
      </c>
      <c r="F343" s="203" t="s">
        <v>192</v>
      </c>
      <c r="G343" s="200"/>
      <c r="H343" s="204">
        <v>9.6300000000000008</v>
      </c>
      <c r="I343" s="205"/>
      <c r="J343" s="200"/>
      <c r="K343" s="200"/>
      <c r="L343" s="206"/>
      <c r="M343" s="207"/>
      <c r="N343" s="208"/>
      <c r="O343" s="208"/>
      <c r="P343" s="208"/>
      <c r="Q343" s="208"/>
      <c r="R343" s="208"/>
      <c r="S343" s="208"/>
      <c r="T343" s="209"/>
      <c r="AT343" s="210" t="s">
        <v>139</v>
      </c>
      <c r="AU343" s="210" t="s">
        <v>86</v>
      </c>
      <c r="AV343" s="13" t="s">
        <v>86</v>
      </c>
      <c r="AW343" s="13" t="s">
        <v>32</v>
      </c>
      <c r="AX343" s="13" t="s">
        <v>76</v>
      </c>
      <c r="AY343" s="210" t="s">
        <v>130</v>
      </c>
    </row>
    <row r="344" spans="1:65" s="14" customFormat="1" ht="11.25">
      <c r="B344" s="211"/>
      <c r="C344" s="212"/>
      <c r="D344" s="201" t="s">
        <v>139</v>
      </c>
      <c r="E344" s="213" t="s">
        <v>1</v>
      </c>
      <c r="F344" s="214" t="s">
        <v>142</v>
      </c>
      <c r="G344" s="212"/>
      <c r="H344" s="215">
        <v>188.68</v>
      </c>
      <c r="I344" s="216"/>
      <c r="J344" s="212"/>
      <c r="K344" s="212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139</v>
      </c>
      <c r="AU344" s="221" t="s">
        <v>86</v>
      </c>
      <c r="AV344" s="14" t="s">
        <v>137</v>
      </c>
      <c r="AW344" s="14" t="s">
        <v>32</v>
      </c>
      <c r="AX344" s="14" t="s">
        <v>84</v>
      </c>
      <c r="AY344" s="221" t="s">
        <v>130</v>
      </c>
    </row>
    <row r="345" spans="1:65" s="2" customFormat="1" ht="14.45" customHeight="1">
      <c r="A345" s="34"/>
      <c r="B345" s="35"/>
      <c r="C345" s="186" t="s">
        <v>632</v>
      </c>
      <c r="D345" s="186" t="s">
        <v>132</v>
      </c>
      <c r="E345" s="187" t="s">
        <v>633</v>
      </c>
      <c r="F345" s="188" t="s">
        <v>634</v>
      </c>
      <c r="G345" s="189" t="s">
        <v>332</v>
      </c>
      <c r="H345" s="190">
        <v>65.36</v>
      </c>
      <c r="I345" s="191"/>
      <c r="J345" s="192">
        <f>ROUND(I345*H345,2)</f>
        <v>0</v>
      </c>
      <c r="K345" s="188" t="s">
        <v>136</v>
      </c>
      <c r="L345" s="39"/>
      <c r="M345" s="193" t="s">
        <v>1</v>
      </c>
      <c r="N345" s="194" t="s">
        <v>41</v>
      </c>
      <c r="O345" s="71"/>
      <c r="P345" s="195">
        <f>O345*H345</f>
        <v>0</v>
      </c>
      <c r="Q345" s="195">
        <v>0</v>
      </c>
      <c r="R345" s="195">
        <f>Q345*H345</f>
        <v>0</v>
      </c>
      <c r="S345" s="195">
        <v>0</v>
      </c>
      <c r="T345" s="196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7" t="s">
        <v>207</v>
      </c>
      <c r="AT345" s="197" t="s">
        <v>132</v>
      </c>
      <c r="AU345" s="197" t="s">
        <v>86</v>
      </c>
      <c r="AY345" s="17" t="s">
        <v>130</v>
      </c>
      <c r="BE345" s="198">
        <f>IF(N345="základní",J345,0)</f>
        <v>0</v>
      </c>
      <c r="BF345" s="198">
        <f>IF(N345="snížená",J345,0)</f>
        <v>0</v>
      </c>
      <c r="BG345" s="198">
        <f>IF(N345="zákl. přenesená",J345,0)</f>
        <v>0</v>
      </c>
      <c r="BH345" s="198">
        <f>IF(N345="sníž. přenesená",J345,0)</f>
        <v>0</v>
      </c>
      <c r="BI345" s="198">
        <f>IF(N345="nulová",J345,0)</f>
        <v>0</v>
      </c>
      <c r="BJ345" s="17" t="s">
        <v>84</v>
      </c>
      <c r="BK345" s="198">
        <f>ROUND(I345*H345,2)</f>
        <v>0</v>
      </c>
      <c r="BL345" s="17" t="s">
        <v>207</v>
      </c>
      <c r="BM345" s="197" t="s">
        <v>635</v>
      </c>
    </row>
    <row r="346" spans="1:65" s="13" customFormat="1" ht="11.25">
      <c r="B346" s="199"/>
      <c r="C346" s="200"/>
      <c r="D346" s="201" t="s">
        <v>139</v>
      </c>
      <c r="E346" s="202" t="s">
        <v>1</v>
      </c>
      <c r="F346" s="203" t="s">
        <v>636</v>
      </c>
      <c r="G346" s="200"/>
      <c r="H346" s="204">
        <v>35.520000000000003</v>
      </c>
      <c r="I346" s="205"/>
      <c r="J346" s="200"/>
      <c r="K346" s="200"/>
      <c r="L346" s="206"/>
      <c r="M346" s="207"/>
      <c r="N346" s="208"/>
      <c r="O346" s="208"/>
      <c r="P346" s="208"/>
      <c r="Q346" s="208"/>
      <c r="R346" s="208"/>
      <c r="S346" s="208"/>
      <c r="T346" s="209"/>
      <c r="AT346" s="210" t="s">
        <v>139</v>
      </c>
      <c r="AU346" s="210" t="s">
        <v>86</v>
      </c>
      <c r="AV346" s="13" t="s">
        <v>86</v>
      </c>
      <c r="AW346" s="13" t="s">
        <v>32</v>
      </c>
      <c r="AX346" s="13" t="s">
        <v>76</v>
      </c>
      <c r="AY346" s="210" t="s">
        <v>130</v>
      </c>
    </row>
    <row r="347" spans="1:65" s="13" customFormat="1" ht="11.25">
      <c r="B347" s="199"/>
      <c r="C347" s="200"/>
      <c r="D347" s="201" t="s">
        <v>139</v>
      </c>
      <c r="E347" s="202" t="s">
        <v>1</v>
      </c>
      <c r="F347" s="203" t="s">
        <v>637</v>
      </c>
      <c r="G347" s="200"/>
      <c r="H347" s="204">
        <v>19.440000000000001</v>
      </c>
      <c r="I347" s="205"/>
      <c r="J347" s="200"/>
      <c r="K347" s="200"/>
      <c r="L347" s="206"/>
      <c r="M347" s="207"/>
      <c r="N347" s="208"/>
      <c r="O347" s="208"/>
      <c r="P347" s="208"/>
      <c r="Q347" s="208"/>
      <c r="R347" s="208"/>
      <c r="S347" s="208"/>
      <c r="T347" s="209"/>
      <c r="AT347" s="210" t="s">
        <v>139</v>
      </c>
      <c r="AU347" s="210" t="s">
        <v>86</v>
      </c>
      <c r="AV347" s="13" t="s">
        <v>86</v>
      </c>
      <c r="AW347" s="13" t="s">
        <v>32</v>
      </c>
      <c r="AX347" s="13" t="s">
        <v>76</v>
      </c>
      <c r="AY347" s="210" t="s">
        <v>130</v>
      </c>
    </row>
    <row r="348" spans="1:65" s="13" customFormat="1" ht="11.25">
      <c r="B348" s="199"/>
      <c r="C348" s="200"/>
      <c r="D348" s="201" t="s">
        <v>139</v>
      </c>
      <c r="E348" s="202" t="s">
        <v>1</v>
      </c>
      <c r="F348" s="203" t="s">
        <v>638</v>
      </c>
      <c r="G348" s="200"/>
      <c r="H348" s="204">
        <v>10.4</v>
      </c>
      <c r="I348" s="205"/>
      <c r="J348" s="200"/>
      <c r="K348" s="200"/>
      <c r="L348" s="206"/>
      <c r="M348" s="207"/>
      <c r="N348" s="208"/>
      <c r="O348" s="208"/>
      <c r="P348" s="208"/>
      <c r="Q348" s="208"/>
      <c r="R348" s="208"/>
      <c r="S348" s="208"/>
      <c r="T348" s="209"/>
      <c r="AT348" s="210" t="s">
        <v>139</v>
      </c>
      <c r="AU348" s="210" t="s">
        <v>86</v>
      </c>
      <c r="AV348" s="13" t="s">
        <v>86</v>
      </c>
      <c r="AW348" s="13" t="s">
        <v>32</v>
      </c>
      <c r="AX348" s="13" t="s">
        <v>76</v>
      </c>
      <c r="AY348" s="210" t="s">
        <v>130</v>
      </c>
    </row>
    <row r="349" spans="1:65" s="14" customFormat="1" ht="11.25">
      <c r="B349" s="211"/>
      <c r="C349" s="212"/>
      <c r="D349" s="201" t="s">
        <v>139</v>
      </c>
      <c r="E349" s="213" t="s">
        <v>1</v>
      </c>
      <c r="F349" s="214" t="s">
        <v>142</v>
      </c>
      <c r="G349" s="212"/>
      <c r="H349" s="215">
        <v>65.36</v>
      </c>
      <c r="I349" s="216"/>
      <c r="J349" s="212"/>
      <c r="K349" s="212"/>
      <c r="L349" s="217"/>
      <c r="M349" s="218"/>
      <c r="N349" s="219"/>
      <c r="O349" s="219"/>
      <c r="P349" s="219"/>
      <c r="Q349" s="219"/>
      <c r="R349" s="219"/>
      <c r="S349" s="219"/>
      <c r="T349" s="220"/>
      <c r="AT349" s="221" t="s">
        <v>139</v>
      </c>
      <c r="AU349" s="221" t="s">
        <v>86</v>
      </c>
      <c r="AV349" s="14" t="s">
        <v>137</v>
      </c>
      <c r="AW349" s="14" t="s">
        <v>32</v>
      </c>
      <c r="AX349" s="14" t="s">
        <v>84</v>
      </c>
      <c r="AY349" s="221" t="s">
        <v>130</v>
      </c>
    </row>
    <row r="350" spans="1:65" s="2" customFormat="1" ht="14.45" customHeight="1">
      <c r="A350" s="34"/>
      <c r="B350" s="35"/>
      <c r="C350" s="232" t="s">
        <v>639</v>
      </c>
      <c r="D350" s="232" t="s">
        <v>243</v>
      </c>
      <c r="E350" s="233" t="s">
        <v>640</v>
      </c>
      <c r="F350" s="234" t="s">
        <v>641</v>
      </c>
      <c r="G350" s="235" t="s">
        <v>332</v>
      </c>
      <c r="H350" s="236">
        <v>66.667000000000002</v>
      </c>
      <c r="I350" s="237"/>
      <c r="J350" s="238">
        <f>ROUND(I350*H350,2)</f>
        <v>0</v>
      </c>
      <c r="K350" s="234" t="s">
        <v>136</v>
      </c>
      <c r="L350" s="239"/>
      <c r="M350" s="240" t="s">
        <v>1</v>
      </c>
      <c r="N350" s="241" t="s">
        <v>41</v>
      </c>
      <c r="O350" s="71"/>
      <c r="P350" s="195">
        <f>O350*H350</f>
        <v>0</v>
      </c>
      <c r="Q350" s="195">
        <v>5.0000000000000002E-5</v>
      </c>
      <c r="R350" s="195">
        <f>Q350*H350</f>
        <v>3.3333500000000001E-3</v>
      </c>
      <c r="S350" s="195">
        <v>0</v>
      </c>
      <c r="T350" s="19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288</v>
      </c>
      <c r="AT350" s="197" t="s">
        <v>243</v>
      </c>
      <c r="AU350" s="197" t="s">
        <v>86</v>
      </c>
      <c r="AY350" s="17" t="s">
        <v>130</v>
      </c>
      <c r="BE350" s="198">
        <f>IF(N350="základní",J350,0)</f>
        <v>0</v>
      </c>
      <c r="BF350" s="198">
        <f>IF(N350="snížená",J350,0)</f>
        <v>0</v>
      </c>
      <c r="BG350" s="198">
        <f>IF(N350="zákl. přenesená",J350,0)</f>
        <v>0</v>
      </c>
      <c r="BH350" s="198">
        <f>IF(N350="sníž. přenesená",J350,0)</f>
        <v>0</v>
      </c>
      <c r="BI350" s="198">
        <f>IF(N350="nulová",J350,0)</f>
        <v>0</v>
      </c>
      <c r="BJ350" s="17" t="s">
        <v>84</v>
      </c>
      <c r="BK350" s="198">
        <f>ROUND(I350*H350,2)</f>
        <v>0</v>
      </c>
      <c r="BL350" s="17" t="s">
        <v>207</v>
      </c>
      <c r="BM350" s="197" t="s">
        <v>642</v>
      </c>
    </row>
    <row r="351" spans="1:65" s="13" customFormat="1" ht="11.25">
      <c r="B351" s="199"/>
      <c r="C351" s="200"/>
      <c r="D351" s="201" t="s">
        <v>139</v>
      </c>
      <c r="E351" s="200"/>
      <c r="F351" s="203" t="s">
        <v>643</v>
      </c>
      <c r="G351" s="200"/>
      <c r="H351" s="204">
        <v>66.667000000000002</v>
      </c>
      <c r="I351" s="205"/>
      <c r="J351" s="200"/>
      <c r="K351" s="200"/>
      <c r="L351" s="206"/>
      <c r="M351" s="207"/>
      <c r="N351" s="208"/>
      <c r="O351" s="208"/>
      <c r="P351" s="208"/>
      <c r="Q351" s="208"/>
      <c r="R351" s="208"/>
      <c r="S351" s="208"/>
      <c r="T351" s="209"/>
      <c r="AT351" s="210" t="s">
        <v>139</v>
      </c>
      <c r="AU351" s="210" t="s">
        <v>86</v>
      </c>
      <c r="AV351" s="13" t="s">
        <v>86</v>
      </c>
      <c r="AW351" s="13" t="s">
        <v>4</v>
      </c>
      <c r="AX351" s="13" t="s">
        <v>84</v>
      </c>
      <c r="AY351" s="210" t="s">
        <v>130</v>
      </c>
    </row>
    <row r="352" spans="1:65" s="2" customFormat="1" ht="14.45" customHeight="1">
      <c r="A352" s="34"/>
      <c r="B352" s="35"/>
      <c r="C352" s="186" t="s">
        <v>644</v>
      </c>
      <c r="D352" s="186" t="s">
        <v>132</v>
      </c>
      <c r="E352" s="187" t="s">
        <v>645</v>
      </c>
      <c r="F352" s="188" t="s">
        <v>646</v>
      </c>
      <c r="G352" s="189" t="s">
        <v>332</v>
      </c>
      <c r="H352" s="190">
        <v>65.36</v>
      </c>
      <c r="I352" s="191"/>
      <c r="J352" s="192">
        <f>ROUND(I352*H352,2)</f>
        <v>0</v>
      </c>
      <c r="K352" s="188" t="s">
        <v>136</v>
      </c>
      <c r="L352" s="39"/>
      <c r="M352" s="193" t="s">
        <v>1</v>
      </c>
      <c r="N352" s="194" t="s">
        <v>41</v>
      </c>
      <c r="O352" s="71"/>
      <c r="P352" s="195">
        <f>O352*H352</f>
        <v>0</v>
      </c>
      <c r="Q352" s="195">
        <v>5.0000000000000002E-5</v>
      </c>
      <c r="R352" s="195">
        <f>Q352*H352</f>
        <v>3.2680000000000001E-3</v>
      </c>
      <c r="S352" s="195">
        <v>0</v>
      </c>
      <c r="T352" s="196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7" t="s">
        <v>207</v>
      </c>
      <c r="AT352" s="197" t="s">
        <v>132</v>
      </c>
      <c r="AU352" s="197" t="s">
        <v>86</v>
      </c>
      <c r="AY352" s="17" t="s">
        <v>130</v>
      </c>
      <c r="BE352" s="198">
        <f>IF(N352="základní",J352,0)</f>
        <v>0</v>
      </c>
      <c r="BF352" s="198">
        <f>IF(N352="snížená",J352,0)</f>
        <v>0</v>
      </c>
      <c r="BG352" s="198">
        <f>IF(N352="zákl. přenesená",J352,0)</f>
        <v>0</v>
      </c>
      <c r="BH352" s="198">
        <f>IF(N352="sníž. přenesená",J352,0)</f>
        <v>0</v>
      </c>
      <c r="BI352" s="198">
        <f>IF(N352="nulová",J352,0)</f>
        <v>0</v>
      </c>
      <c r="BJ352" s="17" t="s">
        <v>84</v>
      </c>
      <c r="BK352" s="198">
        <f>ROUND(I352*H352,2)</f>
        <v>0</v>
      </c>
      <c r="BL352" s="17" t="s">
        <v>207</v>
      </c>
      <c r="BM352" s="197" t="s">
        <v>647</v>
      </c>
    </row>
    <row r="353" spans="1:65" s="13" customFormat="1" ht="11.25">
      <c r="B353" s="199"/>
      <c r="C353" s="200"/>
      <c r="D353" s="201" t="s">
        <v>139</v>
      </c>
      <c r="E353" s="202" t="s">
        <v>1</v>
      </c>
      <c r="F353" s="203" t="s">
        <v>636</v>
      </c>
      <c r="G353" s="200"/>
      <c r="H353" s="204">
        <v>35.520000000000003</v>
      </c>
      <c r="I353" s="205"/>
      <c r="J353" s="200"/>
      <c r="K353" s="200"/>
      <c r="L353" s="206"/>
      <c r="M353" s="207"/>
      <c r="N353" s="208"/>
      <c r="O353" s="208"/>
      <c r="P353" s="208"/>
      <c r="Q353" s="208"/>
      <c r="R353" s="208"/>
      <c r="S353" s="208"/>
      <c r="T353" s="209"/>
      <c r="AT353" s="210" t="s">
        <v>139</v>
      </c>
      <c r="AU353" s="210" t="s">
        <v>86</v>
      </c>
      <c r="AV353" s="13" t="s">
        <v>86</v>
      </c>
      <c r="AW353" s="13" t="s">
        <v>32</v>
      </c>
      <c r="AX353" s="13" t="s">
        <v>76</v>
      </c>
      <c r="AY353" s="210" t="s">
        <v>130</v>
      </c>
    </row>
    <row r="354" spans="1:65" s="13" customFormat="1" ht="11.25">
      <c r="B354" s="199"/>
      <c r="C354" s="200"/>
      <c r="D354" s="201" t="s">
        <v>139</v>
      </c>
      <c r="E354" s="202" t="s">
        <v>1</v>
      </c>
      <c r="F354" s="203" t="s">
        <v>637</v>
      </c>
      <c r="G354" s="200"/>
      <c r="H354" s="204">
        <v>19.440000000000001</v>
      </c>
      <c r="I354" s="205"/>
      <c r="J354" s="200"/>
      <c r="K354" s="200"/>
      <c r="L354" s="206"/>
      <c r="M354" s="207"/>
      <c r="N354" s="208"/>
      <c r="O354" s="208"/>
      <c r="P354" s="208"/>
      <c r="Q354" s="208"/>
      <c r="R354" s="208"/>
      <c r="S354" s="208"/>
      <c r="T354" s="209"/>
      <c r="AT354" s="210" t="s">
        <v>139</v>
      </c>
      <c r="AU354" s="210" t="s">
        <v>86</v>
      </c>
      <c r="AV354" s="13" t="s">
        <v>86</v>
      </c>
      <c r="AW354" s="13" t="s">
        <v>32</v>
      </c>
      <c r="AX354" s="13" t="s">
        <v>76</v>
      </c>
      <c r="AY354" s="210" t="s">
        <v>130</v>
      </c>
    </row>
    <row r="355" spans="1:65" s="13" customFormat="1" ht="11.25">
      <c r="B355" s="199"/>
      <c r="C355" s="200"/>
      <c r="D355" s="201" t="s">
        <v>139</v>
      </c>
      <c r="E355" s="202" t="s">
        <v>1</v>
      </c>
      <c r="F355" s="203" t="s">
        <v>638</v>
      </c>
      <c r="G355" s="200"/>
      <c r="H355" s="204">
        <v>10.4</v>
      </c>
      <c r="I355" s="205"/>
      <c r="J355" s="200"/>
      <c r="K355" s="200"/>
      <c r="L355" s="206"/>
      <c r="M355" s="207"/>
      <c r="N355" s="208"/>
      <c r="O355" s="208"/>
      <c r="P355" s="208"/>
      <c r="Q355" s="208"/>
      <c r="R355" s="208"/>
      <c r="S355" s="208"/>
      <c r="T355" s="209"/>
      <c r="AT355" s="210" t="s">
        <v>139</v>
      </c>
      <c r="AU355" s="210" t="s">
        <v>86</v>
      </c>
      <c r="AV355" s="13" t="s">
        <v>86</v>
      </c>
      <c r="AW355" s="13" t="s">
        <v>32</v>
      </c>
      <c r="AX355" s="13" t="s">
        <v>76</v>
      </c>
      <c r="AY355" s="210" t="s">
        <v>130</v>
      </c>
    </row>
    <row r="356" spans="1:65" s="14" customFormat="1" ht="11.25">
      <c r="B356" s="211"/>
      <c r="C356" s="212"/>
      <c r="D356" s="201" t="s">
        <v>139</v>
      </c>
      <c r="E356" s="213" t="s">
        <v>1</v>
      </c>
      <c r="F356" s="214" t="s">
        <v>142</v>
      </c>
      <c r="G356" s="212"/>
      <c r="H356" s="215">
        <v>65.36</v>
      </c>
      <c r="I356" s="216"/>
      <c r="J356" s="212"/>
      <c r="K356" s="212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139</v>
      </c>
      <c r="AU356" s="221" t="s">
        <v>86</v>
      </c>
      <c r="AV356" s="14" t="s">
        <v>137</v>
      </c>
      <c r="AW356" s="14" t="s">
        <v>32</v>
      </c>
      <c r="AX356" s="14" t="s">
        <v>84</v>
      </c>
      <c r="AY356" s="221" t="s">
        <v>130</v>
      </c>
    </row>
    <row r="357" spans="1:65" s="2" customFormat="1" ht="14.45" customHeight="1">
      <c r="A357" s="34"/>
      <c r="B357" s="35"/>
      <c r="C357" s="232" t="s">
        <v>648</v>
      </c>
      <c r="D357" s="232" t="s">
        <v>243</v>
      </c>
      <c r="E357" s="233" t="s">
        <v>649</v>
      </c>
      <c r="F357" s="234" t="s">
        <v>650</v>
      </c>
      <c r="G357" s="235" t="s">
        <v>332</v>
      </c>
      <c r="H357" s="236">
        <v>70.588999999999999</v>
      </c>
      <c r="I357" s="237"/>
      <c r="J357" s="238">
        <f>ROUND(I357*H357,2)</f>
        <v>0</v>
      </c>
      <c r="K357" s="234" t="s">
        <v>136</v>
      </c>
      <c r="L357" s="239"/>
      <c r="M357" s="240" t="s">
        <v>1</v>
      </c>
      <c r="N357" s="241" t="s">
        <v>41</v>
      </c>
      <c r="O357" s="71"/>
      <c r="P357" s="195">
        <f>O357*H357</f>
        <v>0</v>
      </c>
      <c r="Q357" s="195">
        <v>2.0000000000000001E-4</v>
      </c>
      <c r="R357" s="195">
        <f>Q357*H357</f>
        <v>1.41178E-2</v>
      </c>
      <c r="S357" s="195">
        <v>0</v>
      </c>
      <c r="T357" s="196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7" t="s">
        <v>288</v>
      </c>
      <c r="AT357" s="197" t="s">
        <v>243</v>
      </c>
      <c r="AU357" s="197" t="s">
        <v>86</v>
      </c>
      <c r="AY357" s="17" t="s">
        <v>130</v>
      </c>
      <c r="BE357" s="198">
        <f>IF(N357="základní",J357,0)</f>
        <v>0</v>
      </c>
      <c r="BF357" s="198">
        <f>IF(N357="snížená",J357,0)</f>
        <v>0</v>
      </c>
      <c r="BG357" s="198">
        <f>IF(N357="zákl. přenesená",J357,0)</f>
        <v>0</v>
      </c>
      <c r="BH357" s="198">
        <f>IF(N357="sníž. přenesená",J357,0)</f>
        <v>0</v>
      </c>
      <c r="BI357" s="198">
        <f>IF(N357="nulová",J357,0)</f>
        <v>0</v>
      </c>
      <c r="BJ357" s="17" t="s">
        <v>84</v>
      </c>
      <c r="BK357" s="198">
        <f>ROUND(I357*H357,2)</f>
        <v>0</v>
      </c>
      <c r="BL357" s="17" t="s">
        <v>207</v>
      </c>
      <c r="BM357" s="197" t="s">
        <v>651</v>
      </c>
    </row>
    <row r="358" spans="1:65" s="13" customFormat="1" ht="11.25">
      <c r="B358" s="199"/>
      <c r="C358" s="200"/>
      <c r="D358" s="201" t="s">
        <v>139</v>
      </c>
      <c r="E358" s="200"/>
      <c r="F358" s="203" t="s">
        <v>652</v>
      </c>
      <c r="G358" s="200"/>
      <c r="H358" s="204">
        <v>70.588999999999999</v>
      </c>
      <c r="I358" s="205"/>
      <c r="J358" s="200"/>
      <c r="K358" s="200"/>
      <c r="L358" s="206"/>
      <c r="M358" s="207"/>
      <c r="N358" s="208"/>
      <c r="O358" s="208"/>
      <c r="P358" s="208"/>
      <c r="Q358" s="208"/>
      <c r="R358" s="208"/>
      <c r="S358" s="208"/>
      <c r="T358" s="209"/>
      <c r="AT358" s="210" t="s">
        <v>139</v>
      </c>
      <c r="AU358" s="210" t="s">
        <v>86</v>
      </c>
      <c r="AV358" s="13" t="s">
        <v>86</v>
      </c>
      <c r="AW358" s="13" t="s">
        <v>4</v>
      </c>
      <c r="AX358" s="13" t="s">
        <v>84</v>
      </c>
      <c r="AY358" s="210" t="s">
        <v>130</v>
      </c>
    </row>
    <row r="359" spans="1:65" s="2" customFormat="1" ht="14.45" customHeight="1">
      <c r="A359" s="34"/>
      <c r="B359" s="35"/>
      <c r="C359" s="186" t="s">
        <v>653</v>
      </c>
      <c r="D359" s="186" t="s">
        <v>132</v>
      </c>
      <c r="E359" s="187" t="s">
        <v>654</v>
      </c>
      <c r="F359" s="188" t="s">
        <v>655</v>
      </c>
      <c r="G359" s="189" t="s">
        <v>189</v>
      </c>
      <c r="H359" s="190">
        <v>188.68</v>
      </c>
      <c r="I359" s="191"/>
      <c r="J359" s="192">
        <f>ROUND(I359*H359,2)</f>
        <v>0</v>
      </c>
      <c r="K359" s="188" t="s">
        <v>136</v>
      </c>
      <c r="L359" s="39"/>
      <c r="M359" s="193" t="s">
        <v>1</v>
      </c>
      <c r="N359" s="194" t="s">
        <v>41</v>
      </c>
      <c r="O359" s="71"/>
      <c r="P359" s="195">
        <f>O359*H359</f>
        <v>0</v>
      </c>
      <c r="Q359" s="195">
        <v>1.6000000000000001E-4</v>
      </c>
      <c r="R359" s="195">
        <f>Q359*H359</f>
        <v>3.0188800000000005E-2</v>
      </c>
      <c r="S359" s="195">
        <v>0</v>
      </c>
      <c r="T359" s="196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7" t="s">
        <v>207</v>
      </c>
      <c r="AT359" s="197" t="s">
        <v>132</v>
      </c>
      <c r="AU359" s="197" t="s">
        <v>86</v>
      </c>
      <c r="AY359" s="17" t="s">
        <v>130</v>
      </c>
      <c r="BE359" s="198">
        <f>IF(N359="základní",J359,0)</f>
        <v>0</v>
      </c>
      <c r="BF359" s="198">
        <f>IF(N359="snížená",J359,0)</f>
        <v>0</v>
      </c>
      <c r="BG359" s="198">
        <f>IF(N359="zákl. přenesená",J359,0)</f>
        <v>0</v>
      </c>
      <c r="BH359" s="198">
        <f>IF(N359="sníž. přenesená",J359,0)</f>
        <v>0</v>
      </c>
      <c r="BI359" s="198">
        <f>IF(N359="nulová",J359,0)</f>
        <v>0</v>
      </c>
      <c r="BJ359" s="17" t="s">
        <v>84</v>
      </c>
      <c r="BK359" s="198">
        <f>ROUND(I359*H359,2)</f>
        <v>0</v>
      </c>
      <c r="BL359" s="17" t="s">
        <v>207</v>
      </c>
      <c r="BM359" s="197" t="s">
        <v>656</v>
      </c>
    </row>
    <row r="360" spans="1:65" s="13" customFormat="1" ht="11.25">
      <c r="B360" s="199"/>
      <c r="C360" s="200"/>
      <c r="D360" s="201" t="s">
        <v>139</v>
      </c>
      <c r="E360" s="202" t="s">
        <v>1</v>
      </c>
      <c r="F360" s="203" t="s">
        <v>191</v>
      </c>
      <c r="G360" s="200"/>
      <c r="H360" s="204">
        <v>179.05</v>
      </c>
      <c r="I360" s="205"/>
      <c r="J360" s="200"/>
      <c r="K360" s="200"/>
      <c r="L360" s="206"/>
      <c r="M360" s="207"/>
      <c r="N360" s="208"/>
      <c r="O360" s="208"/>
      <c r="P360" s="208"/>
      <c r="Q360" s="208"/>
      <c r="R360" s="208"/>
      <c r="S360" s="208"/>
      <c r="T360" s="209"/>
      <c r="AT360" s="210" t="s">
        <v>139</v>
      </c>
      <c r="AU360" s="210" t="s">
        <v>86</v>
      </c>
      <c r="AV360" s="13" t="s">
        <v>86</v>
      </c>
      <c r="AW360" s="13" t="s">
        <v>32</v>
      </c>
      <c r="AX360" s="13" t="s">
        <v>76</v>
      </c>
      <c r="AY360" s="210" t="s">
        <v>130</v>
      </c>
    </row>
    <row r="361" spans="1:65" s="13" customFormat="1" ht="11.25">
      <c r="B361" s="199"/>
      <c r="C361" s="200"/>
      <c r="D361" s="201" t="s">
        <v>139</v>
      </c>
      <c r="E361" s="202" t="s">
        <v>1</v>
      </c>
      <c r="F361" s="203" t="s">
        <v>192</v>
      </c>
      <c r="G361" s="200"/>
      <c r="H361" s="204">
        <v>9.6300000000000008</v>
      </c>
      <c r="I361" s="205"/>
      <c r="J361" s="200"/>
      <c r="K361" s="200"/>
      <c r="L361" s="206"/>
      <c r="M361" s="207"/>
      <c r="N361" s="208"/>
      <c r="O361" s="208"/>
      <c r="P361" s="208"/>
      <c r="Q361" s="208"/>
      <c r="R361" s="208"/>
      <c r="S361" s="208"/>
      <c r="T361" s="209"/>
      <c r="AT361" s="210" t="s">
        <v>139</v>
      </c>
      <c r="AU361" s="210" t="s">
        <v>86</v>
      </c>
      <c r="AV361" s="13" t="s">
        <v>86</v>
      </c>
      <c r="AW361" s="13" t="s">
        <v>32</v>
      </c>
      <c r="AX361" s="13" t="s">
        <v>76</v>
      </c>
      <c r="AY361" s="210" t="s">
        <v>130</v>
      </c>
    </row>
    <row r="362" spans="1:65" s="14" customFormat="1" ht="11.25">
      <c r="B362" s="211"/>
      <c r="C362" s="212"/>
      <c r="D362" s="201" t="s">
        <v>139</v>
      </c>
      <c r="E362" s="213" t="s">
        <v>1</v>
      </c>
      <c r="F362" s="214" t="s">
        <v>142</v>
      </c>
      <c r="G362" s="212"/>
      <c r="H362" s="215">
        <v>188.68</v>
      </c>
      <c r="I362" s="216"/>
      <c r="J362" s="212"/>
      <c r="K362" s="212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139</v>
      </c>
      <c r="AU362" s="221" t="s">
        <v>86</v>
      </c>
      <c r="AV362" s="14" t="s">
        <v>137</v>
      </c>
      <c r="AW362" s="14" t="s">
        <v>32</v>
      </c>
      <c r="AX362" s="14" t="s">
        <v>84</v>
      </c>
      <c r="AY362" s="221" t="s">
        <v>130</v>
      </c>
    </row>
    <row r="363" spans="1:65" s="2" customFormat="1" ht="14.45" customHeight="1">
      <c r="A363" s="34"/>
      <c r="B363" s="35"/>
      <c r="C363" s="186" t="s">
        <v>657</v>
      </c>
      <c r="D363" s="186" t="s">
        <v>132</v>
      </c>
      <c r="E363" s="187" t="s">
        <v>658</v>
      </c>
      <c r="F363" s="188" t="s">
        <v>659</v>
      </c>
      <c r="G363" s="189" t="s">
        <v>189</v>
      </c>
      <c r="H363" s="190">
        <v>188.68</v>
      </c>
      <c r="I363" s="191"/>
      <c r="J363" s="192">
        <f>ROUND(I363*H363,2)</f>
        <v>0</v>
      </c>
      <c r="K363" s="188" t="s">
        <v>136</v>
      </c>
      <c r="L363" s="39"/>
      <c r="M363" s="193" t="s">
        <v>1</v>
      </c>
      <c r="N363" s="194" t="s">
        <v>41</v>
      </c>
      <c r="O363" s="71"/>
      <c r="P363" s="195">
        <f>O363*H363</f>
        <v>0</v>
      </c>
      <c r="Q363" s="195">
        <v>1.4999999999999999E-4</v>
      </c>
      <c r="R363" s="195">
        <f>Q363*H363</f>
        <v>2.8301999999999997E-2</v>
      </c>
      <c r="S363" s="195">
        <v>0</v>
      </c>
      <c r="T363" s="196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7" t="s">
        <v>207</v>
      </c>
      <c r="AT363" s="197" t="s">
        <v>132</v>
      </c>
      <c r="AU363" s="197" t="s">
        <v>86</v>
      </c>
      <c r="AY363" s="17" t="s">
        <v>130</v>
      </c>
      <c r="BE363" s="198">
        <f>IF(N363="základní",J363,0)</f>
        <v>0</v>
      </c>
      <c r="BF363" s="198">
        <f>IF(N363="snížená",J363,0)</f>
        <v>0</v>
      </c>
      <c r="BG363" s="198">
        <f>IF(N363="zákl. přenesená",J363,0)</f>
        <v>0</v>
      </c>
      <c r="BH363" s="198">
        <f>IF(N363="sníž. přenesená",J363,0)</f>
        <v>0</v>
      </c>
      <c r="BI363" s="198">
        <f>IF(N363="nulová",J363,0)</f>
        <v>0</v>
      </c>
      <c r="BJ363" s="17" t="s">
        <v>84</v>
      </c>
      <c r="BK363" s="198">
        <f>ROUND(I363*H363,2)</f>
        <v>0</v>
      </c>
      <c r="BL363" s="17" t="s">
        <v>207</v>
      </c>
      <c r="BM363" s="197" t="s">
        <v>660</v>
      </c>
    </row>
    <row r="364" spans="1:65" s="13" customFormat="1" ht="11.25">
      <c r="B364" s="199"/>
      <c r="C364" s="200"/>
      <c r="D364" s="201" t="s">
        <v>139</v>
      </c>
      <c r="E364" s="202" t="s">
        <v>1</v>
      </c>
      <c r="F364" s="203" t="s">
        <v>191</v>
      </c>
      <c r="G364" s="200"/>
      <c r="H364" s="204">
        <v>179.05</v>
      </c>
      <c r="I364" s="205"/>
      <c r="J364" s="200"/>
      <c r="K364" s="200"/>
      <c r="L364" s="206"/>
      <c r="M364" s="207"/>
      <c r="N364" s="208"/>
      <c r="O364" s="208"/>
      <c r="P364" s="208"/>
      <c r="Q364" s="208"/>
      <c r="R364" s="208"/>
      <c r="S364" s="208"/>
      <c r="T364" s="209"/>
      <c r="AT364" s="210" t="s">
        <v>139</v>
      </c>
      <c r="AU364" s="210" t="s">
        <v>86</v>
      </c>
      <c r="AV364" s="13" t="s">
        <v>86</v>
      </c>
      <c r="AW364" s="13" t="s">
        <v>32</v>
      </c>
      <c r="AX364" s="13" t="s">
        <v>76</v>
      </c>
      <c r="AY364" s="210" t="s">
        <v>130</v>
      </c>
    </row>
    <row r="365" spans="1:65" s="13" customFormat="1" ht="11.25">
      <c r="B365" s="199"/>
      <c r="C365" s="200"/>
      <c r="D365" s="201" t="s">
        <v>139</v>
      </c>
      <c r="E365" s="202" t="s">
        <v>1</v>
      </c>
      <c r="F365" s="203" t="s">
        <v>192</v>
      </c>
      <c r="G365" s="200"/>
      <c r="H365" s="204">
        <v>9.6300000000000008</v>
      </c>
      <c r="I365" s="205"/>
      <c r="J365" s="200"/>
      <c r="K365" s="200"/>
      <c r="L365" s="206"/>
      <c r="M365" s="207"/>
      <c r="N365" s="208"/>
      <c r="O365" s="208"/>
      <c r="P365" s="208"/>
      <c r="Q365" s="208"/>
      <c r="R365" s="208"/>
      <c r="S365" s="208"/>
      <c r="T365" s="209"/>
      <c r="AT365" s="210" t="s">
        <v>139</v>
      </c>
      <c r="AU365" s="210" t="s">
        <v>86</v>
      </c>
      <c r="AV365" s="13" t="s">
        <v>86</v>
      </c>
      <c r="AW365" s="13" t="s">
        <v>32</v>
      </c>
      <c r="AX365" s="13" t="s">
        <v>76</v>
      </c>
      <c r="AY365" s="210" t="s">
        <v>130</v>
      </c>
    </row>
    <row r="366" spans="1:65" s="14" customFormat="1" ht="11.25">
      <c r="B366" s="211"/>
      <c r="C366" s="212"/>
      <c r="D366" s="201" t="s">
        <v>139</v>
      </c>
      <c r="E366" s="213" t="s">
        <v>1</v>
      </c>
      <c r="F366" s="214" t="s">
        <v>142</v>
      </c>
      <c r="G366" s="212"/>
      <c r="H366" s="215">
        <v>188.68</v>
      </c>
      <c r="I366" s="216"/>
      <c r="J366" s="212"/>
      <c r="K366" s="212"/>
      <c r="L366" s="217"/>
      <c r="M366" s="218"/>
      <c r="N366" s="219"/>
      <c r="O366" s="219"/>
      <c r="P366" s="219"/>
      <c r="Q366" s="219"/>
      <c r="R366" s="219"/>
      <c r="S366" s="219"/>
      <c r="T366" s="220"/>
      <c r="AT366" s="221" t="s">
        <v>139</v>
      </c>
      <c r="AU366" s="221" t="s">
        <v>86</v>
      </c>
      <c r="AV366" s="14" t="s">
        <v>137</v>
      </c>
      <c r="AW366" s="14" t="s">
        <v>32</v>
      </c>
      <c r="AX366" s="14" t="s">
        <v>84</v>
      </c>
      <c r="AY366" s="221" t="s">
        <v>130</v>
      </c>
    </row>
    <row r="367" spans="1:65" s="2" customFormat="1" ht="14.45" customHeight="1">
      <c r="A367" s="34"/>
      <c r="B367" s="35"/>
      <c r="C367" s="186" t="s">
        <v>661</v>
      </c>
      <c r="D367" s="186" t="s">
        <v>132</v>
      </c>
      <c r="E367" s="187" t="s">
        <v>662</v>
      </c>
      <c r="F367" s="188" t="s">
        <v>663</v>
      </c>
      <c r="G367" s="189" t="s">
        <v>189</v>
      </c>
      <c r="H367" s="190">
        <v>188.68</v>
      </c>
      <c r="I367" s="191"/>
      <c r="J367" s="192">
        <f>ROUND(I367*H367,2)</f>
        <v>0</v>
      </c>
      <c r="K367" s="188" t="s">
        <v>136</v>
      </c>
      <c r="L367" s="39"/>
      <c r="M367" s="193" t="s">
        <v>1</v>
      </c>
      <c r="N367" s="194" t="s">
        <v>41</v>
      </c>
      <c r="O367" s="71"/>
      <c r="P367" s="195">
        <f>O367*H367</f>
        <v>0</v>
      </c>
      <c r="Q367" s="195">
        <v>1.0000000000000001E-5</v>
      </c>
      <c r="R367" s="195">
        <f>Q367*H367</f>
        <v>1.8868000000000003E-3</v>
      </c>
      <c r="S367" s="195">
        <v>0</v>
      </c>
      <c r="T367" s="196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7" t="s">
        <v>207</v>
      </c>
      <c r="AT367" s="197" t="s">
        <v>132</v>
      </c>
      <c r="AU367" s="197" t="s">
        <v>86</v>
      </c>
      <c r="AY367" s="17" t="s">
        <v>130</v>
      </c>
      <c r="BE367" s="198">
        <f>IF(N367="základní",J367,0)</f>
        <v>0</v>
      </c>
      <c r="BF367" s="198">
        <f>IF(N367="snížená",J367,0)</f>
        <v>0</v>
      </c>
      <c r="BG367" s="198">
        <f>IF(N367="zákl. přenesená",J367,0)</f>
        <v>0</v>
      </c>
      <c r="BH367" s="198">
        <f>IF(N367="sníž. přenesená",J367,0)</f>
        <v>0</v>
      </c>
      <c r="BI367" s="198">
        <f>IF(N367="nulová",J367,0)</f>
        <v>0</v>
      </c>
      <c r="BJ367" s="17" t="s">
        <v>84</v>
      </c>
      <c r="BK367" s="198">
        <f>ROUND(I367*H367,2)</f>
        <v>0</v>
      </c>
      <c r="BL367" s="17" t="s">
        <v>207</v>
      </c>
      <c r="BM367" s="197" t="s">
        <v>664</v>
      </c>
    </row>
    <row r="368" spans="1:65" s="13" customFormat="1" ht="11.25">
      <c r="B368" s="199"/>
      <c r="C368" s="200"/>
      <c r="D368" s="201" t="s">
        <v>139</v>
      </c>
      <c r="E368" s="202" t="s">
        <v>1</v>
      </c>
      <c r="F368" s="203" t="s">
        <v>191</v>
      </c>
      <c r="G368" s="200"/>
      <c r="H368" s="204">
        <v>179.05</v>
      </c>
      <c r="I368" s="205"/>
      <c r="J368" s="200"/>
      <c r="K368" s="200"/>
      <c r="L368" s="206"/>
      <c r="M368" s="207"/>
      <c r="N368" s="208"/>
      <c r="O368" s="208"/>
      <c r="P368" s="208"/>
      <c r="Q368" s="208"/>
      <c r="R368" s="208"/>
      <c r="S368" s="208"/>
      <c r="T368" s="209"/>
      <c r="AT368" s="210" t="s">
        <v>139</v>
      </c>
      <c r="AU368" s="210" t="s">
        <v>86</v>
      </c>
      <c r="AV368" s="13" t="s">
        <v>86</v>
      </c>
      <c r="AW368" s="13" t="s">
        <v>32</v>
      </c>
      <c r="AX368" s="13" t="s">
        <v>76</v>
      </c>
      <c r="AY368" s="210" t="s">
        <v>130</v>
      </c>
    </row>
    <row r="369" spans="1:65" s="13" customFormat="1" ht="11.25">
      <c r="B369" s="199"/>
      <c r="C369" s="200"/>
      <c r="D369" s="201" t="s">
        <v>139</v>
      </c>
      <c r="E369" s="202" t="s">
        <v>1</v>
      </c>
      <c r="F369" s="203" t="s">
        <v>192</v>
      </c>
      <c r="G369" s="200"/>
      <c r="H369" s="204">
        <v>9.6300000000000008</v>
      </c>
      <c r="I369" s="205"/>
      <c r="J369" s="200"/>
      <c r="K369" s="200"/>
      <c r="L369" s="206"/>
      <c r="M369" s="207"/>
      <c r="N369" s="208"/>
      <c r="O369" s="208"/>
      <c r="P369" s="208"/>
      <c r="Q369" s="208"/>
      <c r="R369" s="208"/>
      <c r="S369" s="208"/>
      <c r="T369" s="209"/>
      <c r="AT369" s="210" t="s">
        <v>139</v>
      </c>
      <c r="AU369" s="210" t="s">
        <v>86</v>
      </c>
      <c r="AV369" s="13" t="s">
        <v>86</v>
      </c>
      <c r="AW369" s="13" t="s">
        <v>32</v>
      </c>
      <c r="AX369" s="13" t="s">
        <v>76</v>
      </c>
      <c r="AY369" s="210" t="s">
        <v>130</v>
      </c>
    </row>
    <row r="370" spans="1:65" s="14" customFormat="1" ht="11.25">
      <c r="B370" s="211"/>
      <c r="C370" s="212"/>
      <c r="D370" s="201" t="s">
        <v>139</v>
      </c>
      <c r="E370" s="213" t="s">
        <v>1</v>
      </c>
      <c r="F370" s="214" t="s">
        <v>142</v>
      </c>
      <c r="G370" s="212"/>
      <c r="H370" s="215">
        <v>188.68</v>
      </c>
      <c r="I370" s="216"/>
      <c r="J370" s="212"/>
      <c r="K370" s="212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139</v>
      </c>
      <c r="AU370" s="221" t="s">
        <v>86</v>
      </c>
      <c r="AV370" s="14" t="s">
        <v>137</v>
      </c>
      <c r="AW370" s="14" t="s">
        <v>32</v>
      </c>
      <c r="AX370" s="14" t="s">
        <v>84</v>
      </c>
      <c r="AY370" s="221" t="s">
        <v>130</v>
      </c>
    </row>
    <row r="371" spans="1:65" s="2" customFormat="1" ht="14.45" customHeight="1">
      <c r="A371" s="34"/>
      <c r="B371" s="35"/>
      <c r="C371" s="232" t="s">
        <v>665</v>
      </c>
      <c r="D371" s="232" t="s">
        <v>243</v>
      </c>
      <c r="E371" s="233" t="s">
        <v>666</v>
      </c>
      <c r="F371" s="234" t="s">
        <v>667</v>
      </c>
      <c r="G371" s="235" t="s">
        <v>461</v>
      </c>
      <c r="H371" s="236">
        <v>1</v>
      </c>
      <c r="I371" s="237"/>
      <c r="J371" s="238">
        <f>ROUND(I371*H371,2)</f>
        <v>0</v>
      </c>
      <c r="K371" s="234" t="s">
        <v>1</v>
      </c>
      <c r="L371" s="239"/>
      <c r="M371" s="240" t="s">
        <v>1</v>
      </c>
      <c r="N371" s="241" t="s">
        <v>41</v>
      </c>
      <c r="O371" s="71"/>
      <c r="P371" s="195">
        <f>O371*H371</f>
        <v>0</v>
      </c>
      <c r="Q371" s="195">
        <v>0</v>
      </c>
      <c r="R371" s="195">
        <f>Q371*H371</f>
        <v>0</v>
      </c>
      <c r="S371" s="195">
        <v>0</v>
      </c>
      <c r="T371" s="196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7" t="s">
        <v>288</v>
      </c>
      <c r="AT371" s="197" t="s">
        <v>243</v>
      </c>
      <c r="AU371" s="197" t="s">
        <v>86</v>
      </c>
      <c r="AY371" s="17" t="s">
        <v>130</v>
      </c>
      <c r="BE371" s="198">
        <f>IF(N371="základní",J371,0)</f>
        <v>0</v>
      </c>
      <c r="BF371" s="198">
        <f>IF(N371="snížená",J371,0)</f>
        <v>0</v>
      </c>
      <c r="BG371" s="198">
        <f>IF(N371="zákl. přenesená",J371,0)</f>
        <v>0</v>
      </c>
      <c r="BH371" s="198">
        <f>IF(N371="sníž. přenesená",J371,0)</f>
        <v>0</v>
      </c>
      <c r="BI371" s="198">
        <f>IF(N371="nulová",J371,0)</f>
        <v>0</v>
      </c>
      <c r="BJ371" s="17" t="s">
        <v>84</v>
      </c>
      <c r="BK371" s="198">
        <f>ROUND(I371*H371,2)</f>
        <v>0</v>
      </c>
      <c r="BL371" s="17" t="s">
        <v>207</v>
      </c>
      <c r="BM371" s="197" t="s">
        <v>668</v>
      </c>
    </row>
    <row r="372" spans="1:65" s="2" customFormat="1" ht="14.45" customHeight="1">
      <c r="A372" s="34"/>
      <c r="B372" s="35"/>
      <c r="C372" s="186" t="s">
        <v>669</v>
      </c>
      <c r="D372" s="186" t="s">
        <v>132</v>
      </c>
      <c r="E372" s="187" t="s">
        <v>380</v>
      </c>
      <c r="F372" s="188" t="s">
        <v>381</v>
      </c>
      <c r="G372" s="189" t="s">
        <v>325</v>
      </c>
      <c r="H372" s="242"/>
      <c r="I372" s="191"/>
      <c r="J372" s="192">
        <f>ROUND(I372*H372,2)</f>
        <v>0</v>
      </c>
      <c r="K372" s="188" t="s">
        <v>136</v>
      </c>
      <c r="L372" s="39"/>
      <c r="M372" s="193" t="s">
        <v>1</v>
      </c>
      <c r="N372" s="194" t="s">
        <v>41</v>
      </c>
      <c r="O372" s="71"/>
      <c r="P372" s="195">
        <f>O372*H372</f>
        <v>0</v>
      </c>
      <c r="Q372" s="195">
        <v>0</v>
      </c>
      <c r="R372" s="195">
        <f>Q372*H372</f>
        <v>0</v>
      </c>
      <c r="S372" s="195">
        <v>0</v>
      </c>
      <c r="T372" s="196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7" t="s">
        <v>207</v>
      </c>
      <c r="AT372" s="197" t="s">
        <v>132</v>
      </c>
      <c r="AU372" s="197" t="s">
        <v>86</v>
      </c>
      <c r="AY372" s="17" t="s">
        <v>130</v>
      </c>
      <c r="BE372" s="198">
        <f>IF(N372="základní",J372,0)</f>
        <v>0</v>
      </c>
      <c r="BF372" s="198">
        <f>IF(N372="snížená",J372,0)</f>
        <v>0</v>
      </c>
      <c r="BG372" s="198">
        <f>IF(N372="zákl. přenesená",J372,0)</f>
        <v>0</v>
      </c>
      <c r="BH372" s="198">
        <f>IF(N372="sníž. přenesená",J372,0)</f>
        <v>0</v>
      </c>
      <c r="BI372" s="198">
        <f>IF(N372="nulová",J372,0)</f>
        <v>0</v>
      </c>
      <c r="BJ372" s="17" t="s">
        <v>84</v>
      </c>
      <c r="BK372" s="198">
        <f>ROUND(I372*H372,2)</f>
        <v>0</v>
      </c>
      <c r="BL372" s="17" t="s">
        <v>207</v>
      </c>
      <c r="BM372" s="197" t="s">
        <v>670</v>
      </c>
    </row>
    <row r="373" spans="1:65" s="12" customFormat="1" ht="22.9" customHeight="1">
      <c r="B373" s="170"/>
      <c r="C373" s="171"/>
      <c r="D373" s="172" t="s">
        <v>75</v>
      </c>
      <c r="E373" s="184" t="s">
        <v>383</v>
      </c>
      <c r="F373" s="184" t="s">
        <v>384</v>
      </c>
      <c r="G373" s="171"/>
      <c r="H373" s="171"/>
      <c r="I373" s="174"/>
      <c r="J373" s="185">
        <f>BK373</f>
        <v>0</v>
      </c>
      <c r="K373" s="171"/>
      <c r="L373" s="176"/>
      <c r="M373" s="177"/>
      <c r="N373" s="178"/>
      <c r="O373" s="178"/>
      <c r="P373" s="179">
        <f>SUM(P374:P385)</f>
        <v>0</v>
      </c>
      <c r="Q373" s="178"/>
      <c r="R373" s="179">
        <f>SUM(R374:R385)</f>
        <v>5.7750000000000006E-3</v>
      </c>
      <c r="S373" s="178"/>
      <c r="T373" s="180">
        <f>SUM(T374:T385)</f>
        <v>0</v>
      </c>
      <c r="AR373" s="181" t="s">
        <v>86</v>
      </c>
      <c r="AT373" s="182" t="s">
        <v>75</v>
      </c>
      <c r="AU373" s="182" t="s">
        <v>84</v>
      </c>
      <c r="AY373" s="181" t="s">
        <v>130</v>
      </c>
      <c r="BK373" s="183">
        <f>SUM(BK374:BK385)</f>
        <v>0</v>
      </c>
    </row>
    <row r="374" spans="1:65" s="2" customFormat="1" ht="14.45" customHeight="1">
      <c r="A374" s="34"/>
      <c r="B374" s="35"/>
      <c r="C374" s="186" t="s">
        <v>671</v>
      </c>
      <c r="D374" s="186" t="s">
        <v>132</v>
      </c>
      <c r="E374" s="187" t="s">
        <v>672</v>
      </c>
      <c r="F374" s="188" t="s">
        <v>673</v>
      </c>
      <c r="G374" s="189" t="s">
        <v>189</v>
      </c>
      <c r="H374" s="190">
        <v>17.5</v>
      </c>
      <c r="I374" s="191"/>
      <c r="J374" s="192">
        <f>ROUND(I374*H374,2)</f>
        <v>0</v>
      </c>
      <c r="K374" s="188" t="s">
        <v>136</v>
      </c>
      <c r="L374" s="39"/>
      <c r="M374" s="193" t="s">
        <v>1</v>
      </c>
      <c r="N374" s="194" t="s">
        <v>41</v>
      </c>
      <c r="O374" s="71"/>
      <c r="P374" s="195">
        <f>O374*H374</f>
        <v>0</v>
      </c>
      <c r="Q374" s="195">
        <v>0</v>
      </c>
      <c r="R374" s="195">
        <f>Q374*H374</f>
        <v>0</v>
      </c>
      <c r="S374" s="195">
        <v>0</v>
      </c>
      <c r="T374" s="196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7" t="s">
        <v>207</v>
      </c>
      <c r="AT374" s="197" t="s">
        <v>132</v>
      </c>
      <c r="AU374" s="197" t="s">
        <v>86</v>
      </c>
      <c r="AY374" s="17" t="s">
        <v>130</v>
      </c>
      <c r="BE374" s="198">
        <f>IF(N374="základní",J374,0)</f>
        <v>0</v>
      </c>
      <c r="BF374" s="198">
        <f>IF(N374="snížená",J374,0)</f>
        <v>0</v>
      </c>
      <c r="BG374" s="198">
        <f>IF(N374="zákl. přenesená",J374,0)</f>
        <v>0</v>
      </c>
      <c r="BH374" s="198">
        <f>IF(N374="sníž. přenesená",J374,0)</f>
        <v>0</v>
      </c>
      <c r="BI374" s="198">
        <f>IF(N374="nulová",J374,0)</f>
        <v>0</v>
      </c>
      <c r="BJ374" s="17" t="s">
        <v>84</v>
      </c>
      <c r="BK374" s="198">
        <f>ROUND(I374*H374,2)</f>
        <v>0</v>
      </c>
      <c r="BL374" s="17" t="s">
        <v>207</v>
      </c>
      <c r="BM374" s="197" t="s">
        <v>674</v>
      </c>
    </row>
    <row r="375" spans="1:65" s="13" customFormat="1" ht="11.25">
      <c r="B375" s="199"/>
      <c r="C375" s="200"/>
      <c r="D375" s="201" t="s">
        <v>139</v>
      </c>
      <c r="E375" s="202" t="s">
        <v>1</v>
      </c>
      <c r="F375" s="203" t="s">
        <v>675</v>
      </c>
      <c r="G375" s="200"/>
      <c r="H375" s="204">
        <v>17.5</v>
      </c>
      <c r="I375" s="205"/>
      <c r="J375" s="200"/>
      <c r="K375" s="200"/>
      <c r="L375" s="206"/>
      <c r="M375" s="207"/>
      <c r="N375" s="208"/>
      <c r="O375" s="208"/>
      <c r="P375" s="208"/>
      <c r="Q375" s="208"/>
      <c r="R375" s="208"/>
      <c r="S375" s="208"/>
      <c r="T375" s="209"/>
      <c r="AT375" s="210" t="s">
        <v>139</v>
      </c>
      <c r="AU375" s="210" t="s">
        <v>86</v>
      </c>
      <c r="AV375" s="13" t="s">
        <v>86</v>
      </c>
      <c r="AW375" s="13" t="s">
        <v>32</v>
      </c>
      <c r="AX375" s="13" t="s">
        <v>76</v>
      </c>
      <c r="AY375" s="210" t="s">
        <v>130</v>
      </c>
    </row>
    <row r="376" spans="1:65" s="14" customFormat="1" ht="11.25">
      <c r="B376" s="211"/>
      <c r="C376" s="212"/>
      <c r="D376" s="201" t="s">
        <v>139</v>
      </c>
      <c r="E376" s="213" t="s">
        <v>1</v>
      </c>
      <c r="F376" s="214" t="s">
        <v>142</v>
      </c>
      <c r="G376" s="212"/>
      <c r="H376" s="215">
        <v>17.5</v>
      </c>
      <c r="I376" s="216"/>
      <c r="J376" s="212"/>
      <c r="K376" s="212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139</v>
      </c>
      <c r="AU376" s="221" t="s">
        <v>86</v>
      </c>
      <c r="AV376" s="14" t="s">
        <v>137</v>
      </c>
      <c r="AW376" s="14" t="s">
        <v>32</v>
      </c>
      <c r="AX376" s="14" t="s">
        <v>84</v>
      </c>
      <c r="AY376" s="221" t="s">
        <v>130</v>
      </c>
    </row>
    <row r="377" spans="1:65" s="15" customFormat="1" ht="11.25">
      <c r="B377" s="222"/>
      <c r="C377" s="223"/>
      <c r="D377" s="201" t="s">
        <v>139</v>
      </c>
      <c r="E377" s="224" t="s">
        <v>1</v>
      </c>
      <c r="F377" s="225" t="s">
        <v>676</v>
      </c>
      <c r="G377" s="223"/>
      <c r="H377" s="224" t="s">
        <v>1</v>
      </c>
      <c r="I377" s="226"/>
      <c r="J377" s="223"/>
      <c r="K377" s="223"/>
      <c r="L377" s="227"/>
      <c r="M377" s="228"/>
      <c r="N377" s="229"/>
      <c r="O377" s="229"/>
      <c r="P377" s="229"/>
      <c r="Q377" s="229"/>
      <c r="R377" s="229"/>
      <c r="S377" s="229"/>
      <c r="T377" s="230"/>
      <c r="AT377" s="231" t="s">
        <v>139</v>
      </c>
      <c r="AU377" s="231" t="s">
        <v>86</v>
      </c>
      <c r="AV377" s="15" t="s">
        <v>84</v>
      </c>
      <c r="AW377" s="15" t="s">
        <v>32</v>
      </c>
      <c r="AX377" s="15" t="s">
        <v>76</v>
      </c>
      <c r="AY377" s="231" t="s">
        <v>130</v>
      </c>
    </row>
    <row r="378" spans="1:65" s="2" customFormat="1" ht="14.45" customHeight="1">
      <c r="A378" s="34"/>
      <c r="B378" s="35"/>
      <c r="C378" s="186" t="s">
        <v>677</v>
      </c>
      <c r="D378" s="186" t="s">
        <v>132</v>
      </c>
      <c r="E378" s="187" t="s">
        <v>678</v>
      </c>
      <c r="F378" s="188" t="s">
        <v>679</v>
      </c>
      <c r="G378" s="189" t="s">
        <v>189</v>
      </c>
      <c r="H378" s="190">
        <v>17.5</v>
      </c>
      <c r="I378" s="191"/>
      <c r="J378" s="192">
        <f>ROUND(I378*H378,2)</f>
        <v>0</v>
      </c>
      <c r="K378" s="188" t="s">
        <v>136</v>
      </c>
      <c r="L378" s="39"/>
      <c r="M378" s="193" t="s">
        <v>1</v>
      </c>
      <c r="N378" s="194" t="s">
        <v>41</v>
      </c>
      <c r="O378" s="71"/>
      <c r="P378" s="195">
        <f>O378*H378</f>
        <v>0</v>
      </c>
      <c r="Q378" s="195">
        <v>1.6000000000000001E-4</v>
      </c>
      <c r="R378" s="195">
        <f>Q378*H378</f>
        <v>2.8000000000000004E-3</v>
      </c>
      <c r="S378" s="195">
        <v>0</v>
      </c>
      <c r="T378" s="196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7" t="s">
        <v>207</v>
      </c>
      <c r="AT378" s="197" t="s">
        <v>132</v>
      </c>
      <c r="AU378" s="197" t="s">
        <v>86</v>
      </c>
      <c r="AY378" s="17" t="s">
        <v>130</v>
      </c>
      <c r="BE378" s="198">
        <f>IF(N378="základní",J378,0)</f>
        <v>0</v>
      </c>
      <c r="BF378" s="198">
        <f>IF(N378="snížená",J378,0)</f>
        <v>0</v>
      </c>
      <c r="BG378" s="198">
        <f>IF(N378="zákl. přenesená",J378,0)</f>
        <v>0</v>
      </c>
      <c r="BH378" s="198">
        <f>IF(N378="sníž. přenesená",J378,0)</f>
        <v>0</v>
      </c>
      <c r="BI378" s="198">
        <f>IF(N378="nulová",J378,0)</f>
        <v>0</v>
      </c>
      <c r="BJ378" s="17" t="s">
        <v>84</v>
      </c>
      <c r="BK378" s="198">
        <f>ROUND(I378*H378,2)</f>
        <v>0</v>
      </c>
      <c r="BL378" s="17" t="s">
        <v>207</v>
      </c>
      <c r="BM378" s="197" t="s">
        <v>680</v>
      </c>
    </row>
    <row r="379" spans="1:65" s="13" customFormat="1" ht="11.25">
      <c r="B379" s="199"/>
      <c r="C379" s="200"/>
      <c r="D379" s="201" t="s">
        <v>139</v>
      </c>
      <c r="E379" s="202" t="s">
        <v>1</v>
      </c>
      <c r="F379" s="203" t="s">
        <v>675</v>
      </c>
      <c r="G379" s="200"/>
      <c r="H379" s="204">
        <v>17.5</v>
      </c>
      <c r="I379" s="205"/>
      <c r="J379" s="200"/>
      <c r="K379" s="200"/>
      <c r="L379" s="206"/>
      <c r="M379" s="207"/>
      <c r="N379" s="208"/>
      <c r="O379" s="208"/>
      <c r="P379" s="208"/>
      <c r="Q379" s="208"/>
      <c r="R379" s="208"/>
      <c r="S379" s="208"/>
      <c r="T379" s="209"/>
      <c r="AT379" s="210" t="s">
        <v>139</v>
      </c>
      <c r="AU379" s="210" t="s">
        <v>86</v>
      </c>
      <c r="AV379" s="13" t="s">
        <v>86</v>
      </c>
      <c r="AW379" s="13" t="s">
        <v>32</v>
      </c>
      <c r="AX379" s="13" t="s">
        <v>76</v>
      </c>
      <c r="AY379" s="210" t="s">
        <v>130</v>
      </c>
    </row>
    <row r="380" spans="1:65" s="14" customFormat="1" ht="11.25">
      <c r="B380" s="211"/>
      <c r="C380" s="212"/>
      <c r="D380" s="201" t="s">
        <v>139</v>
      </c>
      <c r="E380" s="213" t="s">
        <v>1</v>
      </c>
      <c r="F380" s="214" t="s">
        <v>142</v>
      </c>
      <c r="G380" s="212"/>
      <c r="H380" s="215">
        <v>17.5</v>
      </c>
      <c r="I380" s="216"/>
      <c r="J380" s="212"/>
      <c r="K380" s="212"/>
      <c r="L380" s="217"/>
      <c r="M380" s="218"/>
      <c r="N380" s="219"/>
      <c r="O380" s="219"/>
      <c r="P380" s="219"/>
      <c r="Q380" s="219"/>
      <c r="R380" s="219"/>
      <c r="S380" s="219"/>
      <c r="T380" s="220"/>
      <c r="AT380" s="221" t="s">
        <v>139</v>
      </c>
      <c r="AU380" s="221" t="s">
        <v>86</v>
      </c>
      <c r="AV380" s="14" t="s">
        <v>137</v>
      </c>
      <c r="AW380" s="14" t="s">
        <v>32</v>
      </c>
      <c r="AX380" s="14" t="s">
        <v>84</v>
      </c>
      <c r="AY380" s="221" t="s">
        <v>130</v>
      </c>
    </row>
    <row r="381" spans="1:65" s="15" customFormat="1" ht="11.25">
      <c r="B381" s="222"/>
      <c r="C381" s="223"/>
      <c r="D381" s="201" t="s">
        <v>139</v>
      </c>
      <c r="E381" s="224" t="s">
        <v>1</v>
      </c>
      <c r="F381" s="225" t="s">
        <v>676</v>
      </c>
      <c r="G381" s="223"/>
      <c r="H381" s="224" t="s">
        <v>1</v>
      </c>
      <c r="I381" s="226"/>
      <c r="J381" s="223"/>
      <c r="K381" s="223"/>
      <c r="L381" s="227"/>
      <c r="M381" s="228"/>
      <c r="N381" s="229"/>
      <c r="O381" s="229"/>
      <c r="P381" s="229"/>
      <c r="Q381" s="229"/>
      <c r="R381" s="229"/>
      <c r="S381" s="229"/>
      <c r="T381" s="230"/>
      <c r="AT381" s="231" t="s">
        <v>139</v>
      </c>
      <c r="AU381" s="231" t="s">
        <v>86</v>
      </c>
      <c r="AV381" s="15" t="s">
        <v>84</v>
      </c>
      <c r="AW381" s="15" t="s">
        <v>32</v>
      </c>
      <c r="AX381" s="15" t="s">
        <v>76</v>
      </c>
      <c r="AY381" s="231" t="s">
        <v>130</v>
      </c>
    </row>
    <row r="382" spans="1:65" s="2" customFormat="1" ht="14.45" customHeight="1">
      <c r="A382" s="34"/>
      <c r="B382" s="35"/>
      <c r="C382" s="186" t="s">
        <v>681</v>
      </c>
      <c r="D382" s="186" t="s">
        <v>132</v>
      </c>
      <c r="E382" s="187" t="s">
        <v>682</v>
      </c>
      <c r="F382" s="188" t="s">
        <v>683</v>
      </c>
      <c r="G382" s="189" t="s">
        <v>189</v>
      </c>
      <c r="H382" s="190">
        <v>17.5</v>
      </c>
      <c r="I382" s="191"/>
      <c r="J382" s="192">
        <f>ROUND(I382*H382,2)</f>
        <v>0</v>
      </c>
      <c r="K382" s="188" t="s">
        <v>136</v>
      </c>
      <c r="L382" s="39"/>
      <c r="M382" s="193" t="s">
        <v>1</v>
      </c>
      <c r="N382" s="194" t="s">
        <v>41</v>
      </c>
      <c r="O382" s="71"/>
      <c r="P382" s="195">
        <f>O382*H382</f>
        <v>0</v>
      </c>
      <c r="Q382" s="195">
        <v>1.7000000000000001E-4</v>
      </c>
      <c r="R382" s="195">
        <f>Q382*H382</f>
        <v>2.9750000000000002E-3</v>
      </c>
      <c r="S382" s="195">
        <v>0</v>
      </c>
      <c r="T382" s="196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7" t="s">
        <v>207</v>
      </c>
      <c r="AT382" s="197" t="s">
        <v>132</v>
      </c>
      <c r="AU382" s="197" t="s">
        <v>86</v>
      </c>
      <c r="AY382" s="17" t="s">
        <v>130</v>
      </c>
      <c r="BE382" s="198">
        <f>IF(N382="základní",J382,0)</f>
        <v>0</v>
      </c>
      <c r="BF382" s="198">
        <f>IF(N382="snížená",J382,0)</f>
        <v>0</v>
      </c>
      <c r="BG382" s="198">
        <f>IF(N382="zákl. přenesená",J382,0)</f>
        <v>0</v>
      </c>
      <c r="BH382" s="198">
        <f>IF(N382="sníž. přenesená",J382,0)</f>
        <v>0</v>
      </c>
      <c r="BI382" s="198">
        <f>IF(N382="nulová",J382,0)</f>
        <v>0</v>
      </c>
      <c r="BJ382" s="17" t="s">
        <v>84</v>
      </c>
      <c r="BK382" s="198">
        <f>ROUND(I382*H382,2)</f>
        <v>0</v>
      </c>
      <c r="BL382" s="17" t="s">
        <v>207</v>
      </c>
      <c r="BM382" s="197" t="s">
        <v>684</v>
      </c>
    </row>
    <row r="383" spans="1:65" s="13" customFormat="1" ht="11.25">
      <c r="B383" s="199"/>
      <c r="C383" s="200"/>
      <c r="D383" s="201" t="s">
        <v>139</v>
      </c>
      <c r="E383" s="202" t="s">
        <v>1</v>
      </c>
      <c r="F383" s="203" t="s">
        <v>675</v>
      </c>
      <c r="G383" s="200"/>
      <c r="H383" s="204">
        <v>17.5</v>
      </c>
      <c r="I383" s="205"/>
      <c r="J383" s="200"/>
      <c r="K383" s="200"/>
      <c r="L383" s="206"/>
      <c r="M383" s="207"/>
      <c r="N383" s="208"/>
      <c r="O383" s="208"/>
      <c r="P383" s="208"/>
      <c r="Q383" s="208"/>
      <c r="R383" s="208"/>
      <c r="S383" s="208"/>
      <c r="T383" s="209"/>
      <c r="AT383" s="210" t="s">
        <v>139</v>
      </c>
      <c r="AU383" s="210" t="s">
        <v>86</v>
      </c>
      <c r="AV383" s="13" t="s">
        <v>86</v>
      </c>
      <c r="AW383" s="13" t="s">
        <v>32</v>
      </c>
      <c r="AX383" s="13" t="s">
        <v>76</v>
      </c>
      <c r="AY383" s="210" t="s">
        <v>130</v>
      </c>
    </row>
    <row r="384" spans="1:65" s="14" customFormat="1" ht="11.25">
      <c r="B384" s="211"/>
      <c r="C384" s="212"/>
      <c r="D384" s="201" t="s">
        <v>139</v>
      </c>
      <c r="E384" s="213" t="s">
        <v>1</v>
      </c>
      <c r="F384" s="214" t="s">
        <v>142</v>
      </c>
      <c r="G384" s="212"/>
      <c r="H384" s="215">
        <v>17.5</v>
      </c>
      <c r="I384" s="216"/>
      <c r="J384" s="212"/>
      <c r="K384" s="212"/>
      <c r="L384" s="217"/>
      <c r="M384" s="218"/>
      <c r="N384" s="219"/>
      <c r="O384" s="219"/>
      <c r="P384" s="219"/>
      <c r="Q384" s="219"/>
      <c r="R384" s="219"/>
      <c r="S384" s="219"/>
      <c r="T384" s="220"/>
      <c r="AT384" s="221" t="s">
        <v>139</v>
      </c>
      <c r="AU384" s="221" t="s">
        <v>86</v>
      </c>
      <c r="AV384" s="14" t="s">
        <v>137</v>
      </c>
      <c r="AW384" s="14" t="s">
        <v>32</v>
      </c>
      <c r="AX384" s="14" t="s">
        <v>84</v>
      </c>
      <c r="AY384" s="221" t="s">
        <v>130</v>
      </c>
    </row>
    <row r="385" spans="1:51" s="15" customFormat="1" ht="11.25">
      <c r="B385" s="222"/>
      <c r="C385" s="223"/>
      <c r="D385" s="201" t="s">
        <v>139</v>
      </c>
      <c r="E385" s="224" t="s">
        <v>1</v>
      </c>
      <c r="F385" s="225" t="s">
        <v>676</v>
      </c>
      <c r="G385" s="223"/>
      <c r="H385" s="224" t="s">
        <v>1</v>
      </c>
      <c r="I385" s="226"/>
      <c r="J385" s="223"/>
      <c r="K385" s="223"/>
      <c r="L385" s="227"/>
      <c r="M385" s="246"/>
      <c r="N385" s="247"/>
      <c r="O385" s="247"/>
      <c r="P385" s="247"/>
      <c r="Q385" s="247"/>
      <c r="R385" s="247"/>
      <c r="S385" s="247"/>
      <c r="T385" s="248"/>
      <c r="AT385" s="231" t="s">
        <v>139</v>
      </c>
      <c r="AU385" s="231" t="s">
        <v>86</v>
      </c>
      <c r="AV385" s="15" t="s">
        <v>84</v>
      </c>
      <c r="AW385" s="15" t="s">
        <v>32</v>
      </c>
      <c r="AX385" s="15" t="s">
        <v>76</v>
      </c>
      <c r="AY385" s="231" t="s">
        <v>130</v>
      </c>
    </row>
    <row r="386" spans="1:51" s="2" customFormat="1" ht="6.95" customHeight="1">
      <c r="A386" s="34"/>
      <c r="B386" s="54"/>
      <c r="C386" s="55"/>
      <c r="D386" s="55"/>
      <c r="E386" s="55"/>
      <c r="F386" s="55"/>
      <c r="G386" s="55"/>
      <c r="H386" s="55"/>
      <c r="I386" s="55"/>
      <c r="J386" s="55"/>
      <c r="K386" s="55"/>
      <c r="L386" s="39"/>
      <c r="M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</row>
  </sheetData>
  <sheetProtection algorithmName="SHA-512" hashValue="o9pjCERgDLhYNL8A3QfdDZGKit9K+dQxweGBdXbmAaPFW82USDkXDZBFn3sS9vVfis+PP+meKxKzuBIpAMiJIA==" saltValue="h/HThsaUF93u+It1xnALwMOAMO4Ch+sPqysiJMJLd28zPysv1SUkXuL+vPRMS760f9BtbYXa12WS9L/Swr1gDg==" spinCount="100000" sheet="1" objects="1" scenarios="1" formatColumns="0" formatRows="0" autoFilter="0"/>
  <autoFilter ref="C130:K385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92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4.45" customHeight="1">
      <c r="B7" s="20"/>
      <c r="E7" s="295" t="str">
        <f>'Rekapitulace stavby'!K6</f>
        <v>Výměna podlahy v tělocvičně ZŠ Beethovenova 662/21, Chomutov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297" t="s">
        <v>685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11. 4. 2025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34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ROUND(J119,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ROUND((SUM(BE119:BE133)),  2)</f>
        <v>0</v>
      </c>
      <c r="G33" s="34"/>
      <c r="H33" s="34"/>
      <c r="I33" s="124">
        <v>0.21</v>
      </c>
      <c r="J33" s="123">
        <f>ROUND(((SUM(BE119:BE133))*I33),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ROUND((SUM(BF119:BF133)),  2)</f>
        <v>0</v>
      </c>
      <c r="G34" s="34"/>
      <c r="H34" s="34"/>
      <c r="I34" s="124">
        <v>0.12</v>
      </c>
      <c r="J34" s="123">
        <f>ROUND(((SUM(BF119:BF133))*I34),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ROUND((SUM(BG119:BG133)),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ROUND((SUM(BH119:BH133)),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ROUND((SUM(BI119:BI133)),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5" customHeight="1">
      <c r="A85" s="34"/>
      <c r="B85" s="35"/>
      <c r="C85" s="36"/>
      <c r="D85" s="36"/>
      <c r="E85" s="302" t="str">
        <f>E7</f>
        <v>Výměna podlahy v tělocvičně ZŠ Beethovenova 662/21, Chomutov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54" t="str">
        <f>E9</f>
        <v>SO 03 - Injektáž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Chomutov</v>
      </c>
      <c r="G89" s="36"/>
      <c r="H89" s="36"/>
      <c r="I89" s="29" t="s">
        <v>22</v>
      </c>
      <c r="J89" s="66" t="str">
        <f>IF(J12="","",J12)</f>
        <v>11. 4. 2025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24</v>
      </c>
      <c r="D91" s="36"/>
      <c r="E91" s="36"/>
      <c r="F91" s="27" t="str">
        <f>E15</f>
        <v>Město Chomutov</v>
      </c>
      <c r="G91" s="36"/>
      <c r="H91" s="36"/>
      <c r="I91" s="29" t="s">
        <v>30</v>
      </c>
      <c r="J91" s="32" t="str">
        <f>E21</f>
        <v>Ing. Marian Zach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Pavel Šouta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J119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103</v>
      </c>
    </row>
    <row r="97" spans="1:31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J120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686</v>
      </c>
      <c r="E98" s="156"/>
      <c r="F98" s="156"/>
      <c r="G98" s="156"/>
      <c r="H98" s="156"/>
      <c r="I98" s="156"/>
      <c r="J98" s="157">
        <f>J121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393</v>
      </c>
      <c r="E99" s="156"/>
      <c r="F99" s="156"/>
      <c r="G99" s="156"/>
      <c r="H99" s="156"/>
      <c r="I99" s="156"/>
      <c r="J99" s="157">
        <f>J132</f>
        <v>0</v>
      </c>
      <c r="K99" s="154"/>
      <c r="L99" s="158"/>
    </row>
    <row r="100" spans="1:31" s="2" customFormat="1" ht="21.75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31" s="2" customFormat="1" ht="6.95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pans="1:31" s="2" customFormat="1" ht="6.95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24.95" customHeight="1">
      <c r="A106" s="34"/>
      <c r="B106" s="35"/>
      <c r="C106" s="23" t="s">
        <v>115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2" customHeight="1">
      <c r="A108" s="34"/>
      <c r="B108" s="35"/>
      <c r="C108" s="29" t="s">
        <v>16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4.45" customHeight="1">
      <c r="A109" s="34"/>
      <c r="B109" s="35"/>
      <c r="C109" s="36"/>
      <c r="D109" s="36"/>
      <c r="E109" s="302" t="str">
        <f>E7</f>
        <v>Výměna podlahy v tělocvičně ZŠ Beethovenova 662/21, Chomutov</v>
      </c>
      <c r="F109" s="303"/>
      <c r="G109" s="303"/>
      <c r="H109" s="303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97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5.6" customHeight="1">
      <c r="A111" s="34"/>
      <c r="B111" s="35"/>
      <c r="C111" s="36"/>
      <c r="D111" s="36"/>
      <c r="E111" s="254" t="str">
        <f>E9</f>
        <v>SO 03 - Injektáž</v>
      </c>
      <c r="F111" s="304"/>
      <c r="G111" s="304"/>
      <c r="H111" s="304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20</v>
      </c>
      <c r="D113" s="36"/>
      <c r="E113" s="36"/>
      <c r="F113" s="27" t="str">
        <f>F12</f>
        <v>Chomutov</v>
      </c>
      <c r="G113" s="36"/>
      <c r="H113" s="36"/>
      <c r="I113" s="29" t="s">
        <v>22</v>
      </c>
      <c r="J113" s="66" t="str">
        <f>IF(J12="","",J12)</f>
        <v>11. 4. 2025</v>
      </c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6" customHeight="1">
      <c r="A115" s="34"/>
      <c r="B115" s="35"/>
      <c r="C115" s="29" t="s">
        <v>24</v>
      </c>
      <c r="D115" s="36"/>
      <c r="E115" s="36"/>
      <c r="F115" s="27" t="str">
        <f>E15</f>
        <v>Město Chomutov</v>
      </c>
      <c r="G115" s="36"/>
      <c r="H115" s="36"/>
      <c r="I115" s="29" t="s">
        <v>30</v>
      </c>
      <c r="J115" s="32" t="str">
        <f>E21</f>
        <v>Ing. Marian Zach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6" customHeight="1">
      <c r="A116" s="34"/>
      <c r="B116" s="35"/>
      <c r="C116" s="29" t="s">
        <v>28</v>
      </c>
      <c r="D116" s="36"/>
      <c r="E116" s="36"/>
      <c r="F116" s="27" t="str">
        <f>IF(E18="","",E18)</f>
        <v>Vyplň údaj</v>
      </c>
      <c r="G116" s="36"/>
      <c r="H116" s="36"/>
      <c r="I116" s="29" t="s">
        <v>33</v>
      </c>
      <c r="J116" s="32" t="str">
        <f>E24</f>
        <v>Pavel Šouta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0.3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1" customFormat="1" ht="29.25" customHeight="1">
      <c r="A118" s="159"/>
      <c r="B118" s="160"/>
      <c r="C118" s="161" t="s">
        <v>116</v>
      </c>
      <c r="D118" s="162" t="s">
        <v>61</v>
      </c>
      <c r="E118" s="162" t="s">
        <v>57</v>
      </c>
      <c r="F118" s="162" t="s">
        <v>58</v>
      </c>
      <c r="G118" s="162" t="s">
        <v>117</v>
      </c>
      <c r="H118" s="162" t="s">
        <v>118</v>
      </c>
      <c r="I118" s="162" t="s">
        <v>119</v>
      </c>
      <c r="J118" s="162" t="s">
        <v>101</v>
      </c>
      <c r="K118" s="163" t="s">
        <v>120</v>
      </c>
      <c r="L118" s="164"/>
      <c r="M118" s="75" t="s">
        <v>1</v>
      </c>
      <c r="N118" s="76" t="s">
        <v>40</v>
      </c>
      <c r="O118" s="76" t="s">
        <v>121</v>
      </c>
      <c r="P118" s="76" t="s">
        <v>122</v>
      </c>
      <c r="Q118" s="76" t="s">
        <v>123</v>
      </c>
      <c r="R118" s="76" t="s">
        <v>124</v>
      </c>
      <c r="S118" s="76" t="s">
        <v>125</v>
      </c>
      <c r="T118" s="77" t="s">
        <v>126</v>
      </c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</row>
    <row r="119" spans="1:65" s="2" customFormat="1" ht="22.9" customHeight="1">
      <c r="A119" s="34"/>
      <c r="B119" s="35"/>
      <c r="C119" s="82" t="s">
        <v>127</v>
      </c>
      <c r="D119" s="36"/>
      <c r="E119" s="36"/>
      <c r="F119" s="36"/>
      <c r="G119" s="36"/>
      <c r="H119" s="36"/>
      <c r="I119" s="36"/>
      <c r="J119" s="165">
        <f>BK119</f>
        <v>0</v>
      </c>
      <c r="K119" s="36"/>
      <c r="L119" s="39"/>
      <c r="M119" s="78"/>
      <c r="N119" s="166"/>
      <c r="O119" s="79"/>
      <c r="P119" s="167">
        <f>P120</f>
        <v>0</v>
      </c>
      <c r="Q119" s="79"/>
      <c r="R119" s="167">
        <f>R120</f>
        <v>1.32076E-2</v>
      </c>
      <c r="S119" s="79"/>
      <c r="T119" s="168">
        <f>T120</f>
        <v>7.4200000000000001E-5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75</v>
      </c>
      <c r="AU119" s="17" t="s">
        <v>103</v>
      </c>
      <c r="BK119" s="169">
        <f>BK120</f>
        <v>0</v>
      </c>
    </row>
    <row r="120" spans="1:65" s="12" customFormat="1" ht="25.9" customHeight="1">
      <c r="B120" s="170"/>
      <c r="C120" s="171"/>
      <c r="D120" s="172" t="s">
        <v>75</v>
      </c>
      <c r="E120" s="173" t="s">
        <v>128</v>
      </c>
      <c r="F120" s="173" t="s">
        <v>129</v>
      </c>
      <c r="G120" s="171"/>
      <c r="H120" s="171"/>
      <c r="I120" s="174"/>
      <c r="J120" s="175">
        <f>BK120</f>
        <v>0</v>
      </c>
      <c r="K120" s="171"/>
      <c r="L120" s="176"/>
      <c r="M120" s="177"/>
      <c r="N120" s="178"/>
      <c r="O120" s="178"/>
      <c r="P120" s="179">
        <f>P121+P132</f>
        <v>0</v>
      </c>
      <c r="Q120" s="178"/>
      <c r="R120" s="179">
        <f>R121+R132</f>
        <v>1.32076E-2</v>
      </c>
      <c r="S120" s="178"/>
      <c r="T120" s="180">
        <f>T121+T132</f>
        <v>7.4200000000000001E-5</v>
      </c>
      <c r="AR120" s="181" t="s">
        <v>84</v>
      </c>
      <c r="AT120" s="182" t="s">
        <v>75</v>
      </c>
      <c r="AU120" s="182" t="s">
        <v>76</v>
      </c>
      <c r="AY120" s="181" t="s">
        <v>130</v>
      </c>
      <c r="BK120" s="183">
        <f>BK121+BK132</f>
        <v>0</v>
      </c>
    </row>
    <row r="121" spans="1:65" s="12" customFormat="1" ht="22.9" customHeight="1">
      <c r="B121" s="170"/>
      <c r="C121" s="171"/>
      <c r="D121" s="172" t="s">
        <v>75</v>
      </c>
      <c r="E121" s="184" t="s">
        <v>146</v>
      </c>
      <c r="F121" s="184" t="s">
        <v>687</v>
      </c>
      <c r="G121" s="171"/>
      <c r="H121" s="171"/>
      <c r="I121" s="174"/>
      <c r="J121" s="185">
        <f>BK121</f>
        <v>0</v>
      </c>
      <c r="K121" s="171"/>
      <c r="L121" s="176"/>
      <c r="M121" s="177"/>
      <c r="N121" s="178"/>
      <c r="O121" s="178"/>
      <c r="P121" s="179">
        <f>SUM(P122:P131)</f>
        <v>0</v>
      </c>
      <c r="Q121" s="178"/>
      <c r="R121" s="179">
        <f>SUM(R122:R131)</f>
        <v>1.32076E-2</v>
      </c>
      <c r="S121" s="178"/>
      <c r="T121" s="180">
        <f>SUM(T122:T131)</f>
        <v>7.4200000000000001E-5</v>
      </c>
      <c r="AR121" s="181" t="s">
        <v>84</v>
      </c>
      <c r="AT121" s="182" t="s">
        <v>75</v>
      </c>
      <c r="AU121" s="182" t="s">
        <v>84</v>
      </c>
      <c r="AY121" s="181" t="s">
        <v>130</v>
      </c>
      <c r="BK121" s="183">
        <f>SUM(BK122:BK131)</f>
        <v>0</v>
      </c>
    </row>
    <row r="122" spans="1:65" s="2" customFormat="1" ht="14.45" customHeight="1">
      <c r="A122" s="34"/>
      <c r="B122" s="35"/>
      <c r="C122" s="186" t="s">
        <v>84</v>
      </c>
      <c r="D122" s="186" t="s">
        <v>132</v>
      </c>
      <c r="E122" s="187" t="s">
        <v>688</v>
      </c>
      <c r="F122" s="188" t="s">
        <v>689</v>
      </c>
      <c r="G122" s="189" t="s">
        <v>332</v>
      </c>
      <c r="H122" s="190">
        <v>7.42</v>
      </c>
      <c r="I122" s="191"/>
      <c r="J122" s="192">
        <f>ROUND(I122*H122,2)</f>
        <v>0</v>
      </c>
      <c r="K122" s="188" t="s">
        <v>136</v>
      </c>
      <c r="L122" s="39"/>
      <c r="M122" s="193" t="s">
        <v>1</v>
      </c>
      <c r="N122" s="194" t="s">
        <v>41</v>
      </c>
      <c r="O122" s="71"/>
      <c r="P122" s="195">
        <f>O122*H122</f>
        <v>0</v>
      </c>
      <c r="Q122" s="195">
        <v>1.7799999999999999E-3</v>
      </c>
      <c r="R122" s="195">
        <f>Q122*H122</f>
        <v>1.32076E-2</v>
      </c>
      <c r="S122" s="195">
        <v>1.0000000000000001E-5</v>
      </c>
      <c r="T122" s="196">
        <f>S122*H122</f>
        <v>7.4200000000000001E-5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7" t="s">
        <v>137</v>
      </c>
      <c r="AT122" s="197" t="s">
        <v>132</v>
      </c>
      <c r="AU122" s="197" t="s">
        <v>86</v>
      </c>
      <c r="AY122" s="17" t="s">
        <v>130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17" t="s">
        <v>84</v>
      </c>
      <c r="BK122" s="198">
        <f>ROUND(I122*H122,2)</f>
        <v>0</v>
      </c>
      <c r="BL122" s="17" t="s">
        <v>137</v>
      </c>
      <c r="BM122" s="197" t="s">
        <v>690</v>
      </c>
    </row>
    <row r="123" spans="1:65" s="13" customFormat="1" ht="11.25">
      <c r="B123" s="199"/>
      <c r="C123" s="200"/>
      <c r="D123" s="201" t="s">
        <v>139</v>
      </c>
      <c r="E123" s="202" t="s">
        <v>1</v>
      </c>
      <c r="F123" s="203" t="s">
        <v>691</v>
      </c>
      <c r="G123" s="200"/>
      <c r="H123" s="204">
        <v>2.88</v>
      </c>
      <c r="I123" s="205"/>
      <c r="J123" s="200"/>
      <c r="K123" s="200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139</v>
      </c>
      <c r="AU123" s="210" t="s">
        <v>86</v>
      </c>
      <c r="AV123" s="13" t="s">
        <v>86</v>
      </c>
      <c r="AW123" s="13" t="s">
        <v>32</v>
      </c>
      <c r="AX123" s="13" t="s">
        <v>76</v>
      </c>
      <c r="AY123" s="210" t="s">
        <v>130</v>
      </c>
    </row>
    <row r="124" spans="1:65" s="13" customFormat="1" ht="11.25">
      <c r="B124" s="199"/>
      <c r="C124" s="200"/>
      <c r="D124" s="201" t="s">
        <v>139</v>
      </c>
      <c r="E124" s="202" t="s">
        <v>1</v>
      </c>
      <c r="F124" s="203" t="s">
        <v>692</v>
      </c>
      <c r="G124" s="200"/>
      <c r="H124" s="204">
        <v>0.98</v>
      </c>
      <c r="I124" s="205"/>
      <c r="J124" s="200"/>
      <c r="K124" s="200"/>
      <c r="L124" s="206"/>
      <c r="M124" s="207"/>
      <c r="N124" s="208"/>
      <c r="O124" s="208"/>
      <c r="P124" s="208"/>
      <c r="Q124" s="208"/>
      <c r="R124" s="208"/>
      <c r="S124" s="208"/>
      <c r="T124" s="209"/>
      <c r="AT124" s="210" t="s">
        <v>139</v>
      </c>
      <c r="AU124" s="210" t="s">
        <v>86</v>
      </c>
      <c r="AV124" s="13" t="s">
        <v>86</v>
      </c>
      <c r="AW124" s="13" t="s">
        <v>32</v>
      </c>
      <c r="AX124" s="13" t="s">
        <v>76</v>
      </c>
      <c r="AY124" s="210" t="s">
        <v>130</v>
      </c>
    </row>
    <row r="125" spans="1:65" s="13" customFormat="1" ht="11.25">
      <c r="B125" s="199"/>
      <c r="C125" s="200"/>
      <c r="D125" s="201" t="s">
        <v>139</v>
      </c>
      <c r="E125" s="202" t="s">
        <v>1</v>
      </c>
      <c r="F125" s="203" t="s">
        <v>693</v>
      </c>
      <c r="G125" s="200"/>
      <c r="H125" s="204">
        <v>3.56</v>
      </c>
      <c r="I125" s="205"/>
      <c r="J125" s="200"/>
      <c r="K125" s="200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139</v>
      </c>
      <c r="AU125" s="210" t="s">
        <v>86</v>
      </c>
      <c r="AV125" s="13" t="s">
        <v>86</v>
      </c>
      <c r="AW125" s="13" t="s">
        <v>32</v>
      </c>
      <c r="AX125" s="13" t="s">
        <v>76</v>
      </c>
      <c r="AY125" s="210" t="s">
        <v>130</v>
      </c>
    </row>
    <row r="126" spans="1:65" s="14" customFormat="1" ht="11.25">
      <c r="B126" s="211"/>
      <c r="C126" s="212"/>
      <c r="D126" s="201" t="s">
        <v>139</v>
      </c>
      <c r="E126" s="213" t="s">
        <v>1</v>
      </c>
      <c r="F126" s="214" t="s">
        <v>142</v>
      </c>
      <c r="G126" s="212"/>
      <c r="H126" s="215">
        <v>7.42</v>
      </c>
      <c r="I126" s="216"/>
      <c r="J126" s="212"/>
      <c r="K126" s="212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139</v>
      </c>
      <c r="AU126" s="221" t="s">
        <v>86</v>
      </c>
      <c r="AV126" s="14" t="s">
        <v>137</v>
      </c>
      <c r="AW126" s="14" t="s">
        <v>32</v>
      </c>
      <c r="AX126" s="14" t="s">
        <v>84</v>
      </c>
      <c r="AY126" s="221" t="s">
        <v>130</v>
      </c>
    </row>
    <row r="127" spans="1:65" s="15" customFormat="1" ht="11.25">
      <c r="B127" s="222"/>
      <c r="C127" s="223"/>
      <c r="D127" s="201" t="s">
        <v>139</v>
      </c>
      <c r="E127" s="224" t="s">
        <v>1</v>
      </c>
      <c r="F127" s="225" t="s">
        <v>694</v>
      </c>
      <c r="G127" s="223"/>
      <c r="H127" s="224" t="s">
        <v>1</v>
      </c>
      <c r="I127" s="226"/>
      <c r="J127" s="223"/>
      <c r="K127" s="223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139</v>
      </c>
      <c r="AU127" s="231" t="s">
        <v>86</v>
      </c>
      <c r="AV127" s="15" t="s">
        <v>84</v>
      </c>
      <c r="AW127" s="15" t="s">
        <v>32</v>
      </c>
      <c r="AX127" s="15" t="s">
        <v>76</v>
      </c>
      <c r="AY127" s="231" t="s">
        <v>130</v>
      </c>
    </row>
    <row r="128" spans="1:65" s="2" customFormat="1" ht="14.45" customHeight="1">
      <c r="A128" s="34"/>
      <c r="B128" s="35"/>
      <c r="C128" s="232" t="s">
        <v>86</v>
      </c>
      <c r="D128" s="232" t="s">
        <v>243</v>
      </c>
      <c r="E128" s="233" t="s">
        <v>695</v>
      </c>
      <c r="F128" s="234" t="s">
        <v>696</v>
      </c>
      <c r="G128" s="235" t="s">
        <v>332</v>
      </c>
      <c r="H128" s="236">
        <v>7.42</v>
      </c>
      <c r="I128" s="237"/>
      <c r="J128" s="238">
        <f>ROUND(I128*H128,2)</f>
        <v>0</v>
      </c>
      <c r="K128" s="234" t="s">
        <v>1</v>
      </c>
      <c r="L128" s="239"/>
      <c r="M128" s="240" t="s">
        <v>1</v>
      </c>
      <c r="N128" s="241" t="s">
        <v>41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165</v>
      </c>
      <c r="AT128" s="197" t="s">
        <v>243</v>
      </c>
      <c r="AU128" s="197" t="s">
        <v>86</v>
      </c>
      <c r="AY128" s="17" t="s">
        <v>130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84</v>
      </c>
      <c r="BK128" s="198">
        <f>ROUND(I128*H128,2)</f>
        <v>0</v>
      </c>
      <c r="BL128" s="17" t="s">
        <v>137</v>
      </c>
      <c r="BM128" s="197" t="s">
        <v>697</v>
      </c>
    </row>
    <row r="129" spans="1:65" s="13" customFormat="1" ht="11.25">
      <c r="B129" s="199"/>
      <c r="C129" s="200"/>
      <c r="D129" s="201" t="s">
        <v>139</v>
      </c>
      <c r="E129" s="202" t="s">
        <v>1</v>
      </c>
      <c r="F129" s="203" t="s">
        <v>698</v>
      </c>
      <c r="G129" s="200"/>
      <c r="H129" s="204">
        <v>7.42</v>
      </c>
      <c r="I129" s="205"/>
      <c r="J129" s="200"/>
      <c r="K129" s="200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139</v>
      </c>
      <c r="AU129" s="210" t="s">
        <v>86</v>
      </c>
      <c r="AV129" s="13" t="s">
        <v>86</v>
      </c>
      <c r="AW129" s="13" t="s">
        <v>32</v>
      </c>
      <c r="AX129" s="13" t="s">
        <v>76</v>
      </c>
      <c r="AY129" s="210" t="s">
        <v>130</v>
      </c>
    </row>
    <row r="130" spans="1:65" s="14" customFormat="1" ht="11.25">
      <c r="B130" s="211"/>
      <c r="C130" s="212"/>
      <c r="D130" s="201" t="s">
        <v>139</v>
      </c>
      <c r="E130" s="213" t="s">
        <v>1</v>
      </c>
      <c r="F130" s="214" t="s">
        <v>142</v>
      </c>
      <c r="G130" s="212"/>
      <c r="H130" s="215">
        <v>7.42</v>
      </c>
      <c r="I130" s="216"/>
      <c r="J130" s="212"/>
      <c r="K130" s="212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139</v>
      </c>
      <c r="AU130" s="221" t="s">
        <v>86</v>
      </c>
      <c r="AV130" s="14" t="s">
        <v>137</v>
      </c>
      <c r="AW130" s="14" t="s">
        <v>32</v>
      </c>
      <c r="AX130" s="14" t="s">
        <v>84</v>
      </c>
      <c r="AY130" s="221" t="s">
        <v>130</v>
      </c>
    </row>
    <row r="131" spans="1:65" s="15" customFormat="1" ht="11.25">
      <c r="B131" s="222"/>
      <c r="C131" s="223"/>
      <c r="D131" s="201" t="s">
        <v>139</v>
      </c>
      <c r="E131" s="224" t="s">
        <v>1</v>
      </c>
      <c r="F131" s="225" t="s">
        <v>694</v>
      </c>
      <c r="G131" s="223"/>
      <c r="H131" s="224" t="s">
        <v>1</v>
      </c>
      <c r="I131" s="226"/>
      <c r="J131" s="223"/>
      <c r="K131" s="223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139</v>
      </c>
      <c r="AU131" s="231" t="s">
        <v>86</v>
      </c>
      <c r="AV131" s="15" t="s">
        <v>84</v>
      </c>
      <c r="AW131" s="15" t="s">
        <v>32</v>
      </c>
      <c r="AX131" s="15" t="s">
        <v>76</v>
      </c>
      <c r="AY131" s="231" t="s">
        <v>130</v>
      </c>
    </row>
    <row r="132" spans="1:65" s="12" customFormat="1" ht="22.9" customHeight="1">
      <c r="B132" s="170"/>
      <c r="C132" s="171"/>
      <c r="D132" s="172" t="s">
        <v>75</v>
      </c>
      <c r="E132" s="184" t="s">
        <v>470</v>
      </c>
      <c r="F132" s="184" t="s">
        <v>471</v>
      </c>
      <c r="G132" s="171"/>
      <c r="H132" s="171"/>
      <c r="I132" s="174"/>
      <c r="J132" s="185">
        <f>BK132</f>
        <v>0</v>
      </c>
      <c r="K132" s="171"/>
      <c r="L132" s="176"/>
      <c r="M132" s="177"/>
      <c r="N132" s="178"/>
      <c r="O132" s="178"/>
      <c r="P132" s="179">
        <f>P133</f>
        <v>0</v>
      </c>
      <c r="Q132" s="178"/>
      <c r="R132" s="179">
        <f>R133</f>
        <v>0</v>
      </c>
      <c r="S132" s="178"/>
      <c r="T132" s="180">
        <f>T133</f>
        <v>0</v>
      </c>
      <c r="AR132" s="181" t="s">
        <v>84</v>
      </c>
      <c r="AT132" s="182" t="s">
        <v>75</v>
      </c>
      <c r="AU132" s="182" t="s">
        <v>84</v>
      </c>
      <c r="AY132" s="181" t="s">
        <v>130</v>
      </c>
      <c r="BK132" s="183">
        <f>BK133</f>
        <v>0</v>
      </c>
    </row>
    <row r="133" spans="1:65" s="2" customFormat="1" ht="14.45" customHeight="1">
      <c r="A133" s="34"/>
      <c r="B133" s="35"/>
      <c r="C133" s="186" t="s">
        <v>146</v>
      </c>
      <c r="D133" s="186" t="s">
        <v>132</v>
      </c>
      <c r="E133" s="187" t="s">
        <v>472</v>
      </c>
      <c r="F133" s="188" t="s">
        <v>473</v>
      </c>
      <c r="G133" s="189" t="s">
        <v>196</v>
      </c>
      <c r="H133" s="190">
        <v>1.2999999999999999E-2</v>
      </c>
      <c r="I133" s="191"/>
      <c r="J133" s="192">
        <f>ROUND(I133*H133,2)</f>
        <v>0</v>
      </c>
      <c r="K133" s="188" t="s">
        <v>136</v>
      </c>
      <c r="L133" s="39"/>
      <c r="M133" s="249" t="s">
        <v>1</v>
      </c>
      <c r="N133" s="250" t="s">
        <v>41</v>
      </c>
      <c r="O133" s="251"/>
      <c r="P133" s="252">
        <f>O133*H133</f>
        <v>0</v>
      </c>
      <c r="Q133" s="252">
        <v>0</v>
      </c>
      <c r="R133" s="252">
        <f>Q133*H133</f>
        <v>0</v>
      </c>
      <c r="S133" s="252">
        <v>0</v>
      </c>
      <c r="T133" s="253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137</v>
      </c>
      <c r="AT133" s="197" t="s">
        <v>132</v>
      </c>
      <c r="AU133" s="197" t="s">
        <v>86</v>
      </c>
      <c r="AY133" s="17" t="s">
        <v>130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84</v>
      </c>
      <c r="BK133" s="198">
        <f>ROUND(I133*H133,2)</f>
        <v>0</v>
      </c>
      <c r="BL133" s="17" t="s">
        <v>137</v>
      </c>
      <c r="BM133" s="197" t="s">
        <v>699</v>
      </c>
    </row>
    <row r="134" spans="1:65" s="2" customFormat="1" ht="6.95" customHeight="1">
      <c r="A134" s="34"/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39"/>
      <c r="M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</sheetData>
  <sheetProtection algorithmName="SHA-512" hashValue="ZhcXW7fb4KQKQUelqparF0j6i5S01znIRihZZojxs2NpqMz8wlQU0GBdPNcoYOQbudUQvYCwGbsuxfY+LlbD/Q==" saltValue="+VOoRoP87zw2dzvAPuV/mDhpKRV8CvO4EyyeiEhZKGvQHkaDSNWlVqq2aA1B5wrAgGLTodaPRKuVfS/90kRVXw==" spinCount="100000" sheet="1" objects="1" scenarios="1" formatColumns="0" formatRows="0" autoFilter="0"/>
  <autoFilter ref="C118:K133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95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4.45" customHeight="1">
      <c r="B7" s="20"/>
      <c r="E7" s="295" t="str">
        <f>'Rekapitulace stavby'!K6</f>
        <v>Výměna podlahy v tělocvičně ZŠ Beethovenova 662/21, Chomutov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297" t="s">
        <v>700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11. 4. 2025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34</v>
      </c>
      <c r="F24" s="34"/>
      <c r="G24" s="34"/>
      <c r="H24" s="34"/>
      <c r="I24" s="112" t="s">
        <v>27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ROUND(J119,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ROUND((SUM(BE119:BE144)),  2)</f>
        <v>0</v>
      </c>
      <c r="G33" s="34"/>
      <c r="H33" s="34"/>
      <c r="I33" s="124">
        <v>0.21</v>
      </c>
      <c r="J33" s="123">
        <f>ROUND(((SUM(BE119:BE144))*I33),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ROUND((SUM(BF119:BF144)),  2)</f>
        <v>0</v>
      </c>
      <c r="G34" s="34"/>
      <c r="H34" s="34"/>
      <c r="I34" s="124">
        <v>0.12</v>
      </c>
      <c r="J34" s="123">
        <f>ROUND(((SUM(BF119:BF144))*I34),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ROUND((SUM(BG119:BG144)),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ROUND((SUM(BH119:BH144)),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ROUND((SUM(BI119:BI144)),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5" customHeight="1">
      <c r="A85" s="34"/>
      <c r="B85" s="35"/>
      <c r="C85" s="36"/>
      <c r="D85" s="36"/>
      <c r="E85" s="302" t="str">
        <f>E7</f>
        <v>Výměna podlahy v tělocvičně ZŠ Beethovenova 662/21, Chomutov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54" t="str">
        <f>E9</f>
        <v>VON - Vedlejší a ostatní náklady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Chomutov</v>
      </c>
      <c r="G89" s="36"/>
      <c r="H89" s="36"/>
      <c r="I89" s="29" t="s">
        <v>22</v>
      </c>
      <c r="J89" s="66" t="str">
        <f>IF(J12="","",J12)</f>
        <v>11. 4. 2025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24</v>
      </c>
      <c r="D91" s="36"/>
      <c r="E91" s="36"/>
      <c r="F91" s="27" t="str">
        <f>E15</f>
        <v>Město Chomutov</v>
      </c>
      <c r="G91" s="36"/>
      <c r="H91" s="36"/>
      <c r="I91" s="29" t="s">
        <v>30</v>
      </c>
      <c r="J91" s="32" t="str">
        <f>E21</f>
        <v>Ing. Marian Zach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Pavel Šouta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J119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103</v>
      </c>
    </row>
    <row r="97" spans="1:31" s="9" customFormat="1" ht="24.95" customHeight="1">
      <c r="B97" s="147"/>
      <c r="C97" s="148"/>
      <c r="D97" s="149" t="s">
        <v>701</v>
      </c>
      <c r="E97" s="150"/>
      <c r="F97" s="150"/>
      <c r="G97" s="150"/>
      <c r="H97" s="150"/>
      <c r="I97" s="150"/>
      <c r="J97" s="151">
        <f>J120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702</v>
      </c>
      <c r="E98" s="156"/>
      <c r="F98" s="156"/>
      <c r="G98" s="156"/>
      <c r="H98" s="156"/>
      <c r="I98" s="156"/>
      <c r="J98" s="157">
        <f>J121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703</v>
      </c>
      <c r="E99" s="156"/>
      <c r="F99" s="156"/>
      <c r="G99" s="156"/>
      <c r="H99" s="156"/>
      <c r="I99" s="156"/>
      <c r="J99" s="157">
        <f>J137</f>
        <v>0</v>
      </c>
      <c r="K99" s="154"/>
      <c r="L99" s="158"/>
    </row>
    <row r="100" spans="1:31" s="2" customFormat="1" ht="21.75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31" s="2" customFormat="1" ht="6.95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pans="1:31" s="2" customFormat="1" ht="6.95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24.95" customHeight="1">
      <c r="A106" s="34"/>
      <c r="B106" s="35"/>
      <c r="C106" s="23" t="s">
        <v>115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2" customHeight="1">
      <c r="A108" s="34"/>
      <c r="B108" s="35"/>
      <c r="C108" s="29" t="s">
        <v>16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4.45" customHeight="1">
      <c r="A109" s="34"/>
      <c r="B109" s="35"/>
      <c r="C109" s="36"/>
      <c r="D109" s="36"/>
      <c r="E109" s="302" t="str">
        <f>E7</f>
        <v>Výměna podlahy v tělocvičně ZŠ Beethovenova 662/21, Chomutov</v>
      </c>
      <c r="F109" s="303"/>
      <c r="G109" s="303"/>
      <c r="H109" s="303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97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5.6" customHeight="1">
      <c r="A111" s="34"/>
      <c r="B111" s="35"/>
      <c r="C111" s="36"/>
      <c r="D111" s="36"/>
      <c r="E111" s="254" t="str">
        <f>E9</f>
        <v>VON - Vedlejší a ostatní náklady</v>
      </c>
      <c r="F111" s="304"/>
      <c r="G111" s="304"/>
      <c r="H111" s="304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20</v>
      </c>
      <c r="D113" s="36"/>
      <c r="E113" s="36"/>
      <c r="F113" s="27" t="str">
        <f>F12</f>
        <v>Chomutov</v>
      </c>
      <c r="G113" s="36"/>
      <c r="H113" s="36"/>
      <c r="I113" s="29" t="s">
        <v>22</v>
      </c>
      <c r="J113" s="66" t="str">
        <f>IF(J12="","",J12)</f>
        <v>11. 4. 2025</v>
      </c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6" customHeight="1">
      <c r="A115" s="34"/>
      <c r="B115" s="35"/>
      <c r="C115" s="29" t="s">
        <v>24</v>
      </c>
      <c r="D115" s="36"/>
      <c r="E115" s="36"/>
      <c r="F115" s="27" t="str">
        <f>E15</f>
        <v>Město Chomutov</v>
      </c>
      <c r="G115" s="36"/>
      <c r="H115" s="36"/>
      <c r="I115" s="29" t="s">
        <v>30</v>
      </c>
      <c r="J115" s="32" t="str">
        <f>E21</f>
        <v>Ing. Marian Zach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6" customHeight="1">
      <c r="A116" s="34"/>
      <c r="B116" s="35"/>
      <c r="C116" s="29" t="s">
        <v>28</v>
      </c>
      <c r="D116" s="36"/>
      <c r="E116" s="36"/>
      <c r="F116" s="27" t="str">
        <f>IF(E18="","",E18)</f>
        <v>Vyplň údaj</v>
      </c>
      <c r="G116" s="36"/>
      <c r="H116" s="36"/>
      <c r="I116" s="29" t="s">
        <v>33</v>
      </c>
      <c r="J116" s="32" t="str">
        <f>E24</f>
        <v>Pavel Šouta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0.3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1" customFormat="1" ht="29.25" customHeight="1">
      <c r="A118" s="159"/>
      <c r="B118" s="160"/>
      <c r="C118" s="161" t="s">
        <v>116</v>
      </c>
      <c r="D118" s="162" t="s">
        <v>61</v>
      </c>
      <c r="E118" s="162" t="s">
        <v>57</v>
      </c>
      <c r="F118" s="162" t="s">
        <v>58</v>
      </c>
      <c r="G118" s="162" t="s">
        <v>117</v>
      </c>
      <c r="H118" s="162" t="s">
        <v>118</v>
      </c>
      <c r="I118" s="162" t="s">
        <v>119</v>
      </c>
      <c r="J118" s="162" t="s">
        <v>101</v>
      </c>
      <c r="K118" s="163" t="s">
        <v>120</v>
      </c>
      <c r="L118" s="164"/>
      <c r="M118" s="75" t="s">
        <v>1</v>
      </c>
      <c r="N118" s="76" t="s">
        <v>40</v>
      </c>
      <c r="O118" s="76" t="s">
        <v>121</v>
      </c>
      <c r="P118" s="76" t="s">
        <v>122</v>
      </c>
      <c r="Q118" s="76" t="s">
        <v>123</v>
      </c>
      <c r="R118" s="76" t="s">
        <v>124</v>
      </c>
      <c r="S118" s="76" t="s">
        <v>125</v>
      </c>
      <c r="T118" s="77" t="s">
        <v>126</v>
      </c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</row>
    <row r="119" spans="1:65" s="2" customFormat="1" ht="22.9" customHeight="1">
      <c r="A119" s="34"/>
      <c r="B119" s="35"/>
      <c r="C119" s="82" t="s">
        <v>127</v>
      </c>
      <c r="D119" s="36"/>
      <c r="E119" s="36"/>
      <c r="F119" s="36"/>
      <c r="G119" s="36"/>
      <c r="H119" s="36"/>
      <c r="I119" s="36"/>
      <c r="J119" s="165">
        <f>BK119</f>
        <v>0</v>
      </c>
      <c r="K119" s="36"/>
      <c r="L119" s="39"/>
      <c r="M119" s="78"/>
      <c r="N119" s="166"/>
      <c r="O119" s="79"/>
      <c r="P119" s="167">
        <f>P120</f>
        <v>0</v>
      </c>
      <c r="Q119" s="79"/>
      <c r="R119" s="167">
        <f>R120</f>
        <v>0</v>
      </c>
      <c r="S119" s="79"/>
      <c r="T119" s="168">
        <f>T120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75</v>
      </c>
      <c r="AU119" s="17" t="s">
        <v>103</v>
      </c>
      <c r="BK119" s="169">
        <f>BK120</f>
        <v>0</v>
      </c>
    </row>
    <row r="120" spans="1:65" s="12" customFormat="1" ht="25.9" customHeight="1">
      <c r="B120" s="170"/>
      <c r="C120" s="171"/>
      <c r="D120" s="172" t="s">
        <v>75</v>
      </c>
      <c r="E120" s="173" t="s">
        <v>704</v>
      </c>
      <c r="F120" s="173" t="s">
        <v>705</v>
      </c>
      <c r="G120" s="171"/>
      <c r="H120" s="171"/>
      <c r="I120" s="174"/>
      <c r="J120" s="175">
        <f>BK120</f>
        <v>0</v>
      </c>
      <c r="K120" s="171"/>
      <c r="L120" s="176"/>
      <c r="M120" s="177"/>
      <c r="N120" s="178"/>
      <c r="O120" s="178"/>
      <c r="P120" s="179">
        <f>P121+P137</f>
        <v>0</v>
      </c>
      <c r="Q120" s="178"/>
      <c r="R120" s="179">
        <f>R121+R137</f>
        <v>0</v>
      </c>
      <c r="S120" s="178"/>
      <c r="T120" s="180">
        <f>T121+T137</f>
        <v>0</v>
      </c>
      <c r="AR120" s="181" t="s">
        <v>153</v>
      </c>
      <c r="AT120" s="182" t="s">
        <v>75</v>
      </c>
      <c r="AU120" s="182" t="s">
        <v>76</v>
      </c>
      <c r="AY120" s="181" t="s">
        <v>130</v>
      </c>
      <c r="BK120" s="183">
        <f>BK121+BK137</f>
        <v>0</v>
      </c>
    </row>
    <row r="121" spans="1:65" s="12" customFormat="1" ht="22.9" customHeight="1">
      <c r="B121" s="170"/>
      <c r="C121" s="171"/>
      <c r="D121" s="172" t="s">
        <v>75</v>
      </c>
      <c r="E121" s="184" t="s">
        <v>706</v>
      </c>
      <c r="F121" s="184" t="s">
        <v>707</v>
      </c>
      <c r="G121" s="171"/>
      <c r="H121" s="171"/>
      <c r="I121" s="174"/>
      <c r="J121" s="185">
        <f>BK121</f>
        <v>0</v>
      </c>
      <c r="K121" s="171"/>
      <c r="L121" s="176"/>
      <c r="M121" s="177"/>
      <c r="N121" s="178"/>
      <c r="O121" s="178"/>
      <c r="P121" s="179">
        <f>SUM(P122:P136)</f>
        <v>0</v>
      </c>
      <c r="Q121" s="178"/>
      <c r="R121" s="179">
        <f>SUM(R122:R136)</f>
        <v>0</v>
      </c>
      <c r="S121" s="178"/>
      <c r="T121" s="180">
        <f>SUM(T122:T136)</f>
        <v>0</v>
      </c>
      <c r="AR121" s="181" t="s">
        <v>153</v>
      </c>
      <c r="AT121" s="182" t="s">
        <v>75</v>
      </c>
      <c r="AU121" s="182" t="s">
        <v>84</v>
      </c>
      <c r="AY121" s="181" t="s">
        <v>130</v>
      </c>
      <c r="BK121" s="183">
        <f>SUM(BK122:BK136)</f>
        <v>0</v>
      </c>
    </row>
    <row r="122" spans="1:65" s="2" customFormat="1" ht="14.45" customHeight="1">
      <c r="A122" s="34"/>
      <c r="B122" s="35"/>
      <c r="C122" s="186" t="s">
        <v>84</v>
      </c>
      <c r="D122" s="186" t="s">
        <v>132</v>
      </c>
      <c r="E122" s="187" t="s">
        <v>708</v>
      </c>
      <c r="F122" s="188" t="s">
        <v>709</v>
      </c>
      <c r="G122" s="189" t="s">
        <v>710</v>
      </c>
      <c r="H122" s="190">
        <v>1</v>
      </c>
      <c r="I122" s="191"/>
      <c r="J122" s="192">
        <f>ROUND(I122*H122,2)</f>
        <v>0</v>
      </c>
      <c r="K122" s="188" t="s">
        <v>136</v>
      </c>
      <c r="L122" s="39"/>
      <c r="M122" s="193" t="s">
        <v>1</v>
      </c>
      <c r="N122" s="194" t="s">
        <v>41</v>
      </c>
      <c r="O122" s="71"/>
      <c r="P122" s="195">
        <f>O122*H122</f>
        <v>0</v>
      </c>
      <c r="Q122" s="195">
        <v>0</v>
      </c>
      <c r="R122" s="195">
        <f>Q122*H122</f>
        <v>0</v>
      </c>
      <c r="S122" s="195">
        <v>0</v>
      </c>
      <c r="T122" s="19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7" t="s">
        <v>711</v>
      </c>
      <c r="AT122" s="197" t="s">
        <v>132</v>
      </c>
      <c r="AU122" s="197" t="s">
        <v>86</v>
      </c>
      <c r="AY122" s="17" t="s">
        <v>130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17" t="s">
        <v>84</v>
      </c>
      <c r="BK122" s="198">
        <f>ROUND(I122*H122,2)</f>
        <v>0</v>
      </c>
      <c r="BL122" s="17" t="s">
        <v>711</v>
      </c>
      <c r="BM122" s="197" t="s">
        <v>712</v>
      </c>
    </row>
    <row r="123" spans="1:65" s="13" customFormat="1" ht="11.25">
      <c r="B123" s="199"/>
      <c r="C123" s="200"/>
      <c r="D123" s="201" t="s">
        <v>139</v>
      </c>
      <c r="E123" s="202" t="s">
        <v>1</v>
      </c>
      <c r="F123" s="203" t="s">
        <v>84</v>
      </c>
      <c r="G123" s="200"/>
      <c r="H123" s="204">
        <v>1</v>
      </c>
      <c r="I123" s="205"/>
      <c r="J123" s="200"/>
      <c r="K123" s="200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139</v>
      </c>
      <c r="AU123" s="210" t="s">
        <v>86</v>
      </c>
      <c r="AV123" s="13" t="s">
        <v>86</v>
      </c>
      <c r="AW123" s="13" t="s">
        <v>32</v>
      </c>
      <c r="AX123" s="13" t="s">
        <v>76</v>
      </c>
      <c r="AY123" s="210" t="s">
        <v>130</v>
      </c>
    </row>
    <row r="124" spans="1:65" s="14" customFormat="1" ht="11.25">
      <c r="B124" s="211"/>
      <c r="C124" s="212"/>
      <c r="D124" s="201" t="s">
        <v>139</v>
      </c>
      <c r="E124" s="213" t="s">
        <v>1</v>
      </c>
      <c r="F124" s="214" t="s">
        <v>142</v>
      </c>
      <c r="G124" s="212"/>
      <c r="H124" s="215">
        <v>1</v>
      </c>
      <c r="I124" s="216"/>
      <c r="J124" s="212"/>
      <c r="K124" s="212"/>
      <c r="L124" s="217"/>
      <c r="M124" s="218"/>
      <c r="N124" s="219"/>
      <c r="O124" s="219"/>
      <c r="P124" s="219"/>
      <c r="Q124" s="219"/>
      <c r="R124" s="219"/>
      <c r="S124" s="219"/>
      <c r="T124" s="220"/>
      <c r="AT124" s="221" t="s">
        <v>139</v>
      </c>
      <c r="AU124" s="221" t="s">
        <v>86</v>
      </c>
      <c r="AV124" s="14" t="s">
        <v>137</v>
      </c>
      <c r="AW124" s="14" t="s">
        <v>32</v>
      </c>
      <c r="AX124" s="14" t="s">
        <v>84</v>
      </c>
      <c r="AY124" s="221" t="s">
        <v>130</v>
      </c>
    </row>
    <row r="125" spans="1:65" s="2" customFormat="1" ht="14.45" customHeight="1">
      <c r="A125" s="34"/>
      <c r="B125" s="35"/>
      <c r="C125" s="186" t="s">
        <v>86</v>
      </c>
      <c r="D125" s="186" t="s">
        <v>132</v>
      </c>
      <c r="E125" s="187" t="s">
        <v>713</v>
      </c>
      <c r="F125" s="188" t="s">
        <v>714</v>
      </c>
      <c r="G125" s="189" t="s">
        <v>710</v>
      </c>
      <c r="H125" s="190">
        <v>1</v>
      </c>
      <c r="I125" s="191"/>
      <c r="J125" s="192">
        <f>ROUND(I125*H125,2)</f>
        <v>0</v>
      </c>
      <c r="K125" s="188" t="s">
        <v>136</v>
      </c>
      <c r="L125" s="39"/>
      <c r="M125" s="193" t="s">
        <v>1</v>
      </c>
      <c r="N125" s="194" t="s">
        <v>41</v>
      </c>
      <c r="O125" s="71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711</v>
      </c>
      <c r="AT125" s="197" t="s">
        <v>132</v>
      </c>
      <c r="AU125" s="197" t="s">
        <v>86</v>
      </c>
      <c r="AY125" s="17" t="s">
        <v>130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7" t="s">
        <v>84</v>
      </c>
      <c r="BK125" s="198">
        <f>ROUND(I125*H125,2)</f>
        <v>0</v>
      </c>
      <c r="BL125" s="17" t="s">
        <v>711</v>
      </c>
      <c r="BM125" s="197" t="s">
        <v>715</v>
      </c>
    </row>
    <row r="126" spans="1:65" s="13" customFormat="1" ht="11.25">
      <c r="B126" s="199"/>
      <c r="C126" s="200"/>
      <c r="D126" s="201" t="s">
        <v>139</v>
      </c>
      <c r="E126" s="202" t="s">
        <v>1</v>
      </c>
      <c r="F126" s="203" t="s">
        <v>84</v>
      </c>
      <c r="G126" s="200"/>
      <c r="H126" s="204">
        <v>1</v>
      </c>
      <c r="I126" s="205"/>
      <c r="J126" s="200"/>
      <c r="K126" s="200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139</v>
      </c>
      <c r="AU126" s="210" t="s">
        <v>86</v>
      </c>
      <c r="AV126" s="13" t="s">
        <v>86</v>
      </c>
      <c r="AW126" s="13" t="s">
        <v>32</v>
      </c>
      <c r="AX126" s="13" t="s">
        <v>76</v>
      </c>
      <c r="AY126" s="210" t="s">
        <v>130</v>
      </c>
    </row>
    <row r="127" spans="1:65" s="14" customFormat="1" ht="11.25">
      <c r="B127" s="211"/>
      <c r="C127" s="212"/>
      <c r="D127" s="201" t="s">
        <v>139</v>
      </c>
      <c r="E127" s="213" t="s">
        <v>1</v>
      </c>
      <c r="F127" s="214" t="s">
        <v>142</v>
      </c>
      <c r="G127" s="212"/>
      <c r="H127" s="215">
        <v>1</v>
      </c>
      <c r="I127" s="216"/>
      <c r="J127" s="212"/>
      <c r="K127" s="212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139</v>
      </c>
      <c r="AU127" s="221" t="s">
        <v>86</v>
      </c>
      <c r="AV127" s="14" t="s">
        <v>137</v>
      </c>
      <c r="AW127" s="14" t="s">
        <v>32</v>
      </c>
      <c r="AX127" s="14" t="s">
        <v>84</v>
      </c>
      <c r="AY127" s="221" t="s">
        <v>130</v>
      </c>
    </row>
    <row r="128" spans="1:65" s="2" customFormat="1" ht="14.45" customHeight="1">
      <c r="A128" s="34"/>
      <c r="B128" s="35"/>
      <c r="C128" s="186" t="s">
        <v>146</v>
      </c>
      <c r="D128" s="186" t="s">
        <v>132</v>
      </c>
      <c r="E128" s="187" t="s">
        <v>716</v>
      </c>
      <c r="F128" s="188" t="s">
        <v>717</v>
      </c>
      <c r="G128" s="189" t="s">
        <v>710</v>
      </c>
      <c r="H128" s="190">
        <v>1</v>
      </c>
      <c r="I128" s="191"/>
      <c r="J128" s="192">
        <f>ROUND(I128*H128,2)</f>
        <v>0</v>
      </c>
      <c r="K128" s="188" t="s">
        <v>136</v>
      </c>
      <c r="L128" s="39"/>
      <c r="M128" s="193" t="s">
        <v>1</v>
      </c>
      <c r="N128" s="194" t="s">
        <v>41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711</v>
      </c>
      <c r="AT128" s="197" t="s">
        <v>132</v>
      </c>
      <c r="AU128" s="197" t="s">
        <v>86</v>
      </c>
      <c r="AY128" s="17" t="s">
        <v>130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84</v>
      </c>
      <c r="BK128" s="198">
        <f>ROUND(I128*H128,2)</f>
        <v>0</v>
      </c>
      <c r="BL128" s="17" t="s">
        <v>711</v>
      </c>
      <c r="BM128" s="197" t="s">
        <v>718</v>
      </c>
    </row>
    <row r="129" spans="1:65" s="13" customFormat="1" ht="11.25">
      <c r="B129" s="199"/>
      <c r="C129" s="200"/>
      <c r="D129" s="201" t="s">
        <v>139</v>
      </c>
      <c r="E129" s="202" t="s">
        <v>1</v>
      </c>
      <c r="F129" s="203" t="s">
        <v>84</v>
      </c>
      <c r="G129" s="200"/>
      <c r="H129" s="204">
        <v>1</v>
      </c>
      <c r="I129" s="205"/>
      <c r="J129" s="200"/>
      <c r="K129" s="200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139</v>
      </c>
      <c r="AU129" s="210" t="s">
        <v>86</v>
      </c>
      <c r="AV129" s="13" t="s">
        <v>86</v>
      </c>
      <c r="AW129" s="13" t="s">
        <v>32</v>
      </c>
      <c r="AX129" s="13" t="s">
        <v>76</v>
      </c>
      <c r="AY129" s="210" t="s">
        <v>130</v>
      </c>
    </row>
    <row r="130" spans="1:65" s="14" customFormat="1" ht="11.25">
      <c r="B130" s="211"/>
      <c r="C130" s="212"/>
      <c r="D130" s="201" t="s">
        <v>139</v>
      </c>
      <c r="E130" s="213" t="s">
        <v>1</v>
      </c>
      <c r="F130" s="214" t="s">
        <v>142</v>
      </c>
      <c r="G130" s="212"/>
      <c r="H130" s="215">
        <v>1</v>
      </c>
      <c r="I130" s="216"/>
      <c r="J130" s="212"/>
      <c r="K130" s="212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139</v>
      </c>
      <c r="AU130" s="221" t="s">
        <v>86</v>
      </c>
      <c r="AV130" s="14" t="s">
        <v>137</v>
      </c>
      <c r="AW130" s="14" t="s">
        <v>32</v>
      </c>
      <c r="AX130" s="14" t="s">
        <v>84</v>
      </c>
      <c r="AY130" s="221" t="s">
        <v>130</v>
      </c>
    </row>
    <row r="131" spans="1:65" s="2" customFormat="1" ht="14.45" customHeight="1">
      <c r="A131" s="34"/>
      <c r="B131" s="35"/>
      <c r="C131" s="186" t="s">
        <v>137</v>
      </c>
      <c r="D131" s="186" t="s">
        <v>132</v>
      </c>
      <c r="E131" s="187" t="s">
        <v>719</v>
      </c>
      <c r="F131" s="188" t="s">
        <v>720</v>
      </c>
      <c r="G131" s="189" t="s">
        <v>710</v>
      </c>
      <c r="H131" s="190">
        <v>1</v>
      </c>
      <c r="I131" s="191"/>
      <c r="J131" s="192">
        <f>ROUND(I131*H131,2)</f>
        <v>0</v>
      </c>
      <c r="K131" s="188" t="s">
        <v>136</v>
      </c>
      <c r="L131" s="39"/>
      <c r="M131" s="193" t="s">
        <v>1</v>
      </c>
      <c r="N131" s="194" t="s">
        <v>41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711</v>
      </c>
      <c r="AT131" s="197" t="s">
        <v>132</v>
      </c>
      <c r="AU131" s="197" t="s">
        <v>86</v>
      </c>
      <c r="AY131" s="17" t="s">
        <v>130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84</v>
      </c>
      <c r="BK131" s="198">
        <f>ROUND(I131*H131,2)</f>
        <v>0</v>
      </c>
      <c r="BL131" s="17" t="s">
        <v>711</v>
      </c>
      <c r="BM131" s="197" t="s">
        <v>721</v>
      </c>
    </row>
    <row r="132" spans="1:65" s="13" customFormat="1" ht="11.25">
      <c r="B132" s="199"/>
      <c r="C132" s="200"/>
      <c r="D132" s="201" t="s">
        <v>139</v>
      </c>
      <c r="E132" s="202" t="s">
        <v>1</v>
      </c>
      <c r="F132" s="203" t="s">
        <v>84</v>
      </c>
      <c r="G132" s="200"/>
      <c r="H132" s="204">
        <v>1</v>
      </c>
      <c r="I132" s="205"/>
      <c r="J132" s="200"/>
      <c r="K132" s="200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139</v>
      </c>
      <c r="AU132" s="210" t="s">
        <v>86</v>
      </c>
      <c r="AV132" s="13" t="s">
        <v>86</v>
      </c>
      <c r="AW132" s="13" t="s">
        <v>32</v>
      </c>
      <c r="AX132" s="13" t="s">
        <v>76</v>
      </c>
      <c r="AY132" s="210" t="s">
        <v>130</v>
      </c>
    </row>
    <row r="133" spans="1:65" s="14" customFormat="1" ht="11.25">
      <c r="B133" s="211"/>
      <c r="C133" s="212"/>
      <c r="D133" s="201" t="s">
        <v>139</v>
      </c>
      <c r="E133" s="213" t="s">
        <v>1</v>
      </c>
      <c r="F133" s="214" t="s">
        <v>142</v>
      </c>
      <c r="G133" s="212"/>
      <c r="H133" s="215">
        <v>1</v>
      </c>
      <c r="I133" s="216"/>
      <c r="J133" s="212"/>
      <c r="K133" s="212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139</v>
      </c>
      <c r="AU133" s="221" t="s">
        <v>86</v>
      </c>
      <c r="AV133" s="14" t="s">
        <v>137</v>
      </c>
      <c r="AW133" s="14" t="s">
        <v>32</v>
      </c>
      <c r="AX133" s="14" t="s">
        <v>84</v>
      </c>
      <c r="AY133" s="221" t="s">
        <v>130</v>
      </c>
    </row>
    <row r="134" spans="1:65" s="2" customFormat="1" ht="14.45" customHeight="1">
      <c r="A134" s="34"/>
      <c r="B134" s="35"/>
      <c r="C134" s="186" t="s">
        <v>153</v>
      </c>
      <c r="D134" s="186" t="s">
        <v>132</v>
      </c>
      <c r="E134" s="187" t="s">
        <v>722</v>
      </c>
      <c r="F134" s="188" t="s">
        <v>723</v>
      </c>
      <c r="G134" s="189" t="s">
        <v>710</v>
      </c>
      <c r="H134" s="190">
        <v>1</v>
      </c>
      <c r="I134" s="191"/>
      <c r="J134" s="192">
        <f>ROUND(I134*H134,2)</f>
        <v>0</v>
      </c>
      <c r="K134" s="188" t="s">
        <v>136</v>
      </c>
      <c r="L134" s="39"/>
      <c r="M134" s="193" t="s">
        <v>1</v>
      </c>
      <c r="N134" s="194" t="s">
        <v>41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711</v>
      </c>
      <c r="AT134" s="197" t="s">
        <v>132</v>
      </c>
      <c r="AU134" s="197" t="s">
        <v>86</v>
      </c>
      <c r="AY134" s="17" t="s">
        <v>130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84</v>
      </c>
      <c r="BK134" s="198">
        <f>ROUND(I134*H134,2)</f>
        <v>0</v>
      </c>
      <c r="BL134" s="17" t="s">
        <v>711</v>
      </c>
      <c r="BM134" s="197" t="s">
        <v>724</v>
      </c>
    </row>
    <row r="135" spans="1:65" s="13" customFormat="1" ht="11.25">
      <c r="B135" s="199"/>
      <c r="C135" s="200"/>
      <c r="D135" s="201" t="s">
        <v>139</v>
      </c>
      <c r="E135" s="202" t="s">
        <v>1</v>
      </c>
      <c r="F135" s="203" t="s">
        <v>84</v>
      </c>
      <c r="G135" s="200"/>
      <c r="H135" s="204">
        <v>1</v>
      </c>
      <c r="I135" s="205"/>
      <c r="J135" s="200"/>
      <c r="K135" s="200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139</v>
      </c>
      <c r="AU135" s="210" t="s">
        <v>86</v>
      </c>
      <c r="AV135" s="13" t="s">
        <v>86</v>
      </c>
      <c r="AW135" s="13" t="s">
        <v>32</v>
      </c>
      <c r="AX135" s="13" t="s">
        <v>76</v>
      </c>
      <c r="AY135" s="210" t="s">
        <v>130</v>
      </c>
    </row>
    <row r="136" spans="1:65" s="14" customFormat="1" ht="11.25">
      <c r="B136" s="211"/>
      <c r="C136" s="212"/>
      <c r="D136" s="201" t="s">
        <v>139</v>
      </c>
      <c r="E136" s="213" t="s">
        <v>1</v>
      </c>
      <c r="F136" s="214" t="s">
        <v>142</v>
      </c>
      <c r="G136" s="212"/>
      <c r="H136" s="215">
        <v>1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139</v>
      </c>
      <c r="AU136" s="221" t="s">
        <v>86</v>
      </c>
      <c r="AV136" s="14" t="s">
        <v>137</v>
      </c>
      <c r="AW136" s="14" t="s">
        <v>32</v>
      </c>
      <c r="AX136" s="14" t="s">
        <v>84</v>
      </c>
      <c r="AY136" s="221" t="s">
        <v>130</v>
      </c>
    </row>
    <row r="137" spans="1:65" s="12" customFormat="1" ht="22.9" customHeight="1">
      <c r="B137" s="170"/>
      <c r="C137" s="171"/>
      <c r="D137" s="172" t="s">
        <v>75</v>
      </c>
      <c r="E137" s="184" t="s">
        <v>725</v>
      </c>
      <c r="F137" s="184" t="s">
        <v>726</v>
      </c>
      <c r="G137" s="171"/>
      <c r="H137" s="171"/>
      <c r="I137" s="174"/>
      <c r="J137" s="185">
        <f>BK137</f>
        <v>0</v>
      </c>
      <c r="K137" s="171"/>
      <c r="L137" s="176"/>
      <c r="M137" s="177"/>
      <c r="N137" s="178"/>
      <c r="O137" s="178"/>
      <c r="P137" s="179">
        <f>SUM(P138:P144)</f>
        <v>0</v>
      </c>
      <c r="Q137" s="178"/>
      <c r="R137" s="179">
        <f>SUM(R138:R144)</f>
        <v>0</v>
      </c>
      <c r="S137" s="178"/>
      <c r="T137" s="180">
        <f>SUM(T138:T144)</f>
        <v>0</v>
      </c>
      <c r="AR137" s="181" t="s">
        <v>153</v>
      </c>
      <c r="AT137" s="182" t="s">
        <v>75</v>
      </c>
      <c r="AU137" s="182" t="s">
        <v>84</v>
      </c>
      <c r="AY137" s="181" t="s">
        <v>130</v>
      </c>
      <c r="BK137" s="183">
        <f>SUM(BK138:BK144)</f>
        <v>0</v>
      </c>
    </row>
    <row r="138" spans="1:65" s="2" customFormat="1" ht="14.45" customHeight="1">
      <c r="A138" s="34"/>
      <c r="B138" s="35"/>
      <c r="C138" s="186" t="s">
        <v>157</v>
      </c>
      <c r="D138" s="186" t="s">
        <v>132</v>
      </c>
      <c r="E138" s="187" t="s">
        <v>727</v>
      </c>
      <c r="F138" s="188" t="s">
        <v>728</v>
      </c>
      <c r="G138" s="189" t="s">
        <v>710</v>
      </c>
      <c r="H138" s="190">
        <v>1</v>
      </c>
      <c r="I138" s="191"/>
      <c r="J138" s="192">
        <f>ROUND(I138*H138,2)</f>
        <v>0</v>
      </c>
      <c r="K138" s="188" t="s">
        <v>136</v>
      </c>
      <c r="L138" s="39"/>
      <c r="M138" s="193" t="s">
        <v>1</v>
      </c>
      <c r="N138" s="194" t="s">
        <v>41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711</v>
      </c>
      <c r="AT138" s="197" t="s">
        <v>132</v>
      </c>
      <c r="AU138" s="197" t="s">
        <v>86</v>
      </c>
      <c r="AY138" s="17" t="s">
        <v>130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84</v>
      </c>
      <c r="BK138" s="198">
        <f>ROUND(I138*H138,2)</f>
        <v>0</v>
      </c>
      <c r="BL138" s="17" t="s">
        <v>711</v>
      </c>
      <c r="BM138" s="197" t="s">
        <v>729</v>
      </c>
    </row>
    <row r="139" spans="1:65" s="13" customFormat="1" ht="11.25">
      <c r="B139" s="199"/>
      <c r="C139" s="200"/>
      <c r="D139" s="201" t="s">
        <v>139</v>
      </c>
      <c r="E139" s="202" t="s">
        <v>1</v>
      </c>
      <c r="F139" s="203" t="s">
        <v>84</v>
      </c>
      <c r="G139" s="200"/>
      <c r="H139" s="204">
        <v>1</v>
      </c>
      <c r="I139" s="205"/>
      <c r="J139" s="200"/>
      <c r="K139" s="200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139</v>
      </c>
      <c r="AU139" s="210" t="s">
        <v>86</v>
      </c>
      <c r="AV139" s="13" t="s">
        <v>86</v>
      </c>
      <c r="AW139" s="13" t="s">
        <v>32</v>
      </c>
      <c r="AX139" s="13" t="s">
        <v>76</v>
      </c>
      <c r="AY139" s="210" t="s">
        <v>130</v>
      </c>
    </row>
    <row r="140" spans="1:65" s="14" customFormat="1" ht="11.25">
      <c r="B140" s="211"/>
      <c r="C140" s="212"/>
      <c r="D140" s="201" t="s">
        <v>139</v>
      </c>
      <c r="E140" s="213" t="s">
        <v>1</v>
      </c>
      <c r="F140" s="214" t="s">
        <v>142</v>
      </c>
      <c r="G140" s="212"/>
      <c r="H140" s="215">
        <v>1</v>
      </c>
      <c r="I140" s="216"/>
      <c r="J140" s="212"/>
      <c r="K140" s="212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139</v>
      </c>
      <c r="AU140" s="221" t="s">
        <v>86</v>
      </c>
      <c r="AV140" s="14" t="s">
        <v>137</v>
      </c>
      <c r="AW140" s="14" t="s">
        <v>32</v>
      </c>
      <c r="AX140" s="14" t="s">
        <v>84</v>
      </c>
      <c r="AY140" s="221" t="s">
        <v>130</v>
      </c>
    </row>
    <row r="141" spans="1:65" s="2" customFormat="1" ht="14.45" customHeight="1">
      <c r="A141" s="34"/>
      <c r="B141" s="35"/>
      <c r="C141" s="186" t="s">
        <v>161</v>
      </c>
      <c r="D141" s="186" t="s">
        <v>132</v>
      </c>
      <c r="E141" s="187" t="s">
        <v>730</v>
      </c>
      <c r="F141" s="188" t="s">
        <v>731</v>
      </c>
      <c r="G141" s="189" t="s">
        <v>710</v>
      </c>
      <c r="H141" s="190">
        <v>1</v>
      </c>
      <c r="I141" s="191"/>
      <c r="J141" s="192">
        <f>ROUND(I141*H141,2)</f>
        <v>0</v>
      </c>
      <c r="K141" s="188" t="s">
        <v>136</v>
      </c>
      <c r="L141" s="39"/>
      <c r="M141" s="193" t="s">
        <v>1</v>
      </c>
      <c r="N141" s="194" t="s">
        <v>41</v>
      </c>
      <c r="O141" s="71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711</v>
      </c>
      <c r="AT141" s="197" t="s">
        <v>132</v>
      </c>
      <c r="AU141" s="197" t="s">
        <v>86</v>
      </c>
      <c r="AY141" s="17" t="s">
        <v>130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7" t="s">
        <v>84</v>
      </c>
      <c r="BK141" s="198">
        <f>ROUND(I141*H141,2)</f>
        <v>0</v>
      </c>
      <c r="BL141" s="17" t="s">
        <v>711</v>
      </c>
      <c r="BM141" s="197" t="s">
        <v>732</v>
      </c>
    </row>
    <row r="142" spans="1:65" s="13" customFormat="1" ht="11.25">
      <c r="B142" s="199"/>
      <c r="C142" s="200"/>
      <c r="D142" s="201" t="s">
        <v>139</v>
      </c>
      <c r="E142" s="202" t="s">
        <v>1</v>
      </c>
      <c r="F142" s="203" t="s">
        <v>84</v>
      </c>
      <c r="G142" s="200"/>
      <c r="H142" s="204">
        <v>1</v>
      </c>
      <c r="I142" s="205"/>
      <c r="J142" s="200"/>
      <c r="K142" s="200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139</v>
      </c>
      <c r="AU142" s="210" t="s">
        <v>86</v>
      </c>
      <c r="AV142" s="13" t="s">
        <v>86</v>
      </c>
      <c r="AW142" s="13" t="s">
        <v>32</v>
      </c>
      <c r="AX142" s="13" t="s">
        <v>76</v>
      </c>
      <c r="AY142" s="210" t="s">
        <v>130</v>
      </c>
    </row>
    <row r="143" spans="1:65" s="14" customFormat="1" ht="11.25">
      <c r="B143" s="211"/>
      <c r="C143" s="212"/>
      <c r="D143" s="201" t="s">
        <v>139</v>
      </c>
      <c r="E143" s="213" t="s">
        <v>1</v>
      </c>
      <c r="F143" s="214" t="s">
        <v>142</v>
      </c>
      <c r="G143" s="212"/>
      <c r="H143" s="215">
        <v>1</v>
      </c>
      <c r="I143" s="216"/>
      <c r="J143" s="212"/>
      <c r="K143" s="212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139</v>
      </c>
      <c r="AU143" s="221" t="s">
        <v>86</v>
      </c>
      <c r="AV143" s="14" t="s">
        <v>137</v>
      </c>
      <c r="AW143" s="14" t="s">
        <v>32</v>
      </c>
      <c r="AX143" s="14" t="s">
        <v>84</v>
      </c>
      <c r="AY143" s="221" t="s">
        <v>130</v>
      </c>
    </row>
    <row r="144" spans="1:65" s="15" customFormat="1" ht="11.25">
      <c r="B144" s="222"/>
      <c r="C144" s="223"/>
      <c r="D144" s="201" t="s">
        <v>139</v>
      </c>
      <c r="E144" s="224" t="s">
        <v>1</v>
      </c>
      <c r="F144" s="225" t="s">
        <v>733</v>
      </c>
      <c r="G144" s="223"/>
      <c r="H144" s="224" t="s">
        <v>1</v>
      </c>
      <c r="I144" s="226"/>
      <c r="J144" s="223"/>
      <c r="K144" s="223"/>
      <c r="L144" s="227"/>
      <c r="M144" s="246"/>
      <c r="N144" s="247"/>
      <c r="O144" s="247"/>
      <c r="P144" s="247"/>
      <c r="Q144" s="247"/>
      <c r="R144" s="247"/>
      <c r="S144" s="247"/>
      <c r="T144" s="248"/>
      <c r="AT144" s="231" t="s">
        <v>139</v>
      </c>
      <c r="AU144" s="231" t="s">
        <v>86</v>
      </c>
      <c r="AV144" s="15" t="s">
        <v>84</v>
      </c>
      <c r="AW144" s="15" t="s">
        <v>32</v>
      </c>
      <c r="AX144" s="15" t="s">
        <v>76</v>
      </c>
      <c r="AY144" s="231" t="s">
        <v>130</v>
      </c>
    </row>
    <row r="145" spans="1:31" s="2" customFormat="1" ht="6.95" customHeight="1">
      <c r="A145" s="34"/>
      <c r="B145" s="54"/>
      <c r="C145" s="55"/>
      <c r="D145" s="55"/>
      <c r="E145" s="55"/>
      <c r="F145" s="55"/>
      <c r="G145" s="55"/>
      <c r="H145" s="55"/>
      <c r="I145" s="55"/>
      <c r="J145" s="55"/>
      <c r="K145" s="55"/>
      <c r="L145" s="39"/>
      <c r="M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</sheetData>
  <sheetProtection algorithmName="SHA-512" hashValue="nKJ4UiSpfjZrpB1Vl/kqAP0xK/a8lmJuN3z1ZX3UluVFWWevP8hBYE/fALQnpNgPIkCEk5C0TJ123WOpsGUOpA==" saltValue="x/y+rzG4a2PtJAw7hrJGIpjhYDa9ptWSAlNy8KGo09Y9BVYv4MVnyL5M/Z3cwPRUbVMM8+uuILwYRK8j14ZwdA==" spinCount="100000" sheet="1" objects="1" scenarios="1" formatColumns="0" formatRows="0" autoFilter="0"/>
  <autoFilter ref="C118:K14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SO 01 - Bourací a demontá...</vt:lpstr>
      <vt:lpstr>SO 02 - Výměna podlahy</vt:lpstr>
      <vt:lpstr>SO 03 - Injektáž</vt:lpstr>
      <vt:lpstr>VON - Vedlejší a ostatní ...</vt:lpstr>
      <vt:lpstr>'Rekapitulace stavby'!Názvy_tisku</vt:lpstr>
      <vt:lpstr>'SO 01 - Bourací a demontá...'!Názvy_tisku</vt:lpstr>
      <vt:lpstr>'SO 02 - Výměna podlahy'!Názvy_tisku</vt:lpstr>
      <vt:lpstr>'SO 03 - Injektáž'!Názvy_tisku</vt:lpstr>
      <vt:lpstr>'VON - Vedlejší a ostatní ...'!Názvy_tisku</vt:lpstr>
      <vt:lpstr>'Rekapitulace stavby'!Oblast_tisku</vt:lpstr>
      <vt:lpstr>'SO 01 - Bourací a demontá...'!Oblast_tisku</vt:lpstr>
      <vt:lpstr>'SO 02 - Výměna podlahy'!Oblast_tisku</vt:lpstr>
      <vt:lpstr>'SO 03 - Injektáž'!Oblast_tisku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Koutecky Pavel</cp:lastModifiedBy>
  <dcterms:created xsi:type="dcterms:W3CDTF">2025-04-14T06:51:18Z</dcterms:created>
  <dcterms:modified xsi:type="dcterms:W3CDTF">2025-04-24T05:20:59Z</dcterms:modified>
</cp:coreProperties>
</file>