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S:\Odbor informačních technologií\Interní dokumenty OI\Výběrová řízení\2025\04_MAN Blatenská\Final k soutěži\"/>
    </mc:Choice>
  </mc:AlternateContent>
  <xr:revisionPtr revIDLastSave="0" documentId="13_ncr:1_{0DBE5313-272A-4C70-A486-AA196AECD061}" xr6:coauthVersionLast="47" xr6:coauthVersionMax="47" xr10:uidLastSave="{00000000-0000-0000-0000-000000000000}"/>
  <bookViews>
    <workbookView xWindow="-105" yWindow="0" windowWidth="20895" windowHeight="20880" activeTab="2" xr2:uid="{00000000-000D-0000-FFFF-FFFF00000000}"/>
  </bookViews>
  <sheets>
    <sheet name="Rekapitulace stavby" sheetId="1" r:id="rId1"/>
    <sheet name="Rozpočet - CELKOVY" sheetId="2" r:id="rId2"/>
    <sheet name="OPT-OPTICKÁ KABELÁŽ-SAMOSTATNÝ " sheetId="3" r:id="rId3"/>
  </sheets>
  <definedNames>
    <definedName name="_xlnm._FilterDatabase" localSheetId="1" hidden="1">'Rozpočet - CELKOVY'!$C$120:$K$173</definedName>
    <definedName name="_xlnm.Print_Titles" localSheetId="0">'Rekapitulace stavby'!$92:$92</definedName>
    <definedName name="_xlnm.Print_Titles" localSheetId="1">'Rozpočet - CELKOVY'!$120:$120</definedName>
    <definedName name="_xlnm.Print_Area" localSheetId="0">'Rekapitulace stavby'!$D$4:$AO$76,'Rekapitulace stavby'!$C$82:$AQ$96</definedName>
    <definedName name="_xlnm.Print_Area" localSheetId="1">'Rozpočet - CELKOVY'!$C$4:$J$76,'Rozpočet - CELKOVY'!$C$82:$J$104,'Rozpočet - CELKOVY'!$C$110:$J$173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3" l="1"/>
  <c r="E55" i="3"/>
  <c r="E54" i="3"/>
  <c r="E53" i="3"/>
  <c r="E52" i="3"/>
  <c r="E51" i="3"/>
  <c r="E50" i="3"/>
  <c r="C49" i="3"/>
  <c r="E49" i="3" s="1"/>
  <c r="E48" i="3"/>
  <c r="E47" i="3"/>
  <c r="C46" i="3"/>
  <c r="E46" i="3" s="1"/>
  <c r="C45" i="3"/>
  <c r="E45" i="3" s="1"/>
  <c r="C44" i="3"/>
  <c r="E44" i="3" s="1"/>
  <c r="C43" i="3"/>
  <c r="E43" i="3" s="1"/>
  <c r="C42" i="3"/>
  <c r="E42" i="3" s="1"/>
  <c r="E38" i="3"/>
  <c r="E36" i="3"/>
  <c r="E35" i="3"/>
  <c r="E34" i="3"/>
  <c r="E33" i="3"/>
  <c r="E32" i="3"/>
  <c r="E31" i="3"/>
  <c r="E30" i="3"/>
  <c r="E28" i="3"/>
  <c r="E27" i="3"/>
  <c r="E26" i="3"/>
  <c r="E25" i="3"/>
  <c r="E23" i="3"/>
  <c r="E22" i="3"/>
  <c r="E21" i="3"/>
  <c r="E20" i="3"/>
  <c r="E19" i="3"/>
  <c r="E18" i="3"/>
  <c r="E17" i="3"/>
  <c r="E15" i="3"/>
  <c r="E14" i="3"/>
  <c r="E13" i="3"/>
  <c r="E12" i="3"/>
  <c r="E11" i="3"/>
  <c r="E10" i="3"/>
  <c r="E9" i="3"/>
  <c r="E8" i="3"/>
  <c r="E7" i="3"/>
  <c r="E6" i="3"/>
  <c r="E39" i="3" l="1"/>
  <c r="E57" i="3"/>
  <c r="E59" i="3" s="1"/>
  <c r="I128" i="2" s="1"/>
  <c r="J35" i="2" l="1"/>
  <c r="J34" i="2"/>
  <c r="AY95" i="1" s="1"/>
  <c r="J33" i="2"/>
  <c r="AX95" i="1"/>
  <c r="BI173" i="2"/>
  <c r="BH173" i="2"/>
  <c r="BG173" i="2"/>
  <c r="BF173" i="2"/>
  <c r="T173" i="2"/>
  <c r="R173" i="2"/>
  <c r="P173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8" i="2"/>
  <c r="BH128" i="2"/>
  <c r="BG128" i="2"/>
  <c r="BF128" i="2"/>
  <c r="T128" i="2"/>
  <c r="T127" i="2"/>
  <c r="R128" i="2"/>
  <c r="R127" i="2" s="1"/>
  <c r="P128" i="2"/>
  <c r="P127" i="2"/>
  <c r="BI125" i="2"/>
  <c r="BH125" i="2"/>
  <c r="BG125" i="2"/>
  <c r="BF125" i="2"/>
  <c r="T125" i="2"/>
  <c r="T124" i="2" s="1"/>
  <c r="T123" i="2" s="1"/>
  <c r="T122" i="2" s="1"/>
  <c r="R125" i="2"/>
  <c r="R124" i="2" s="1"/>
  <c r="R123" i="2" s="1"/>
  <c r="R122" i="2" s="1"/>
  <c r="P125" i="2"/>
  <c r="P124" i="2" s="1"/>
  <c r="P123" i="2" s="1"/>
  <c r="P122" i="2" s="1"/>
  <c r="F115" i="2"/>
  <c r="E113" i="2"/>
  <c r="F87" i="2"/>
  <c r="E85" i="2"/>
  <c r="J22" i="2"/>
  <c r="E22" i="2"/>
  <c r="J90" i="2" s="1"/>
  <c r="J21" i="2"/>
  <c r="J19" i="2"/>
  <c r="E19" i="2"/>
  <c r="J117" i="2" s="1"/>
  <c r="J18" i="2"/>
  <c r="J16" i="2"/>
  <c r="E16" i="2"/>
  <c r="F118" i="2"/>
  <c r="J15" i="2"/>
  <c r="J13" i="2"/>
  <c r="E13" i="2"/>
  <c r="F117" i="2" s="1"/>
  <c r="J12" i="2"/>
  <c r="J10" i="2"/>
  <c r="L90" i="1"/>
  <c r="AM90" i="1"/>
  <c r="AM89" i="1"/>
  <c r="L89" i="1"/>
  <c r="AM87" i="1"/>
  <c r="L87" i="1"/>
  <c r="L85" i="1"/>
  <c r="L84" i="1"/>
  <c r="BK169" i="2"/>
  <c r="BK160" i="2"/>
  <c r="J151" i="2"/>
  <c r="J144" i="2"/>
  <c r="BK137" i="2"/>
  <c r="J131" i="2"/>
  <c r="J173" i="2"/>
  <c r="J169" i="2"/>
  <c r="J164" i="2"/>
  <c r="BK157" i="2"/>
  <c r="BK152" i="2"/>
  <c r="J149" i="2"/>
  <c r="J145" i="2"/>
  <c r="BK142" i="2"/>
  <c r="J170" i="2"/>
  <c r="BK161" i="2"/>
  <c r="BK156" i="2"/>
  <c r="J152" i="2"/>
  <c r="J148" i="2"/>
  <c r="BK136" i="2"/>
  <c r="AS94" i="1"/>
  <c r="J139" i="2"/>
  <c r="J171" i="2"/>
  <c r="BK165" i="2"/>
  <c r="BK155" i="2"/>
  <c r="BK147" i="2"/>
  <c r="J140" i="2"/>
  <c r="BK132" i="2"/>
  <c r="BK171" i="2"/>
  <c r="J166" i="2"/>
  <c r="BK159" i="2"/>
  <c r="BK153" i="2"/>
  <c r="BK150" i="2"/>
  <c r="J147" i="2"/>
  <c r="BK140" i="2"/>
  <c r="BK134" i="2"/>
  <c r="BK128" i="2"/>
  <c r="J167" i="2"/>
  <c r="J159" i="2"/>
  <c r="J154" i="2"/>
  <c r="J143" i="2"/>
  <c r="BK139" i="2"/>
  <c r="BK131" i="2"/>
  <c r="J138" i="2"/>
  <c r="BK172" i="2"/>
  <c r="BK164" i="2"/>
  <c r="BK154" i="2"/>
  <c r="J146" i="2"/>
  <c r="J136" i="2"/>
  <c r="J130" i="2"/>
  <c r="J172" i="2"/>
  <c r="BK168" i="2"/>
  <c r="BK143" i="2"/>
  <c r="J141" i="2"/>
  <c r="J135" i="2"/>
  <c r="J132" i="2"/>
  <c r="J125" i="2"/>
  <c r="BK166" i="2"/>
  <c r="J155" i="2"/>
  <c r="BK151" i="2"/>
  <c r="BK145" i="2"/>
  <c r="J142" i="2"/>
  <c r="BK138" i="2"/>
  <c r="BK135" i="2"/>
  <c r="J128" i="2"/>
  <c r="J168" i="2"/>
  <c r="J161" i="2"/>
  <c r="BK149" i="2"/>
  <c r="BK141" i="2"/>
  <c r="BK133" i="2"/>
  <c r="BK125" i="2"/>
  <c r="BK170" i="2"/>
  <c r="BK167" i="2"/>
  <c r="J160" i="2"/>
  <c r="J156" i="2"/>
  <c r="BK148" i="2"/>
  <c r="BK144" i="2"/>
  <c r="BK130" i="2"/>
  <c r="BK173" i="2"/>
  <c r="J165" i="2"/>
  <c r="J157" i="2"/>
  <c r="J153" i="2"/>
  <c r="J150" i="2"/>
  <c r="J137" i="2"/>
  <c r="J133" i="2"/>
  <c r="BK146" i="2"/>
  <c r="J134" i="2"/>
  <c r="P163" i="2" l="1"/>
  <c r="P162" i="2" s="1"/>
  <c r="P129" i="2"/>
  <c r="P126" i="2" s="1"/>
  <c r="BK129" i="2"/>
  <c r="J129" i="2" s="1"/>
  <c r="J100" i="2" s="1"/>
  <c r="T129" i="2"/>
  <c r="T126" i="2" s="1"/>
  <c r="P158" i="2"/>
  <c r="T158" i="2"/>
  <c r="R163" i="2"/>
  <c r="R162" i="2"/>
  <c r="R129" i="2"/>
  <c r="R126" i="2" s="1"/>
  <c r="R121" i="2" s="1"/>
  <c r="BK158" i="2"/>
  <c r="J158" i="2"/>
  <c r="J101" i="2"/>
  <c r="R158" i="2"/>
  <c r="BK163" i="2"/>
  <c r="J163" i="2"/>
  <c r="J103" i="2"/>
  <c r="T163" i="2"/>
  <c r="T162" i="2" s="1"/>
  <c r="BK124" i="2"/>
  <c r="J124" i="2"/>
  <c r="J97" i="2" s="1"/>
  <c r="BK127" i="2"/>
  <c r="J127" i="2"/>
  <c r="J99" i="2" s="1"/>
  <c r="F90" i="2"/>
  <c r="J115" i="2"/>
  <c r="BE130" i="2"/>
  <c r="BE135" i="2"/>
  <c r="BE136" i="2"/>
  <c r="BE141" i="2"/>
  <c r="BE169" i="2"/>
  <c r="J89" i="2"/>
  <c r="BE125" i="2"/>
  <c r="BE128" i="2"/>
  <c r="BE140" i="2"/>
  <c r="BE142" i="2"/>
  <c r="BE156" i="2"/>
  <c r="BE160" i="2"/>
  <c r="BE161" i="2"/>
  <c r="BE165" i="2"/>
  <c r="BE168" i="2"/>
  <c r="F89" i="2"/>
  <c r="J118" i="2"/>
  <c r="BE131" i="2"/>
  <c r="BE132" i="2"/>
  <c r="BE137" i="2"/>
  <c r="BE145" i="2"/>
  <c r="BE146" i="2"/>
  <c r="BE149" i="2"/>
  <c r="BE150" i="2"/>
  <c r="BE151" i="2"/>
  <c r="BE152" i="2"/>
  <c r="BE155" i="2"/>
  <c r="BE157" i="2"/>
  <c r="BE166" i="2"/>
  <c r="BE170" i="2"/>
  <c r="BE171" i="2"/>
  <c r="BE133" i="2"/>
  <c r="BE134" i="2"/>
  <c r="BE138" i="2"/>
  <c r="BE139" i="2"/>
  <c r="BE143" i="2"/>
  <c r="BE144" i="2"/>
  <c r="BE147" i="2"/>
  <c r="BE148" i="2"/>
  <c r="BE153" i="2"/>
  <c r="BE154" i="2"/>
  <c r="BE159" i="2"/>
  <c r="BE164" i="2"/>
  <c r="BE167" i="2"/>
  <c r="BE172" i="2"/>
  <c r="BE173" i="2"/>
  <c r="J32" i="2"/>
  <c r="AW95" i="1" s="1"/>
  <c r="F32" i="2"/>
  <c r="BA95" i="1" s="1"/>
  <c r="BA94" i="1" s="1"/>
  <c r="W30" i="1" s="1"/>
  <c r="F35" i="2"/>
  <c r="BD95" i="1" s="1"/>
  <c r="BD94" i="1" s="1"/>
  <c r="W33" i="1" s="1"/>
  <c r="F34" i="2"/>
  <c r="BC95" i="1" s="1"/>
  <c r="BC94" i="1" s="1"/>
  <c r="AY94" i="1" s="1"/>
  <c r="F33" i="2"/>
  <c r="BB95" i="1" s="1"/>
  <c r="BB94" i="1" s="1"/>
  <c r="W31" i="1" s="1"/>
  <c r="T121" i="2" l="1"/>
  <c r="P121" i="2"/>
  <c r="AU95" i="1" s="1"/>
  <c r="AU94" i="1" s="1"/>
  <c r="BK123" i="2"/>
  <c r="J123" i="2" s="1"/>
  <c r="J96" i="2" s="1"/>
  <c r="BK162" i="2"/>
  <c r="J162" i="2" s="1"/>
  <c r="J102" i="2" s="1"/>
  <c r="BK126" i="2"/>
  <c r="J126" i="2" s="1"/>
  <c r="J98" i="2" s="1"/>
  <c r="AW94" i="1"/>
  <c r="AK30" i="1"/>
  <c r="J31" i="2"/>
  <c r="AV95" i="1" s="1"/>
  <c r="AT95" i="1" s="1"/>
  <c r="W32" i="1"/>
  <c r="AX94" i="1"/>
  <c r="F31" i="2"/>
  <c r="AZ95" i="1" s="1"/>
  <c r="AZ94" i="1" s="1"/>
  <c r="W29" i="1" s="1"/>
  <c r="BK122" i="2" l="1"/>
  <c r="J122" i="2" s="1"/>
  <c r="J95" i="2" s="1"/>
  <c r="AV94" i="1"/>
  <c r="AK29" i="1" s="1"/>
  <c r="BK121" i="2" l="1"/>
  <c r="J121" i="2" s="1"/>
  <c r="J94" i="2" s="1"/>
  <c r="AT94" i="1"/>
  <c r="J28" i="2" l="1"/>
  <c r="AG95" i="1" s="1"/>
  <c r="AG94" i="1" s="1"/>
  <c r="AK26" i="1" s="1"/>
  <c r="J37" i="2" l="1"/>
  <c r="AN95" i="1"/>
  <c r="AK35" i="1"/>
  <c r="AN94" i="1"/>
</calcChain>
</file>

<file path=xl/sharedStrings.xml><?xml version="1.0" encoding="utf-8"?>
<sst xmlns="http://schemas.openxmlformats.org/spreadsheetml/2006/main" count="993" uniqueCount="378">
  <si>
    <t>Export Komplet</t>
  </si>
  <si>
    <t/>
  </si>
  <si>
    <t>2.0</t>
  </si>
  <si>
    <t>False</t>
  </si>
  <si>
    <t>{c6287fab-dfdc-46c2-9b43-643e2be82c8c}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</si>
  <si>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</si>
  <si>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</si>
  <si>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</si>
  <si>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</si>
  <si>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</si>
  <si>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</si>
  <si>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</si>
  <si>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</si>
  <si>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</si>
  <si>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2024-MAN-BLAT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</si>
  <si>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</si>
  <si>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</si>
  <si>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</si>
  <si>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</si>
  <si>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</si>
  <si>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</si>
  <si>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</si>
  <si>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</si>
  <si>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</si>
  <si>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</si>
  <si>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</si>
  <si>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</si>
  <si>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</si>
  <si>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</si>
  <si>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</si>
  <si>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</si>
  <si>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</si>
  <si>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</si>
  <si>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</si>
  <si>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</si>
  <si>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</si>
  <si>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</si>
  <si>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</si>
  <si>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</si>
  <si>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</si>
  <si>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</si>
  <si>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</si>
  <si>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</si>
  <si>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</si>
  <si>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</si>
  <si>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</si>
  <si>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</si>
  <si>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</si>
  <si>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</si>
  <si>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</si>
  <si>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</si>
  <si>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</si>
  <si>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</si>
  <si>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</si>
  <si>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</si>
  <si>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</si>
  <si>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</si>
  <si>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</si>
  <si>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</si>
  <si>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</si>
  <si>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</si>
  <si>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</si>
  <si>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</si>
  <si>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</si>
  <si>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</si>
  <si>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</si>
  <si>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</si>
  <si>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</si>
  <si>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</si>
  <si>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</si>
  <si>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</si>
  <si>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</si>
  <si>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</si>
  <si>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</si>
  <si>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</si>
  <si>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</si>
  <si>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</si>
  <si>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</si>
  <si>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</si>
  <si>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</si>
  <si>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</si>
  <si>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</si>
  <si>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</si>
  <si>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</si>
  <si>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</si>
  <si>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HSV</t>
  </si>
  <si>
    <t xml:space="preserve">    9 - Ostatní konstrukce a práce-bourání</t>
  </si>
  <si>
    <t xml:space="preserve">      99 - Přesun hmot</t>
  </si>
  <si>
    <t>M - Práce a dodávky M</t>
  </si>
  <si>
    <t xml:space="preserve">    21-M - Elektromontáže</t>
  </si>
  <si>
    <t xml:space="preserve">    46-M - Zemní práce při extr.mont.pracích</t>
  </si>
  <si>
    <t>HZS - Hodinové zúčtovací sazby</t>
  </si>
  <si>
    <t>VRN - Vedlejší rozpočtové náklady</t>
  </si>
  <si>
    <t xml:space="preserve">    0 -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</si>
  <si>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</si>
  <si>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</si>
  <si>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</si>
  <si>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</si>
  <si>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</si>
  <si>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</si>
  <si>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</si>
  <si>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</si>
  <si>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</si>
  <si>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</si>
  <si>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</si>
  <si>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</si>
  <si>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</si>
  <si>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</si>
  <si>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ROZPOCET</t>
  </si>
  <si>
    <t>9</t>
  </si>
  <si>
    <t>Ostatní konstrukce a práce-bourání</t>
  </si>
  <si>
    <t>99</t>
  </si>
  <si>
    <t>Přesun hmot</t>
  </si>
  <si>
    <t>K</t>
  </si>
  <si>
    <t>997013801</t>
  </si>
  <si>
    <t>Poplatek za uložení stavebního betonového odpadu na skládce (skládkovné)</t>
  </si>
  <si>
    <t>t</t>
  </si>
  <si>
    <t>4</t>
  </si>
  <si>
    <t>3</t>
  </si>
  <si>
    <t>676033503</t>
  </si>
  <si>
    <t>M</t>
  </si>
  <si>
    <t>Práce a dodávky M</t>
  </si>
  <si>
    <t>21-M</t>
  </si>
  <si>
    <t>Elektromontáže</t>
  </si>
  <si>
    <t>51</t>
  </si>
  <si>
    <t>900000100</t>
  </si>
  <si>
    <t>ks</t>
  </si>
  <si>
    <t>64</t>
  </si>
  <si>
    <t>1520097305</t>
  </si>
  <si>
    <t>46-M</t>
  </si>
  <si>
    <t>Zemní práce při extr.mont.pracích</t>
  </si>
  <si>
    <t>12</t>
  </si>
  <si>
    <t>460010025</t>
  </si>
  <si>
    <t>Vytyčení trasy inženýrských sítí v zastavěném prostoru</t>
  </si>
  <si>
    <t>km</t>
  </si>
  <si>
    <t>325745100</t>
  </si>
  <si>
    <t>7</t>
  </si>
  <si>
    <t>210021063</t>
  </si>
  <si>
    <t>Osazení výstražné fólie z PVC</t>
  </si>
  <si>
    <t>m</t>
  </si>
  <si>
    <t>-1130685402</t>
  </si>
  <si>
    <t>8</t>
  </si>
  <si>
    <t>JTA.0013702.URS</t>
  </si>
  <si>
    <t>EXTRUNET - výstražná fólie z polyethylenu šíře 33cm</t>
  </si>
  <si>
    <t>128</t>
  </si>
  <si>
    <t>1957435326</t>
  </si>
  <si>
    <t>13</t>
  </si>
  <si>
    <t>460030007</t>
  </si>
  <si>
    <t>Sejmutí ornice ručně v hornině třídy 2, vrstva tloušťky přes 15 cm</t>
  </si>
  <si>
    <t>m3</t>
  </si>
  <si>
    <t>-1640609612</t>
  </si>
  <si>
    <t>14</t>
  </si>
  <si>
    <t>460030015</t>
  </si>
  <si>
    <t>Odstranění travnatého porostu, kosení a shrabávání trávy</t>
  </si>
  <si>
    <t>m2</t>
  </si>
  <si>
    <t>-340269631</t>
  </si>
  <si>
    <t>460030021</t>
  </si>
  <si>
    <t>Odstranění dřevitého porostu z křovin a stromů měkkého středně hustého</t>
  </si>
  <si>
    <t>-1090434322</t>
  </si>
  <si>
    <t>16</t>
  </si>
  <si>
    <t>460030028</t>
  </si>
  <si>
    <t>Ostatní práce štěpkování netěžitelného porostu s odvozem</t>
  </si>
  <si>
    <t>prms</t>
  </si>
  <si>
    <t>-830287810</t>
  </si>
  <si>
    <t>17</t>
  </si>
  <si>
    <t>460161183</t>
  </si>
  <si>
    <t>Hloubení kabelových rýh ručně š 35 cm hl 90 cm v hornině tř II skupiny 4</t>
  </si>
  <si>
    <t>-1430983422</t>
  </si>
  <si>
    <t>20</t>
  </si>
  <si>
    <t>460421072</t>
  </si>
  <si>
    <t>Lože kabelů z písku nebo štěrkopísku tl 5 cm nad kabel, kryté plastovou deskou, š lože do 50 cm</t>
  </si>
  <si>
    <t>153432238</t>
  </si>
  <si>
    <t>43</t>
  </si>
  <si>
    <t>460742121</t>
  </si>
  <si>
    <t>Osazení kabelových prostupů z trub plastových do rýhy s obsypem z písku průměru do 10 cm</t>
  </si>
  <si>
    <t>-1887769476</t>
  </si>
  <si>
    <t>58331351</t>
  </si>
  <si>
    <t>kamenivo těžené drobné frakce 0/4</t>
  </si>
  <si>
    <t>-1139583865</t>
  </si>
  <si>
    <t>22</t>
  </si>
  <si>
    <t>34575105</t>
  </si>
  <si>
    <t>deska kabelová krycí PVC červená, 300x7x2mm</t>
  </si>
  <si>
    <t>2135337743</t>
  </si>
  <si>
    <t>37</t>
  </si>
  <si>
    <t>34571360</t>
  </si>
  <si>
    <t>trubka elektroinstalační HDPE tuhá dvouplášťová korugovaná D 32/40mm</t>
  </si>
  <si>
    <t>-1924117910</t>
  </si>
  <si>
    <t>24</t>
  </si>
  <si>
    <t>460431183</t>
  </si>
  <si>
    <t>Zásyp kabelových rýh ručně se zhutněním š 35 cm hl 80 cm z horniny tř II skupiny 4</t>
  </si>
  <si>
    <t>1115534040</t>
  </si>
  <si>
    <t>25</t>
  </si>
  <si>
    <t>460470011</t>
  </si>
  <si>
    <t>Provizorní zajištění kabelů ve výkopech při jejich křížení</t>
  </si>
  <si>
    <t>kus</t>
  </si>
  <si>
    <t>-405132951</t>
  </si>
  <si>
    <t>26</t>
  </si>
  <si>
    <t>460470012</t>
  </si>
  <si>
    <t>Provizorní zajištění kabelů ve výkopech při jejich souběhu</t>
  </si>
  <si>
    <t>-196547231</t>
  </si>
  <si>
    <t>18</t>
  </si>
  <si>
    <t>460510095</t>
  </si>
  <si>
    <t>Kabelové prostupy z trub plastových do protlačovaných otvorů, průměru do 15 cm</t>
  </si>
  <si>
    <t>-559131166</t>
  </si>
  <si>
    <t>19</t>
  </si>
  <si>
    <t>34571367</t>
  </si>
  <si>
    <t>trubka elektroinstalační HDPE tuhá dvouplášťová korugovaná D 108/125mm</t>
  </si>
  <si>
    <t>-1236971679</t>
  </si>
  <si>
    <t>27</t>
  </si>
  <si>
    <t>460310105</t>
  </si>
  <si>
    <t>Řízený zemní protlak strojně v hornině tř 1 až 4 hloubky do 6 m vnějšího průměru do 160 mm</t>
  </si>
  <si>
    <t>-1404928370</t>
  </si>
  <si>
    <t>5</t>
  </si>
  <si>
    <t>460600061</t>
  </si>
  <si>
    <t>Odvoz suti a vybouraných hmot do 1 km</t>
  </si>
  <si>
    <t>2018228721</t>
  </si>
  <si>
    <t>6</t>
  </si>
  <si>
    <t>460600071</t>
  </si>
  <si>
    <t>Příplatek k odvozu suti a vybouraných hmot za každý další 1 km</t>
  </si>
  <si>
    <t>638388017</t>
  </si>
  <si>
    <t>44</t>
  </si>
  <si>
    <t>460680112</t>
  </si>
  <si>
    <t>Vybourání otvorů ve zdivu z lehkých betonů plochy do 0,25 m2, tloušťky do 30 cm</t>
  </si>
  <si>
    <t>1522153288</t>
  </si>
  <si>
    <t>52</t>
  </si>
  <si>
    <t>460680151</t>
  </si>
  <si>
    <t>Vybourání otvorů ve zdivu kamenném plochy do 0,25 m2, tloušťky do 45 cm</t>
  </si>
  <si>
    <t>-355718529</t>
  </si>
  <si>
    <t>45</t>
  </si>
  <si>
    <t>460091114</t>
  </si>
  <si>
    <t>Odkop zeminy při elektromontážích ručně v  hornině tř II skupiny 5</t>
  </si>
  <si>
    <t>-1417157072</t>
  </si>
  <si>
    <t>48</t>
  </si>
  <si>
    <t>468021221</t>
  </si>
  <si>
    <t>Rozebrání dlažeb při elektromontážích ručně z dlaždic zámkových do písku spáry nezalité</t>
  </si>
  <si>
    <t>-1008089031</t>
  </si>
  <si>
    <t>47</t>
  </si>
  <si>
    <t>460881512</t>
  </si>
  <si>
    <t>Kladení dlažby z kostek kamenných drobných do lože z kameniva těženého při elektromontážích</t>
  </si>
  <si>
    <t>-296205729</t>
  </si>
  <si>
    <t>46</t>
  </si>
  <si>
    <t>460871153</t>
  </si>
  <si>
    <t>Podklad vozovky a chodníku z kameniva drceného se zhutněním při elektromontážích tl přes 15 do 20 cm</t>
  </si>
  <si>
    <t>897424897</t>
  </si>
  <si>
    <t>49</t>
  </si>
  <si>
    <t>58333625</t>
  </si>
  <si>
    <t>kamenivo těžené hrubé frakce 4/8</t>
  </si>
  <si>
    <t>-1392992900</t>
  </si>
  <si>
    <t>HZS</t>
  </si>
  <si>
    <t>Hodinové zúčtovací sazby</t>
  </si>
  <si>
    <t>28</t>
  </si>
  <si>
    <t>HZS2222</t>
  </si>
  <si>
    <t>Hodinová zúčtovací sazba elektrikář odborný-ostatní práce jinde nespecifikované</t>
  </si>
  <si>
    <t>hod</t>
  </si>
  <si>
    <t>1067361948</t>
  </si>
  <si>
    <t>29</t>
  </si>
  <si>
    <t>HZS2491</t>
  </si>
  <si>
    <t>Hodinová zúčtovací sazba dělník zednických výpomocí</t>
  </si>
  <si>
    <t>-240164383</t>
  </si>
  <si>
    <t>30</t>
  </si>
  <si>
    <t>HZS4221</t>
  </si>
  <si>
    <t>Hodinová zúčtovací sazba geodet</t>
  </si>
  <si>
    <t>512</t>
  </si>
  <si>
    <t>161685943</t>
  </si>
  <si>
    <t>VRN</t>
  </si>
  <si>
    <t>Vedlejší rozpočtové náklady</t>
  </si>
  <si>
    <t>31</t>
  </si>
  <si>
    <t>013254000</t>
  </si>
  <si>
    <t>Dokumentace skutečného provedení stavby</t>
  </si>
  <si>
    <t>Kč</t>
  </si>
  <si>
    <t>8192</t>
  </si>
  <si>
    <t>-480181090</t>
  </si>
  <si>
    <t>32</t>
  </si>
  <si>
    <t>045002000</t>
  </si>
  <si>
    <t>Kompletační a koordinační činnost</t>
  </si>
  <si>
    <t>131072</t>
  </si>
  <si>
    <t>-2010447093</t>
  </si>
  <si>
    <t>33</t>
  </si>
  <si>
    <t>065002000</t>
  </si>
  <si>
    <t>Mimostaveništní doprava materiálů</t>
  </si>
  <si>
    <t>-845760222</t>
  </si>
  <si>
    <t>34</t>
  </si>
  <si>
    <t>081002000</t>
  </si>
  <si>
    <t>Doprava zaměstnanců na staveniště</t>
  </si>
  <si>
    <t>2048</t>
  </si>
  <si>
    <t>3523365</t>
  </si>
  <si>
    <t>35</t>
  </si>
  <si>
    <t>091002000</t>
  </si>
  <si>
    <t>Ostatní náklady související s objektem</t>
  </si>
  <si>
    <t>262144</t>
  </si>
  <si>
    <t>-1241508384</t>
  </si>
  <si>
    <t>53</t>
  </si>
  <si>
    <t>030001000</t>
  </si>
  <si>
    <t>Zařízení staveniště</t>
  </si>
  <si>
    <t>1252382575</t>
  </si>
  <si>
    <t>54</t>
  </si>
  <si>
    <t>034203000</t>
  </si>
  <si>
    <t>Oplocení staveniště</t>
  </si>
  <si>
    <t>-1077478843</t>
  </si>
  <si>
    <t>55</t>
  </si>
  <si>
    <t>034403000</t>
  </si>
  <si>
    <t>Dopravní značení na staveništi</t>
  </si>
  <si>
    <t>-51708671</t>
  </si>
  <si>
    <t>56</t>
  </si>
  <si>
    <t>034703000</t>
  </si>
  <si>
    <t>Osvětlení staveniště</t>
  </si>
  <si>
    <t>414607480</t>
  </si>
  <si>
    <t>57</t>
  </si>
  <si>
    <t>041403000</t>
  </si>
  <si>
    <t>Koordinátor BOZP na staveništi</t>
  </si>
  <si>
    <t>786169120</t>
  </si>
  <si>
    <t>Rozpočet:</t>
  </si>
  <si>
    <t>Obj. číslo</t>
  </si>
  <si>
    <t>ks, m</t>
  </si>
  <si>
    <t>Kč/jedn.</t>
  </si>
  <si>
    <t>Kč celkem</t>
  </si>
  <si>
    <t>Nové připojení autobusová zastávka SEVERKA-směr Povodí Ohře, Blatenská ul.</t>
  </si>
  <si>
    <t>KMR-HT-58x58x60</t>
  </si>
  <si>
    <t>Kabelová komora Hidrostank, 580x580mm, hloubka 600mm, D400 dle EN14802</t>
  </si>
  <si>
    <t>VA15-58x58K</t>
  </si>
  <si>
    <t>Víko kompozitní A15 (1,5t) pro komory Hidrostank 68x68cm, fixace šroubem</t>
  </si>
  <si>
    <t>DNO-HT-58x58</t>
  </si>
  <si>
    <t>Dno kabelové komory Hidrostank 580x580 mm</t>
  </si>
  <si>
    <t>HDPES40TMAT</t>
  </si>
  <si>
    <t>Spojka Matrix "T" 40/40/40</t>
  </si>
  <si>
    <t>OTMP-UFG14-7/3,5</t>
  </si>
  <si>
    <t>Spojka mikrotrubiček přímá redukční UFG, vodotěsná, průhledná 14/7mm (ID 3,5mm)</t>
  </si>
  <si>
    <t>HDPE40-3,5M</t>
  </si>
  <si>
    <t xml:space="preserve">Trubka HDPE Optohard 40/33mm </t>
  </si>
  <si>
    <t>HDPEK40</t>
  </si>
  <si>
    <t>Koncovka trubky HDPE 40</t>
  </si>
  <si>
    <t>MKR14-10</t>
  </si>
  <si>
    <t>Mikrotrubička Mikrohard 14/10 zodolněná</t>
  </si>
  <si>
    <t>MKRGWB14-10</t>
  </si>
  <si>
    <t>Gas-water block 14/10mm</t>
  </si>
  <si>
    <t>montážní a těsnící materiál</t>
  </si>
  <si>
    <t>KK-BL/HU - odbočení 3xMT 14/10mm do MŠ Jiráskova + MHD zastávka SEVERKA - směr Aquasvět Blatenská, optická spojka pro napojení MŠ Jiráskova</t>
  </si>
  <si>
    <t>optický kabel z KK-B do KK-BL/HU - 12vl.</t>
  </si>
  <si>
    <t>012-SM657A1-DR-18v2ZX</t>
  </si>
  <si>
    <t>Kabel optický k zafouknutí EPSU AIRBLOWN, 12 vláken SM 9/125, G.657A1, suchý, HDPE, d1,8mm, 100N, povolený r ohybu 40mm</t>
  </si>
  <si>
    <t>ORKS-BS403A-M-T6-144C</t>
  </si>
  <si>
    <t>Spojka optická kabelová odklopná řady BS403, pro 144 svarů (max. 288), s ventilkem, 8x vstup d6-20mm, kompletní</t>
  </si>
  <si>
    <t>ORKS-UCAO-S45754-A3-A17</t>
  </si>
  <si>
    <t>Spojka optická kabelová odklopná řady UCAO, pro max. 060 svarů, včetně kabelových průchodek, kompletní příslušenství</t>
  </si>
  <si>
    <t>optický kabel z KK-BL/HU do MŠ Jiráskova - 8vl., včetně zakončení v 19" racku v MŠ Jiráskova, komora u MŠ</t>
  </si>
  <si>
    <t>008-SM657A1-DR-16-ZX</t>
  </si>
  <si>
    <t>Kabel optický k zafouknutí EPSU AIRBLOWN, 08 vláken SM 9/125, G.657A1, suchý, HDPE, d1,2mm, 100N, povolený r ohybu 35mm</t>
  </si>
  <si>
    <t>OV-VYS-OEM-24SC-COMPLET</t>
  </si>
  <si>
    <t>19" rozvaděč OEM plechový, černý, výsuvný, 24x SC simplex díra (neosazené - bez adaptérů), včetně PG, 2ks kazet a plast. Příchytek</t>
  </si>
  <si>
    <t>OAD-E2000-S-SM-APC</t>
  </si>
  <si>
    <t>Optická spojka/ adaptér/ coupling E2000-E2000, simplex, SM 9/125, zelená (APC)</t>
  </si>
  <si>
    <t>OPI-9A-E2A-1-900ES</t>
  </si>
  <si>
    <t>Pigtail optický SM OS1/OS2 G657A, E2000/APC, 1m, snadno zdrhovatelný, 900µm LSOH, I/L 0,25dB, R/L -60dB</t>
  </si>
  <si>
    <t>OPA-9A-E2A/LC-1D</t>
  </si>
  <si>
    <t>Patchcord optický SM OS1/OS2 G657A2, E2/APC-LC/PC, 1m, LSOH žlutý dup. 2x 2mm, I/L 0,2dB (C+), R/L -55dB (G1)</t>
  </si>
  <si>
    <t>Lišta LV 40x40</t>
  </si>
  <si>
    <t>montážní materiál (šrouby, vruty, hmoždinky, pásky apod.)</t>
  </si>
  <si>
    <t>mezisoučet materiál</t>
  </si>
  <si>
    <t>Montážní práce</t>
  </si>
  <si>
    <t>usazení a kompletace kabelové komory 580x580x600</t>
  </si>
  <si>
    <t>instalace MATRIX spojky</t>
  </si>
  <si>
    <t>spojkování mikrotrubek</t>
  </si>
  <si>
    <t>pokládka HDPE 40</t>
  </si>
  <si>
    <t>Pokládka mikrotrubky</t>
  </si>
  <si>
    <t>průraz základem</t>
  </si>
  <si>
    <t>příprava zafukovacího místa</t>
  </si>
  <si>
    <t>zatažení/zafouknutí optického kabelu do mikrotrubky</t>
  </si>
  <si>
    <t>zábor a ohraničení pracoviště</t>
  </si>
  <si>
    <t>montáž a kompletace optic. rozvaděče/spojky</t>
  </si>
  <si>
    <t>zakončení op.kabelu, rozvláknění</t>
  </si>
  <si>
    <t>svár na FO vlákně MM/SM</t>
  </si>
  <si>
    <t>Měření optického vlákna MM/SM - reflektormetrické vč. protokolu 2 vlnové délky - oboustranně</t>
  </si>
  <si>
    <t>drobné práce jinde neuvedené</t>
  </si>
  <si>
    <t>dopravní náklady</t>
  </si>
  <si>
    <t>Mezisoučet práce</t>
  </si>
  <si>
    <t>CELKEM CENA bez DPH</t>
  </si>
  <si>
    <t>OPT-OPTICKÁ KABELÁŽ-SAMOSTATNÝ ROZPOČET (samostatný list)</t>
  </si>
  <si>
    <t>Rozšíření optické sítě MAN v Chomutově – Blatenská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</si>
</sst>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č&quot;_-;\-* #,##0.00\ &quot;Kč&quot;_-;_-* &quot;-&quot;??\ &quot;Kč&quot;_-;_-@_-"/>
    <numFmt numFmtId="164" formatCode="#,##0.00%"/>
    <numFmt numFmtId="165" formatCode="dd\.mm\.yyyy"/>
    <numFmt numFmtId="166" formatCode="#,##0.00000"/>
    <numFmt numFmtId="167" formatCode="#,##0.000"/>
    <numFmt numFmtId="168" formatCode="_-* #,##0.00\ [$Kč-405]_-;\-* #,##0.00\ [$Kč-405]_-;_-* &quot;-&quot;??\ [$Kč-405]_-;_-@_-"/>
  </numFmts>
  <fonts count="45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9"/>
      <name val="Arial CE"/>
      <charset val="238"/>
    </font>
    <font>
      <sz val="8"/>
      <name val="Arial CE"/>
      <charset val="238"/>
    </font>
    <font>
      <sz val="1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3" fillId="0" borderId="0" applyNumberFormat="0" applyFill="0" applyBorder="0" applyAlignment="0" applyProtection="0"/>
    <xf numFmtId="0" fontId="34" fillId="0" borderId="0"/>
    <xf numFmtId="0" fontId="1" fillId="0" borderId="0"/>
    <xf numFmtId="44" fontId="34" fillId="0" borderId="0" applyFont="0" applyFill="0" applyBorder="0" applyAlignment="0" applyProtection="0"/>
    <xf numFmtId="0" fontId="34" fillId="0" borderId="0"/>
    <xf numFmtId="0" fontId="34" fillId="0" borderId="0"/>
    <xf numFmtId="44" fontId="34" fillId="0" borderId="0" applyFont="0" applyFill="0" applyBorder="0" applyAlignment="0" applyProtection="0"/>
    <xf numFmtId="9" fontId="34" fillId="0" borderId="0" applyFont="0" applyFill="0" applyBorder="0" applyAlignment="0" applyProtection="0"/>
  </cellStyleXfs>
  <cellXfs count="26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9" fillId="0" borderId="0" xfId="0" applyFont="1" applyAlignment="1"/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3" borderId="0" xfId="0" applyFont="1" applyFill="1" applyAlignment="1" applyProtection="1">
      <alignment horizontal="left" vertical="center"/>
      <protection locked="0"/>
    </xf>
    <xf numFmtId="49" fontId="3" fillId="3" borderId="0" xfId="0" applyNumberFormat="1" applyFont="1" applyFill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5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5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3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5" fillId="5" borderId="6" xfId="0" applyFont="1" applyFill="1" applyBorder="1" applyAlignment="1">
      <alignment horizontal="left" vertical="center"/>
    </xf>
    <xf numFmtId="0" fontId="5" fillId="5" borderId="7" xfId="0" applyFont="1" applyFill="1" applyBorder="1" applyAlignment="1">
      <alignment horizontal="right" vertical="center"/>
    </xf>
    <xf numFmtId="0" fontId="5" fillId="5" borderId="7" xfId="0" applyFont="1" applyFill="1" applyBorder="1" applyAlignment="1">
      <alignment horizontal="center" vertical="center"/>
    </xf>
    <xf numFmtId="4" fontId="5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vertical="center"/>
    </xf>
    <xf numFmtId="4" fontId="8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4" fontId="30" fillId="0" borderId="0" xfId="0" applyNumberFormat="1" applyFont="1" applyAlignment="1">
      <alignment vertical="center"/>
    </xf>
    <xf numFmtId="0" fontId="9" fillId="0" borderId="3" xfId="0" applyFont="1" applyBorder="1" applyAlignment="1"/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 applyProtection="1">
      <protection locked="0"/>
    </xf>
    <xf numFmtId="4" fontId="7" fillId="0" borderId="0" xfId="0" applyNumberFormat="1" applyFont="1" applyAlignment="1"/>
    <xf numFmtId="0" fontId="9" fillId="0" borderId="14" xfId="0" applyFont="1" applyBorder="1" applyAlignment="1"/>
    <xf numFmtId="0" fontId="9" fillId="0" borderId="0" xfId="0" applyFont="1" applyBorder="1" applyAlignment="1"/>
    <xf numFmtId="166" fontId="9" fillId="0" borderId="0" xfId="0" applyNumberFormat="1" applyFont="1" applyBorder="1" applyAlignment="1"/>
    <xf numFmtId="166" fontId="9" fillId="0" borderId="15" xfId="0" applyNumberFormat="1" applyFont="1" applyBorder="1" applyAlignme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vertical="center"/>
    </xf>
    <xf numFmtId="0" fontId="8" fillId="0" borderId="0" xfId="0" applyFont="1" applyAlignment="1">
      <alignment horizontal="left"/>
    </xf>
    <xf numFmtId="4" fontId="8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" fontId="20" fillId="3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1" fillId="3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3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>
      <alignment horizontal="center" vertical="center"/>
    </xf>
    <xf numFmtId="0" fontId="21" fillId="3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49" fontId="3" fillId="3" borderId="0" xfId="0" applyNumberFormat="1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34" fillId="0" borderId="0" xfId="2"/>
    <xf numFmtId="0" fontId="36" fillId="0" borderId="0" xfId="2" applyFont="1"/>
    <xf numFmtId="0" fontId="37" fillId="6" borderId="0" xfId="2" applyFont="1" applyFill="1"/>
    <xf numFmtId="0" fontId="34" fillId="6" borderId="0" xfId="2" applyFill="1"/>
    <xf numFmtId="0" fontId="37" fillId="0" borderId="23" xfId="2" applyFont="1" applyBorder="1"/>
    <xf numFmtId="0" fontId="38" fillId="6" borderId="0" xfId="3" applyFont="1" applyFill="1"/>
    <xf numFmtId="0" fontId="39" fillId="6" borderId="0" xfId="3" applyFont="1" applyFill="1" applyAlignment="1">
      <alignment wrapText="1"/>
    </xf>
    <xf numFmtId="168" fontId="38" fillId="6" borderId="0" xfId="3" applyNumberFormat="1" applyFont="1" applyFill="1"/>
    <xf numFmtId="0" fontId="40" fillId="0" borderId="0" xfId="3" applyFont="1" applyAlignment="1">
      <alignment horizontal="left" wrapText="1"/>
    </xf>
    <xf numFmtId="0" fontId="38" fillId="0" borderId="0" xfId="3" applyFont="1" applyAlignment="1">
      <alignment wrapText="1"/>
    </xf>
    <xf numFmtId="0" fontId="38" fillId="0" borderId="0" xfId="3" applyFont="1"/>
    <xf numFmtId="44" fontId="40" fillId="0" borderId="0" xfId="4" applyFont="1"/>
    <xf numFmtId="0" fontId="38" fillId="0" borderId="23" xfId="3" applyFont="1" applyBorder="1" applyAlignment="1">
      <alignment horizontal="left"/>
    </xf>
    <xf numFmtId="0" fontId="38" fillId="0" borderId="23" xfId="3" applyFont="1" applyBorder="1" applyAlignment="1">
      <alignment wrapText="1"/>
    </xf>
    <xf numFmtId="0" fontId="38" fillId="0" borderId="23" xfId="3" applyFont="1" applyBorder="1"/>
    <xf numFmtId="44" fontId="40" fillId="0" borderId="23" xfId="4" applyFont="1" applyBorder="1"/>
    <xf numFmtId="0" fontId="41" fillId="0" borderId="0" xfId="5" applyFont="1"/>
    <xf numFmtId="0" fontId="40" fillId="0" borderId="0" xfId="5" applyFont="1" applyAlignment="1">
      <alignment wrapText="1"/>
    </xf>
    <xf numFmtId="0" fontId="40" fillId="0" borderId="0" xfId="6" applyFont="1"/>
    <xf numFmtId="44" fontId="40" fillId="0" borderId="0" xfId="7" applyFont="1"/>
    <xf numFmtId="0" fontId="40" fillId="0" borderId="0" xfId="5" applyFont="1"/>
    <xf numFmtId="0" fontId="41" fillId="0" borderId="23" xfId="5" applyFont="1" applyBorder="1"/>
    <xf numFmtId="0" fontId="40" fillId="0" borderId="23" xfId="5" applyFont="1" applyBorder="1" applyAlignment="1">
      <alignment wrapText="1"/>
    </xf>
    <xf numFmtId="0" fontId="40" fillId="0" borderId="23" xfId="6" applyFont="1" applyBorder="1"/>
    <xf numFmtId="44" fontId="40" fillId="0" borderId="23" xfId="7" applyFont="1" applyBorder="1"/>
    <xf numFmtId="0" fontId="41" fillId="0" borderId="0" xfId="5" applyFont="1" applyBorder="1"/>
    <xf numFmtId="0" fontId="40" fillId="0" borderId="0" xfId="5" applyFont="1" applyBorder="1" applyAlignment="1">
      <alignment wrapText="1"/>
    </xf>
    <xf numFmtId="0" fontId="40" fillId="0" borderId="0" xfId="6" applyFont="1" applyBorder="1"/>
    <xf numFmtId="0" fontId="40" fillId="0" borderId="0" xfId="3" applyFont="1"/>
    <xf numFmtId="0" fontId="40" fillId="0" borderId="23" xfId="5" applyFont="1" applyBorder="1"/>
    <xf numFmtId="0" fontId="40" fillId="0" borderId="23" xfId="3" applyFont="1" applyBorder="1"/>
    <xf numFmtId="0" fontId="41" fillId="0" borderId="0" xfId="2" applyFont="1"/>
    <xf numFmtId="44" fontId="41" fillId="0" borderId="0" xfId="4" applyFont="1"/>
    <xf numFmtId="0" fontId="37" fillId="7" borderId="24" xfId="2" applyFont="1" applyFill="1" applyBorder="1"/>
    <xf numFmtId="0" fontId="37" fillId="7" borderId="25" xfId="2" applyFont="1" applyFill="1" applyBorder="1"/>
    <xf numFmtId="44" fontId="37" fillId="7" borderId="26" xfId="2" applyNumberFormat="1" applyFont="1" applyFill="1" applyBorder="1"/>
    <xf numFmtId="0" fontId="40" fillId="0" borderId="0" xfId="2" applyFont="1"/>
    <xf numFmtId="0" fontId="34" fillId="0" borderId="0" xfId="2" applyAlignment="1">
      <alignment vertical="top"/>
    </xf>
    <xf numFmtId="0" fontId="40" fillId="0" borderId="0" xfId="2" applyFont="1" applyAlignment="1">
      <alignment wrapText="1"/>
    </xf>
    <xf numFmtId="165" fontId="3" fillId="8" borderId="0" xfId="0" applyNumberFormat="1" applyFont="1" applyFill="1" applyAlignment="1">
      <alignment horizontal="left" vertical="center"/>
    </xf>
    <xf numFmtId="168" fontId="38" fillId="8" borderId="0" xfId="3" applyNumberFormat="1" applyFont="1" applyFill="1"/>
    <xf numFmtId="168" fontId="38" fillId="8" borderId="23" xfId="3" applyNumberFormat="1" applyFont="1" applyFill="1" applyBorder="1"/>
    <xf numFmtId="0" fontId="42" fillId="0" borderId="22" xfId="0" applyFont="1" applyBorder="1" applyAlignment="1" applyProtection="1">
      <alignment horizontal="center" vertical="center"/>
      <protection locked="0"/>
    </xf>
    <xf numFmtId="49" fontId="42" fillId="0" borderId="22" xfId="0" applyNumberFormat="1" applyFont="1" applyBorder="1" applyAlignment="1" applyProtection="1">
      <alignment horizontal="left" vertical="center" wrapText="1"/>
      <protection locked="0"/>
    </xf>
    <xf numFmtId="0" fontId="42" fillId="0" borderId="22" xfId="0" applyFont="1" applyBorder="1" applyAlignment="1" applyProtection="1">
      <alignment horizontal="left" vertical="center" wrapText="1"/>
      <protection locked="0"/>
    </xf>
    <xf numFmtId="0" fontId="42" fillId="0" borderId="22" xfId="0" applyFont="1" applyBorder="1" applyAlignment="1" applyProtection="1">
      <alignment horizontal="center" vertical="center" wrapText="1"/>
      <protection locked="0"/>
    </xf>
    <xf numFmtId="167" fontId="42" fillId="0" borderId="22" xfId="0" applyNumberFormat="1" applyFont="1" applyBorder="1" applyAlignment="1" applyProtection="1">
      <alignment vertical="center"/>
      <protection locked="0"/>
    </xf>
    <xf numFmtId="4" fontId="42" fillId="3" borderId="22" xfId="0" applyNumberFormat="1" applyFont="1" applyFill="1" applyBorder="1" applyAlignment="1" applyProtection="1">
      <alignment vertical="center"/>
      <protection locked="0"/>
    </xf>
    <xf numFmtId="4" fontId="42" fillId="0" borderId="22" xfId="0" applyNumberFormat="1" applyFont="1" applyBorder="1" applyAlignment="1" applyProtection="1">
      <alignment vertical="center"/>
      <protection locked="0"/>
    </xf>
    <xf numFmtId="0" fontId="43" fillId="0" borderId="0" xfId="0" applyFont="1" applyAlignment="1"/>
    <xf numFmtId="0" fontId="43" fillId="0" borderId="0" xfId="0" applyFont="1" applyAlignment="1">
      <alignment horizontal="left"/>
    </xf>
    <xf numFmtId="0" fontId="44" fillId="0" borderId="0" xfId="0" applyFont="1" applyAlignment="1">
      <alignment horizontal="left"/>
    </xf>
    <xf numFmtId="0" fontId="43" fillId="0" borderId="0" xfId="0" applyFont="1" applyAlignment="1" applyProtection="1">
      <protection locked="0"/>
    </xf>
    <xf numFmtId="4" fontId="44" fillId="0" borderId="0" xfId="0" applyNumberFormat="1" applyFont="1" applyAlignment="1"/>
    <xf numFmtId="4" fontId="16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left" vertical="top" wrapText="1"/>
    </xf>
    <xf numFmtId="49" fontId="3" fillId="3" borderId="0" xfId="0" applyNumberFormat="1" applyFont="1" applyFill="1" applyAlignment="1" applyProtection="1">
      <alignment horizontal="left" vertical="center"/>
      <protection locked="0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left"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right" vertical="center"/>
    </xf>
    <xf numFmtId="0" fontId="20" fillId="5" borderId="8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165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5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3" fillId="3" borderId="0" xfId="0" applyFont="1" applyFill="1" applyAlignment="1" applyProtection="1">
      <alignment horizontal="left" vertical="center"/>
      <protection locked="0"/>
    </xf>
    <xf numFmtId="0" fontId="35" fillId="0" borderId="27" xfId="2" applyFont="1" applyBorder="1" applyAlignment="1">
      <alignment vertical="center"/>
    </xf>
    <xf numFmtId="0" fontId="35" fillId="0" borderId="28" xfId="2" applyFont="1" applyBorder="1" applyAlignment="1">
      <alignment horizontal="left" vertical="center" wrapText="1"/>
    </xf>
    <xf numFmtId="0" fontId="36" fillId="0" borderId="29" xfId="2" applyFont="1" applyBorder="1" applyAlignment="1">
      <alignment wrapText="1"/>
    </xf>
  </cellXfs>
  <cellStyles count="9">
    <cellStyle name="Hypertextový odkaz" xfId="1" builtinId="8"/>
    <cellStyle name="Měna 2" xfId="4" xr:uid="{00000000-0005-0000-0000-000001000000}"/>
    <cellStyle name="měny_UE_Dozorna_040715" xfId="7" xr:uid="{00000000-0005-0000-0000-000002000000}"/>
    <cellStyle name="Normální" xfId="0" builtinId="0" customBuiltin="1"/>
    <cellStyle name="Normální 2" xfId="2" xr:uid="{00000000-0005-0000-0000-000004000000}"/>
    <cellStyle name="normální 26" xfId="5" xr:uid="{00000000-0005-0000-0000-000005000000}"/>
    <cellStyle name="Normální 3" xfId="3" xr:uid="{00000000-0005-0000-0000-000006000000}"/>
    <cellStyle name="normální_UE_Dozorna_040715" xfId="6" xr:uid="{00000000-0005-0000-0000-000007000000}"/>
    <cellStyle name="Procenta 2" xfId="8" xr:uid="{00000000-0005-0000-0000-000008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opLeftCell="A55" workbookViewId="0">
      <selection activeCell="AN95" sqref="AN95:AP95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36" t="s">
        <v>5</v>
      </c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s="1" customFormat="1" ht="24.95" customHeight="1">
      <c r="B4" s="17"/>
      <c r="D4" s="18" t="s">
        <v>9</v>
      </c>
      <c r="AR4" s="17"/>
      <c r="AS4" s="19" t="s">
        <v>10</v>
      </c>
      <c r="BE4" s="20" t="s">
        <v>11</v>
      </c>
      <c r="BS4" s="14" t="s">
        <v>12</v>
      </c>
    </row>
    <row r="5" spans="1:74" s="1" customFormat="1" ht="12" customHeight="1">
      <c r="B5" s="17"/>
      <c r="D5" s="21" t="s">
        <v>13</v>
      </c>
      <c r="K5" s="222" t="s">
        <v>14</v>
      </c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3"/>
      <c r="AJ5" s="223"/>
      <c r="AK5" s="223"/>
      <c r="AL5" s="223"/>
      <c r="AM5" s="223"/>
      <c r="AN5" s="223"/>
      <c r="AO5" s="223"/>
      <c r="AR5" s="17"/>
      <c r="BE5" s="219" t="s">
        <v>15</v>
      </c>
      <c r="BS5" s="14" t="s">
        <v>6</v>
      </c>
    </row>
    <row r="6" spans="1:74" s="1" customFormat="1" ht="36.950000000000003" customHeight="1">
      <c r="B6" s="17"/>
      <c r="D6" s="23" t="s">
        <v>16</v>
      </c>
      <c r="K6" s="224" t="s">
        <v>377</v>
      </c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  <c r="AE6" s="223"/>
      <c r="AF6" s="223"/>
      <c r="AG6" s="223"/>
      <c r="AH6" s="223"/>
      <c r="AI6" s="223"/>
      <c r="AJ6" s="223"/>
      <c r="AK6" s="223"/>
      <c r="AL6" s="223"/>
      <c r="AM6" s="223"/>
      <c r="AN6" s="223"/>
      <c r="AO6" s="223"/>
      <c r="AR6" s="17"/>
      <c r="BE6" s="220"/>
      <c r="BS6" s="14" t="s">
        <v>6</v>
      </c>
    </row>
    <row r="7" spans="1:74" s="1" customFormat="1" ht="12" customHeight="1">
      <c r="B7" s="17"/>
      <c r="D7" s="24" t="s">
        <v>17</v>
      </c>
      <c r="K7" s="22" t="s">
        <v>1</v>
      </c>
      <c r="AK7" s="24" t="s">
        <v>18</v>
      </c>
      <c r="AN7" s="22" t="s">
        <v>1</v>
      </c>
      <c r="AR7" s="17"/>
      <c r="BE7" s="220"/>
      <c r="BS7" s="14" t="s">
        <v>6</v>
      </c>
    </row>
    <row r="8" spans="1:74" s="1" customFormat="1" ht="12" customHeight="1">
      <c r="B8" s="17"/>
      <c r="D8" s="24" t="s">
        <v>19</v>
      </c>
      <c r="K8" s="22" t="s">
        <v>20</v>
      </c>
      <c r="AK8" s="24" t="s">
        <v>21</v>
      </c>
      <c r="AN8" s="160" t="s">
        <v>26</v>
      </c>
      <c r="AR8" s="17"/>
      <c r="BE8" s="220"/>
      <c r="BS8" s="14" t="s">
        <v>6</v>
      </c>
    </row>
    <row r="9" spans="1:74" s="1" customFormat="1" ht="14.45" customHeight="1">
      <c r="B9" s="17"/>
      <c r="AR9" s="17"/>
      <c r="BE9" s="220"/>
      <c r="BS9" s="14" t="s">
        <v>6</v>
      </c>
    </row>
    <row r="10" spans="1:74" s="1" customFormat="1" ht="12" customHeight="1">
      <c r="B10" s="17"/>
      <c r="D10" s="24" t="s">
        <v>22</v>
      </c>
      <c r="AK10" s="24" t="s">
        <v>23</v>
      </c>
      <c r="AN10" s="22" t="s">
        <v>1</v>
      </c>
      <c r="AR10" s="17"/>
      <c r="BE10" s="220"/>
      <c r="BS10" s="14" t="s">
        <v>6</v>
      </c>
    </row>
    <row r="11" spans="1:74" s="1" customFormat="1" ht="18.399999999999999" customHeight="1">
      <c r="B11" s="17"/>
      <c r="E11" s="22" t="s">
        <v>20</v>
      </c>
      <c r="AK11" s="24" t="s">
        <v>24</v>
      </c>
      <c r="AN11" s="22" t="s">
        <v>1</v>
      </c>
      <c r="AR11" s="17"/>
      <c r="BE11" s="220"/>
      <c r="BS11" s="14" t="s">
        <v>6</v>
      </c>
    </row>
    <row r="12" spans="1:74" s="1" customFormat="1" ht="6.95" customHeight="1">
      <c r="B12" s="17"/>
      <c r="AR12" s="17"/>
      <c r="BE12" s="220"/>
      <c r="BS12" s="14" t="s">
        <v>6</v>
      </c>
    </row>
    <row r="13" spans="1:74" s="1" customFormat="1" ht="12" customHeight="1">
      <c r="B13" s="17"/>
      <c r="D13" s="24" t="s">
        <v>25</v>
      </c>
      <c r="AK13" s="24" t="s">
        <v>23</v>
      </c>
      <c r="AN13" s="26" t="s">
        <v>26</v>
      </c>
      <c r="AR13" s="17"/>
      <c r="BE13" s="220"/>
      <c r="BS13" s="14" t="s">
        <v>6</v>
      </c>
    </row>
    <row r="14" spans="1:74" ht="12.75">
      <c r="B14" s="17"/>
      <c r="E14" s="225" t="s">
        <v>26</v>
      </c>
      <c r="F14" s="226"/>
      <c r="G14" s="226"/>
      <c r="H14" s="226"/>
      <c r="I14" s="226"/>
      <c r="J14" s="226"/>
      <c r="K14" s="226"/>
      <c r="L14" s="226"/>
      <c r="M14" s="226"/>
      <c r="N14" s="226"/>
      <c r="O14" s="226"/>
      <c r="P14" s="226"/>
      <c r="Q14" s="226"/>
      <c r="R14" s="226"/>
      <c r="S14" s="226"/>
      <c r="T14" s="226"/>
      <c r="U14" s="226"/>
      <c r="V14" s="226"/>
      <c r="W14" s="226"/>
      <c r="X14" s="226"/>
      <c r="Y14" s="226"/>
      <c r="Z14" s="226"/>
      <c r="AA14" s="226"/>
      <c r="AB14" s="226"/>
      <c r="AC14" s="226"/>
      <c r="AD14" s="226"/>
      <c r="AE14" s="226"/>
      <c r="AF14" s="226"/>
      <c r="AG14" s="226"/>
      <c r="AH14" s="226"/>
      <c r="AI14" s="226"/>
      <c r="AJ14" s="226"/>
      <c r="AK14" s="24" t="s">
        <v>24</v>
      </c>
      <c r="AN14" s="26" t="s">
        <v>26</v>
      </c>
      <c r="AR14" s="17"/>
      <c r="BE14" s="220"/>
      <c r="BS14" s="14" t="s">
        <v>6</v>
      </c>
    </row>
    <row r="15" spans="1:74" s="1" customFormat="1" ht="6.95" customHeight="1">
      <c r="B15" s="17"/>
      <c r="AR15" s="17"/>
      <c r="BE15" s="220"/>
      <c r="BS15" s="14" t="s">
        <v>3</v>
      </c>
    </row>
    <row r="16" spans="1:74" s="1" customFormat="1" ht="12" customHeight="1">
      <c r="B16" s="17"/>
      <c r="D16" s="24" t="s">
        <v>27</v>
      </c>
      <c r="AK16" s="24" t="s">
        <v>23</v>
      </c>
      <c r="AN16" s="22" t="s">
        <v>1</v>
      </c>
      <c r="AR16" s="17"/>
      <c r="BE16" s="220"/>
      <c r="BS16" s="14" t="s">
        <v>3</v>
      </c>
    </row>
    <row r="17" spans="1:71" s="1" customFormat="1" ht="18.399999999999999" customHeight="1">
      <c r="B17" s="17"/>
      <c r="E17" s="22" t="s">
        <v>20</v>
      </c>
      <c r="AK17" s="24" t="s">
        <v>24</v>
      </c>
      <c r="AN17" s="22" t="s">
        <v>1</v>
      </c>
      <c r="AR17" s="17"/>
      <c r="BE17" s="220"/>
      <c r="BS17" s="14" t="s">
        <v>28</v>
      </c>
    </row>
    <row r="18" spans="1:71" s="1" customFormat="1" ht="6.95" customHeight="1">
      <c r="B18" s="17"/>
      <c r="AR18" s="17"/>
      <c r="BE18" s="220"/>
      <c r="BS18" s="14" t="s">
        <v>6</v>
      </c>
    </row>
    <row r="19" spans="1:71" s="1" customFormat="1" ht="12" customHeight="1">
      <c r="B19" s="17"/>
      <c r="D19" s="24" t="s">
        <v>29</v>
      </c>
      <c r="AK19" s="24" t="s">
        <v>23</v>
      </c>
      <c r="AN19" s="22" t="s">
        <v>1</v>
      </c>
      <c r="AR19" s="17"/>
      <c r="BE19" s="220"/>
      <c r="BS19" s="14" t="s">
        <v>6</v>
      </c>
    </row>
    <row r="20" spans="1:71" s="1" customFormat="1" ht="18.399999999999999" customHeight="1">
      <c r="B20" s="17"/>
      <c r="E20" s="22" t="s">
        <v>20</v>
      </c>
      <c r="AK20" s="24" t="s">
        <v>24</v>
      </c>
      <c r="AN20" s="22" t="s">
        <v>1</v>
      </c>
      <c r="AR20" s="17"/>
      <c r="BE20" s="220"/>
      <c r="BS20" s="14" t="s">
        <v>28</v>
      </c>
    </row>
    <row r="21" spans="1:71" s="1" customFormat="1" ht="6.95" customHeight="1">
      <c r="B21" s="17"/>
      <c r="AR21" s="17"/>
      <c r="BE21" s="220"/>
    </row>
    <row r="22" spans="1:71" s="1" customFormat="1" ht="12" customHeight="1">
      <c r="B22" s="17"/>
      <c r="D22" s="24" t="s">
        <v>30</v>
      </c>
      <c r="AR22" s="17"/>
      <c r="BE22" s="220"/>
    </row>
    <row r="23" spans="1:71" s="1" customFormat="1" ht="16.5" customHeight="1">
      <c r="B23" s="17"/>
      <c r="E23" s="227" t="s">
        <v>1</v>
      </c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R23" s="17"/>
      <c r="BE23" s="220"/>
    </row>
    <row r="24" spans="1:71" s="1" customFormat="1" ht="6.95" customHeight="1">
      <c r="B24" s="17"/>
      <c r="AR24" s="17"/>
      <c r="BE24" s="220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20"/>
    </row>
    <row r="26" spans="1:71" s="2" customFormat="1" ht="25.9" customHeight="1">
      <c r="A26" s="29"/>
      <c r="B26" s="30"/>
      <c r="C26" s="29"/>
      <c r="D26" s="31" t="s">
        <v>31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28">
        <f>ROUND(AG94,2)</f>
        <v>0</v>
      </c>
      <c r="AL26" s="229"/>
      <c r="AM26" s="229"/>
      <c r="AN26" s="229"/>
      <c r="AO26" s="229"/>
      <c r="AP26" s="29"/>
      <c r="AQ26" s="29"/>
      <c r="AR26" s="30"/>
      <c r="BE26" s="220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220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30" t="s">
        <v>32</v>
      </c>
      <c r="M28" s="230"/>
      <c r="N28" s="230"/>
      <c r="O28" s="230"/>
      <c r="P28" s="230"/>
      <c r="Q28" s="29"/>
      <c r="R28" s="29"/>
      <c r="S28" s="29"/>
      <c r="T28" s="29"/>
      <c r="U28" s="29"/>
      <c r="V28" s="29"/>
      <c r="W28" s="230" t="s">
        <v>33</v>
      </c>
      <c r="X28" s="230"/>
      <c r="Y28" s="230"/>
      <c r="Z28" s="230"/>
      <c r="AA28" s="230"/>
      <c r="AB28" s="230"/>
      <c r="AC28" s="230"/>
      <c r="AD28" s="230"/>
      <c r="AE28" s="230"/>
      <c r="AF28" s="29"/>
      <c r="AG28" s="29"/>
      <c r="AH28" s="29"/>
      <c r="AI28" s="29"/>
      <c r="AJ28" s="29"/>
      <c r="AK28" s="230" t="s">
        <v>34</v>
      </c>
      <c r="AL28" s="230"/>
      <c r="AM28" s="230"/>
      <c r="AN28" s="230"/>
      <c r="AO28" s="230"/>
      <c r="AP28" s="29"/>
      <c r="AQ28" s="29"/>
      <c r="AR28" s="30"/>
      <c r="BE28" s="220"/>
    </row>
    <row r="29" spans="1:71" s="3" customFormat="1" ht="14.45" customHeight="1">
      <c r="B29" s="34"/>
      <c r="D29" s="24" t="s">
        <v>35</v>
      </c>
      <c r="F29" s="24" t="s">
        <v>36</v>
      </c>
      <c r="L29" s="218">
        <v>0.21</v>
      </c>
      <c r="M29" s="217"/>
      <c r="N29" s="217"/>
      <c r="O29" s="217"/>
      <c r="P29" s="217"/>
      <c r="W29" s="216">
        <f>ROUND(AZ94, 2)</f>
        <v>0</v>
      </c>
      <c r="X29" s="217"/>
      <c r="Y29" s="217"/>
      <c r="Z29" s="217"/>
      <c r="AA29" s="217"/>
      <c r="AB29" s="217"/>
      <c r="AC29" s="217"/>
      <c r="AD29" s="217"/>
      <c r="AE29" s="217"/>
      <c r="AK29" s="216">
        <f>ROUND(AV94, 2)</f>
        <v>0</v>
      </c>
      <c r="AL29" s="217"/>
      <c r="AM29" s="217"/>
      <c r="AN29" s="217"/>
      <c r="AO29" s="217"/>
      <c r="AR29" s="34"/>
      <c r="BE29" s="221"/>
    </row>
    <row r="30" spans="1:71" s="3" customFormat="1" ht="14.45" customHeight="1">
      <c r="B30" s="34"/>
      <c r="F30" s="24" t="s">
        <v>37</v>
      </c>
      <c r="L30" s="218">
        <v>0.15</v>
      </c>
      <c r="M30" s="217"/>
      <c r="N30" s="217"/>
      <c r="O30" s="217"/>
      <c r="P30" s="217"/>
      <c r="W30" s="216">
        <f>ROUND(BA94, 2)</f>
        <v>0</v>
      </c>
      <c r="X30" s="217"/>
      <c r="Y30" s="217"/>
      <c r="Z30" s="217"/>
      <c r="AA30" s="217"/>
      <c r="AB30" s="217"/>
      <c r="AC30" s="217"/>
      <c r="AD30" s="217"/>
      <c r="AE30" s="217"/>
      <c r="AK30" s="216">
        <f>ROUND(AW94, 2)</f>
        <v>0</v>
      </c>
      <c r="AL30" s="217"/>
      <c r="AM30" s="217"/>
      <c r="AN30" s="217"/>
      <c r="AO30" s="217"/>
      <c r="AR30" s="34"/>
      <c r="BE30" s="221"/>
    </row>
    <row r="31" spans="1:71" s="3" customFormat="1" ht="14.45" hidden="1" customHeight="1">
      <c r="B31" s="34"/>
      <c r="F31" s="24" t="s">
        <v>38</v>
      </c>
      <c r="L31" s="218">
        <v>0.21</v>
      </c>
      <c r="M31" s="217"/>
      <c r="N31" s="217"/>
      <c r="O31" s="217"/>
      <c r="P31" s="217"/>
      <c r="W31" s="216">
        <f>ROUND(BB94, 2)</f>
        <v>0</v>
      </c>
      <c r="X31" s="217"/>
      <c r="Y31" s="217"/>
      <c r="Z31" s="217"/>
      <c r="AA31" s="217"/>
      <c r="AB31" s="217"/>
      <c r="AC31" s="217"/>
      <c r="AD31" s="217"/>
      <c r="AE31" s="217"/>
      <c r="AK31" s="216">
        <v>0</v>
      </c>
      <c r="AL31" s="217"/>
      <c r="AM31" s="217"/>
      <c r="AN31" s="217"/>
      <c r="AO31" s="217"/>
      <c r="AR31" s="34"/>
      <c r="BE31" s="221"/>
    </row>
    <row r="32" spans="1:71" s="3" customFormat="1" ht="14.45" hidden="1" customHeight="1">
      <c r="B32" s="34"/>
      <c r="F32" s="24" t="s">
        <v>39</v>
      </c>
      <c r="L32" s="218">
        <v>0.15</v>
      </c>
      <c r="M32" s="217"/>
      <c r="N32" s="217"/>
      <c r="O32" s="217"/>
      <c r="P32" s="217"/>
      <c r="W32" s="216">
        <f>ROUND(BC94, 2)</f>
        <v>0</v>
      </c>
      <c r="X32" s="217"/>
      <c r="Y32" s="217"/>
      <c r="Z32" s="217"/>
      <c r="AA32" s="217"/>
      <c r="AB32" s="217"/>
      <c r="AC32" s="217"/>
      <c r="AD32" s="217"/>
      <c r="AE32" s="217"/>
      <c r="AK32" s="216">
        <v>0</v>
      </c>
      <c r="AL32" s="217"/>
      <c r="AM32" s="217"/>
      <c r="AN32" s="217"/>
      <c r="AO32" s="217"/>
      <c r="AR32" s="34"/>
      <c r="BE32" s="221"/>
    </row>
    <row r="33" spans="1:57" s="3" customFormat="1" ht="14.45" hidden="1" customHeight="1">
      <c r="B33" s="34"/>
      <c r="F33" s="24" t="s">
        <v>40</v>
      </c>
      <c r="L33" s="218">
        <v>0</v>
      </c>
      <c r="M33" s="217"/>
      <c r="N33" s="217"/>
      <c r="O33" s="217"/>
      <c r="P33" s="217"/>
      <c r="W33" s="216">
        <f>ROUND(BD94, 2)</f>
        <v>0</v>
      </c>
      <c r="X33" s="217"/>
      <c r="Y33" s="217"/>
      <c r="Z33" s="217"/>
      <c r="AA33" s="217"/>
      <c r="AB33" s="217"/>
      <c r="AC33" s="217"/>
      <c r="AD33" s="217"/>
      <c r="AE33" s="217"/>
      <c r="AK33" s="216">
        <v>0</v>
      </c>
      <c r="AL33" s="217"/>
      <c r="AM33" s="217"/>
      <c r="AN33" s="217"/>
      <c r="AO33" s="217"/>
      <c r="AR33" s="34"/>
      <c r="BE33" s="221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220"/>
    </row>
    <row r="35" spans="1:57" s="2" customFormat="1" ht="25.9" customHeight="1">
      <c r="A35" s="29"/>
      <c r="B35" s="30"/>
      <c r="C35" s="35"/>
      <c r="D35" s="36" t="s">
        <v>41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42</v>
      </c>
      <c r="U35" s="37"/>
      <c r="V35" s="37"/>
      <c r="W35" s="37"/>
      <c r="X35" s="251" t="s">
        <v>43</v>
      </c>
      <c r="Y35" s="252"/>
      <c r="Z35" s="252"/>
      <c r="AA35" s="252"/>
      <c r="AB35" s="252"/>
      <c r="AC35" s="37"/>
      <c r="AD35" s="37"/>
      <c r="AE35" s="37"/>
      <c r="AF35" s="37"/>
      <c r="AG35" s="37"/>
      <c r="AH35" s="37"/>
      <c r="AI35" s="37"/>
      <c r="AJ35" s="37"/>
      <c r="AK35" s="253">
        <f>SUM(AK26:AK33)</f>
        <v>0</v>
      </c>
      <c r="AL35" s="252"/>
      <c r="AM35" s="252"/>
      <c r="AN35" s="252"/>
      <c r="AO35" s="254"/>
      <c r="AP35" s="35"/>
      <c r="AQ35" s="35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9"/>
      <c r="D49" s="40" t="s">
        <v>44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45</v>
      </c>
      <c r="AI49" s="41"/>
      <c r="AJ49" s="41"/>
      <c r="AK49" s="41"/>
      <c r="AL49" s="41"/>
      <c r="AM49" s="41"/>
      <c r="AN49" s="41"/>
      <c r="AO49" s="41"/>
      <c r="AR49" s="39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9"/>
      <c r="B60" s="30"/>
      <c r="C60" s="29"/>
      <c r="D60" s="42" t="s">
        <v>46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2" t="s">
        <v>47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2" t="s">
        <v>46</v>
      </c>
      <c r="AI60" s="32"/>
      <c r="AJ60" s="32"/>
      <c r="AK60" s="32"/>
      <c r="AL60" s="32"/>
      <c r="AM60" s="42" t="s">
        <v>47</v>
      </c>
      <c r="AN60" s="32"/>
      <c r="AO60" s="32"/>
      <c r="AP60" s="29"/>
      <c r="AQ60" s="29"/>
      <c r="AR60" s="30"/>
      <c r="BE60" s="29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9"/>
      <c r="B64" s="30"/>
      <c r="C64" s="29"/>
      <c r="D64" s="40" t="s">
        <v>48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49</v>
      </c>
      <c r="AI64" s="43"/>
      <c r="AJ64" s="43"/>
      <c r="AK64" s="43"/>
      <c r="AL64" s="43"/>
      <c r="AM64" s="43"/>
      <c r="AN64" s="43"/>
      <c r="AO64" s="43"/>
      <c r="AP64" s="29"/>
      <c r="AQ64" s="29"/>
      <c r="AR64" s="30"/>
      <c r="BE64" s="29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9"/>
      <c r="B75" s="30"/>
      <c r="C75" s="29"/>
      <c r="D75" s="42" t="s">
        <v>46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2" t="s">
        <v>47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2" t="s">
        <v>46</v>
      </c>
      <c r="AI75" s="32"/>
      <c r="AJ75" s="32"/>
      <c r="AK75" s="32"/>
      <c r="AL75" s="32"/>
      <c r="AM75" s="42" t="s">
        <v>47</v>
      </c>
      <c r="AN75" s="32"/>
      <c r="AO75" s="32"/>
      <c r="AP75" s="29"/>
      <c r="AQ75" s="29"/>
      <c r="AR75" s="30"/>
      <c r="BE75" s="29"/>
    </row>
    <row r="76" spans="1:57" s="2" customFormat="1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0"/>
      <c r="BE77" s="29"/>
    </row>
    <row r="81" spans="1:90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0"/>
      <c r="BE81" s="29"/>
    </row>
    <row r="82" spans="1:90" s="2" customFormat="1" ht="24.95" customHeight="1">
      <c r="A82" s="29"/>
      <c r="B82" s="30"/>
      <c r="C82" s="18" t="s">
        <v>50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0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0" s="4" customFormat="1" ht="12" customHeight="1">
      <c r="B84" s="48"/>
      <c r="C84" s="24" t="s">
        <v>13</v>
      </c>
      <c r="L84" s="4" t="str">
        <f>K5</f>
        <v>2024-MAN-BLAT</v>
      </c>
      <c r="AR84" s="48"/>
    </row>
    <row r="85" spans="1:90" s="5" customFormat="1" ht="36.950000000000003" customHeight="1">
      <c r="B85" s="49"/>
      <c r="C85" s="50" t="s">
        <v>16</v>
      </c>
      <c r="L85" s="242" t="str">
        <f>K6</f>
        <v>Rozšíření optické sítě MAN v Chomutově – Blatenská</v>
      </c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  <c r="AJ85" s="243"/>
      <c r="AK85" s="243"/>
      <c r="AL85" s="243"/>
      <c r="AM85" s="243"/>
      <c r="AN85" s="243"/>
      <c r="AO85" s="243"/>
      <c r="AR85" s="49"/>
    </row>
    <row r="86" spans="1:90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0" s="2" customFormat="1" ht="12" customHeight="1">
      <c r="A87" s="29"/>
      <c r="B87" s="30"/>
      <c r="C87" s="24" t="s">
        <v>19</v>
      </c>
      <c r="D87" s="29"/>
      <c r="E87" s="29"/>
      <c r="F87" s="29"/>
      <c r="G87" s="29"/>
      <c r="H87" s="29"/>
      <c r="I87" s="29"/>
      <c r="J87" s="29"/>
      <c r="K87" s="29"/>
      <c r="L87" s="51" t="str">
        <f>IF(K8="","",K8)</f>
        <v xml:space="preserve"> 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21</v>
      </c>
      <c r="AJ87" s="29"/>
      <c r="AK87" s="29"/>
      <c r="AL87" s="29"/>
      <c r="AM87" s="244" t="str">
        <f>IF(AN8= "","",AN8)</f>
        <v>Vyplň údaj</v>
      </c>
      <c r="AN87" s="244"/>
      <c r="AO87" s="29"/>
      <c r="AP87" s="29"/>
      <c r="AQ87" s="29"/>
      <c r="AR87" s="30"/>
      <c r="BE87" s="29"/>
    </row>
    <row r="88" spans="1:90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0" s="2" customFormat="1" ht="15.2" customHeight="1">
      <c r="A89" s="29"/>
      <c r="B89" s="30"/>
      <c r="C89" s="24" t="s">
        <v>22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 xml:space="preserve"> 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27</v>
      </c>
      <c r="AJ89" s="29"/>
      <c r="AK89" s="29"/>
      <c r="AL89" s="29"/>
      <c r="AM89" s="245" t="str">
        <f>IF(E17="","",E17)</f>
        <v xml:space="preserve"> </v>
      </c>
      <c r="AN89" s="246"/>
      <c r="AO89" s="246"/>
      <c r="AP89" s="246"/>
      <c r="AQ89" s="29"/>
      <c r="AR89" s="30"/>
      <c r="AS89" s="247" t="s">
        <v>51</v>
      </c>
      <c r="AT89" s="248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9"/>
    </row>
    <row r="90" spans="1:90" s="2" customFormat="1" ht="15.2" customHeight="1">
      <c r="A90" s="29"/>
      <c r="B90" s="30"/>
      <c r="C90" s="24" t="s">
        <v>25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29</v>
      </c>
      <c r="AJ90" s="29"/>
      <c r="AK90" s="29"/>
      <c r="AL90" s="29"/>
      <c r="AM90" s="245" t="str">
        <f>IF(E20="","",E20)</f>
        <v xml:space="preserve"> </v>
      </c>
      <c r="AN90" s="246"/>
      <c r="AO90" s="246"/>
      <c r="AP90" s="246"/>
      <c r="AQ90" s="29"/>
      <c r="AR90" s="30"/>
      <c r="AS90" s="249"/>
      <c r="AT90" s="250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9"/>
    </row>
    <row r="91" spans="1:90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49"/>
      <c r="AT91" s="250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9"/>
    </row>
    <row r="92" spans="1:90" s="2" customFormat="1" ht="29.25" customHeight="1">
      <c r="A92" s="29"/>
      <c r="B92" s="30"/>
      <c r="C92" s="237" t="s">
        <v>52</v>
      </c>
      <c r="D92" s="238"/>
      <c r="E92" s="238"/>
      <c r="F92" s="238"/>
      <c r="G92" s="238"/>
      <c r="H92" s="57"/>
      <c r="I92" s="239" t="s">
        <v>53</v>
      </c>
      <c r="J92" s="238"/>
      <c r="K92" s="238"/>
      <c r="L92" s="238"/>
      <c r="M92" s="238"/>
      <c r="N92" s="238"/>
      <c r="O92" s="238"/>
      <c r="P92" s="238"/>
      <c r="Q92" s="238"/>
      <c r="R92" s="238"/>
      <c r="S92" s="238"/>
      <c r="T92" s="238"/>
      <c r="U92" s="238"/>
      <c r="V92" s="238"/>
      <c r="W92" s="238"/>
      <c r="X92" s="238"/>
      <c r="Y92" s="238"/>
      <c r="Z92" s="238"/>
      <c r="AA92" s="238"/>
      <c r="AB92" s="238"/>
      <c r="AC92" s="238"/>
      <c r="AD92" s="238"/>
      <c r="AE92" s="238"/>
      <c r="AF92" s="238"/>
      <c r="AG92" s="240" t="s">
        <v>54</v>
      </c>
      <c r="AH92" s="238"/>
      <c r="AI92" s="238"/>
      <c r="AJ92" s="238"/>
      <c r="AK92" s="238"/>
      <c r="AL92" s="238"/>
      <c r="AM92" s="238"/>
      <c r="AN92" s="239" t="s">
        <v>55</v>
      </c>
      <c r="AO92" s="238"/>
      <c r="AP92" s="241"/>
      <c r="AQ92" s="58" t="s">
        <v>56</v>
      </c>
      <c r="AR92" s="30"/>
      <c r="AS92" s="59" t="s">
        <v>57</v>
      </c>
      <c r="AT92" s="60" t="s">
        <v>58</v>
      </c>
      <c r="AU92" s="60" t="s">
        <v>59</v>
      </c>
      <c r="AV92" s="60" t="s">
        <v>60</v>
      </c>
      <c r="AW92" s="60" t="s">
        <v>61</v>
      </c>
      <c r="AX92" s="60" t="s">
        <v>62</v>
      </c>
      <c r="AY92" s="60" t="s">
        <v>63</v>
      </c>
      <c r="AZ92" s="60" t="s">
        <v>64</v>
      </c>
      <c r="BA92" s="60" t="s">
        <v>65</v>
      </c>
      <c r="BB92" s="60" t="s">
        <v>66</v>
      </c>
      <c r="BC92" s="60" t="s">
        <v>67</v>
      </c>
      <c r="BD92" s="61" t="s">
        <v>68</v>
      </c>
      <c r="BE92" s="29"/>
    </row>
    <row r="93" spans="1:90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9"/>
    </row>
    <row r="94" spans="1:90" s="6" customFormat="1" ht="32.450000000000003" customHeight="1">
      <c r="B94" s="65"/>
      <c r="C94" s="66" t="s">
        <v>69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34">
        <f>ROUND(AG95,2)</f>
        <v>0</v>
      </c>
      <c r="AH94" s="234"/>
      <c r="AI94" s="234"/>
      <c r="AJ94" s="234"/>
      <c r="AK94" s="234"/>
      <c r="AL94" s="234"/>
      <c r="AM94" s="234"/>
      <c r="AN94" s="235">
        <f>SUM(AG94,AT94)</f>
        <v>0</v>
      </c>
      <c r="AO94" s="235"/>
      <c r="AP94" s="235"/>
      <c r="AQ94" s="69" t="s">
        <v>1</v>
      </c>
      <c r="AR94" s="65"/>
      <c r="AS94" s="70">
        <f>ROUND(AS95,2)</f>
        <v>0</v>
      </c>
      <c r="AT94" s="71">
        <f>ROUND(SUM(AV94:AW94),2)</f>
        <v>0</v>
      </c>
      <c r="AU94" s="72">
        <f>ROUND(AU95,5)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ROUND(AZ95,2)</f>
        <v>0</v>
      </c>
      <c r="BA94" s="71">
        <f>ROUND(BA95,2)</f>
        <v>0</v>
      </c>
      <c r="BB94" s="71">
        <f>ROUND(BB95,2)</f>
        <v>0</v>
      </c>
      <c r="BC94" s="71">
        <f>ROUND(BC95,2)</f>
        <v>0</v>
      </c>
      <c r="BD94" s="73">
        <f>ROUND(BD95,2)</f>
        <v>0</v>
      </c>
      <c r="BS94" s="74" t="s">
        <v>70</v>
      </c>
      <c r="BT94" s="74" t="s">
        <v>71</v>
      </c>
      <c r="BV94" s="74" t="s">
        <v>72</v>
      </c>
      <c r="BW94" s="74" t="s">
        <v>4</v>
      </c>
      <c r="BX94" s="74" t="s">
        <v>73</v>
      </c>
      <c r="CL94" s="74" t="s">
        <v>1</v>
      </c>
    </row>
    <row r="95" spans="1:90" s="7" customFormat="1" ht="37.5" customHeight="1">
      <c r="A95" s="75" t="s">
        <v>74</v>
      </c>
      <c r="B95" s="76"/>
      <c r="C95" s="77"/>
      <c r="D95" s="233" t="s">
        <v>14</v>
      </c>
      <c r="E95" s="233"/>
      <c r="F95" s="233"/>
      <c r="G95" s="233"/>
      <c r="H95" s="233"/>
      <c r="I95" s="78"/>
      <c r="J95" s="233" t="s">
        <v>377</v>
      </c>
      <c r="K95" s="233"/>
      <c r="L95" s="233"/>
      <c r="M95" s="233"/>
      <c r="N95" s="233"/>
      <c r="O95" s="233"/>
      <c r="P95" s="233"/>
      <c r="Q95" s="233"/>
      <c r="R95" s="233"/>
      <c r="S95" s="233"/>
      <c r="T95" s="233"/>
      <c r="U95" s="233"/>
      <c r="V95" s="233"/>
      <c r="W95" s="233"/>
      <c r="X95" s="233"/>
      <c r="Y95" s="233"/>
      <c r="Z95" s="233"/>
      <c r="AA95" s="233"/>
      <c r="AB95" s="233"/>
      <c r="AC95" s="233"/>
      <c r="AD95" s="233"/>
      <c r="AE95" s="233"/>
      <c r="AF95" s="233"/>
      <c r="AG95" s="231">
        <f>'Rozpočet - CELKOVY'!J28</f>
        <v>0</v>
      </c>
      <c r="AH95" s="232"/>
      <c r="AI95" s="232"/>
      <c r="AJ95" s="232"/>
      <c r="AK95" s="232"/>
      <c r="AL95" s="232"/>
      <c r="AM95" s="232"/>
      <c r="AN95" s="231">
        <f>SUM(AG95,AT95)</f>
        <v>0</v>
      </c>
      <c r="AO95" s="232"/>
      <c r="AP95" s="232"/>
      <c r="AQ95" s="79" t="s">
        <v>75</v>
      </c>
      <c r="AR95" s="76"/>
      <c r="AS95" s="80">
        <v>0</v>
      </c>
      <c r="AT95" s="81">
        <f>ROUND(SUM(AV95:AW95),2)</f>
        <v>0</v>
      </c>
      <c r="AU95" s="82">
        <f>'Rozpočet - CELKOVY'!P121</f>
        <v>0</v>
      </c>
      <c r="AV95" s="81">
        <f>'Rozpočet - CELKOVY'!J31</f>
        <v>0</v>
      </c>
      <c r="AW95" s="81">
        <f>'Rozpočet - CELKOVY'!J32</f>
        <v>0</v>
      </c>
      <c r="AX95" s="81">
        <f>'Rozpočet - CELKOVY'!J33</f>
        <v>0</v>
      </c>
      <c r="AY95" s="81">
        <f>'Rozpočet - CELKOVY'!J34</f>
        <v>0</v>
      </c>
      <c r="AZ95" s="81">
        <f>'Rozpočet - CELKOVY'!F31</f>
        <v>0</v>
      </c>
      <c r="BA95" s="81">
        <f>'Rozpočet - CELKOVY'!F32</f>
        <v>0</v>
      </c>
      <c r="BB95" s="81">
        <f>'Rozpočet - CELKOVY'!F33</f>
        <v>0</v>
      </c>
      <c r="BC95" s="81">
        <f>'Rozpočet - CELKOVY'!F34</f>
        <v>0</v>
      </c>
      <c r="BD95" s="83">
        <f>'Rozpočet - CELKOVY'!F35</f>
        <v>0</v>
      </c>
      <c r="BT95" s="84" t="s">
        <v>76</v>
      </c>
      <c r="BU95" s="84" t="s">
        <v>77</v>
      </c>
      <c r="BV95" s="84" t="s">
        <v>72</v>
      </c>
      <c r="BW95" s="84" t="s">
        <v>4</v>
      </c>
      <c r="BX95" s="84" t="s">
        <v>73</v>
      </c>
      <c r="CL95" s="84" t="s">
        <v>1</v>
      </c>
    </row>
    <row r="96" spans="1:90" s="2" customFormat="1" ht="30" customHeight="1">
      <c r="A96" s="29"/>
      <c r="B96" s="30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30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</row>
    <row r="97" spans="1:57" s="2" customFormat="1" ht="6.95" customHeight="1">
      <c r="A97" s="29"/>
      <c r="B97" s="44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30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</sheetData>
  <mergeCells count="42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AN95:AP95"/>
    <mergeCell ref="AG95:AM95"/>
    <mergeCell ref="D95:H95"/>
    <mergeCell ref="J95:AF95"/>
    <mergeCell ref="AG94:AM94"/>
    <mergeCell ref="AN94:AP94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1:P31"/>
  </mergeCells>
  <hyperlinks>
    <hyperlink ref="A95" location="'2024-MAN-BLAT - MAN-BLATE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  <pageSetUpPr fitToPage="1"/>
  </sheetPr>
  <dimension ref="A2:BM174"/>
  <sheetViews>
    <sheetView showGridLines="0" topLeftCell="A144" workbookViewId="0">
      <selection activeCell="F128" sqref="F12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6" t="s">
        <v>5</v>
      </c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4" t="s">
        <v>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78</v>
      </c>
    </row>
    <row r="4" spans="1:46" s="1" customFormat="1" ht="24.95" customHeight="1">
      <c r="B4" s="17"/>
      <c r="D4" s="18" t="s">
        <v>79</v>
      </c>
      <c r="L4" s="17"/>
      <c r="M4" s="85" t="s">
        <v>10</v>
      </c>
      <c r="AT4" s="14" t="s">
        <v>3</v>
      </c>
    </row>
    <row r="5" spans="1:46" s="1" customFormat="1" ht="6.95" customHeight="1">
      <c r="B5" s="17"/>
      <c r="L5" s="17"/>
    </row>
    <row r="6" spans="1:46" s="2" customFormat="1" ht="12" customHeight="1">
      <c r="A6" s="29"/>
      <c r="B6" s="30"/>
      <c r="C6" s="29"/>
      <c r="D6" s="24" t="s">
        <v>16</v>
      </c>
      <c r="E6" s="29"/>
      <c r="F6" s="29"/>
      <c r="G6" s="29"/>
      <c r="H6" s="29"/>
      <c r="I6" s="29"/>
      <c r="J6" s="29"/>
      <c r="K6" s="29"/>
      <c r="L6" s="3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</row>
    <row r="7" spans="1:46" s="2" customFormat="1" ht="16.5" customHeight="1">
      <c r="A7" s="29"/>
      <c r="B7" s="30"/>
      <c r="C7" s="29"/>
      <c r="D7" s="29"/>
      <c r="E7" s="242" t="s">
        <v>377</v>
      </c>
      <c r="F7" s="255"/>
      <c r="G7" s="255"/>
      <c r="H7" s="255"/>
      <c r="I7" s="29"/>
      <c r="J7" s="29"/>
      <c r="K7" s="29"/>
      <c r="L7" s="3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</row>
    <row r="8" spans="1:46" s="2" customFormat="1">
      <c r="A8" s="29"/>
      <c r="B8" s="30"/>
      <c r="C8" s="29"/>
      <c r="D8" s="29"/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2" customHeight="1">
      <c r="A9" s="29"/>
      <c r="B9" s="30"/>
      <c r="C9" s="29"/>
      <c r="D9" s="24" t="s">
        <v>17</v>
      </c>
      <c r="E9" s="29"/>
      <c r="F9" s="22" t="s">
        <v>1</v>
      </c>
      <c r="G9" s="29"/>
      <c r="H9" s="29"/>
      <c r="I9" s="24" t="s">
        <v>18</v>
      </c>
      <c r="J9" s="22" t="s">
        <v>1</v>
      </c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>
      <c r="A10" s="29"/>
      <c r="B10" s="30"/>
      <c r="C10" s="29"/>
      <c r="D10" s="24" t="s">
        <v>19</v>
      </c>
      <c r="E10" s="29"/>
      <c r="F10" s="22" t="s">
        <v>20</v>
      </c>
      <c r="G10" s="29"/>
      <c r="H10" s="29"/>
      <c r="I10" s="24" t="s">
        <v>21</v>
      </c>
      <c r="J10" s="161" t="str">
        <f>'Rekapitulace stavby'!AN8</f>
        <v>Vyplň údaj</v>
      </c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0.9" customHeight="1">
      <c r="A11" s="29"/>
      <c r="B11" s="30"/>
      <c r="C11" s="29"/>
      <c r="D11" s="29"/>
      <c r="E11" s="29"/>
      <c r="F11" s="29"/>
      <c r="G11" s="29"/>
      <c r="H11" s="29"/>
      <c r="I11" s="29"/>
      <c r="J11" s="29"/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22</v>
      </c>
      <c r="E12" s="29"/>
      <c r="F12" s="29"/>
      <c r="G12" s="29"/>
      <c r="H12" s="29"/>
      <c r="I12" s="24" t="s">
        <v>23</v>
      </c>
      <c r="J12" s="22" t="str">
        <f>IF('Rekapitulace stavby'!AN10="","",'Rekapitulace stavby'!AN10)</f>
        <v/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8" customHeight="1">
      <c r="A13" s="29"/>
      <c r="B13" s="30"/>
      <c r="C13" s="29"/>
      <c r="D13" s="29"/>
      <c r="E13" s="22" t="str">
        <f>IF('Rekapitulace stavby'!E11="","",'Rekapitulace stavby'!E11)</f>
        <v xml:space="preserve"> </v>
      </c>
      <c r="F13" s="29"/>
      <c r="G13" s="29"/>
      <c r="H13" s="29"/>
      <c r="I13" s="24" t="s">
        <v>24</v>
      </c>
      <c r="J13" s="22" t="str">
        <f>IF('Rekapitulace stavby'!AN11="","",'Rekapitulace stavby'!AN11)</f>
        <v/>
      </c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6.95" customHeight="1">
      <c r="A14" s="29"/>
      <c r="B14" s="30"/>
      <c r="C14" s="29"/>
      <c r="D14" s="29"/>
      <c r="E14" s="29"/>
      <c r="F14" s="29"/>
      <c r="G14" s="29"/>
      <c r="H14" s="29"/>
      <c r="I14" s="29"/>
      <c r="J14" s="29"/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2" customHeight="1">
      <c r="A15" s="29"/>
      <c r="B15" s="30"/>
      <c r="C15" s="29"/>
      <c r="D15" s="24" t="s">
        <v>25</v>
      </c>
      <c r="E15" s="29"/>
      <c r="F15" s="29"/>
      <c r="G15" s="29"/>
      <c r="H15" s="29"/>
      <c r="I15" s="24" t="s">
        <v>23</v>
      </c>
      <c r="J15" s="25" t="str">
        <f>'Rekapitulace stavby'!AN13</f>
        <v>Vyplň údaj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8" customHeight="1">
      <c r="A16" s="29"/>
      <c r="B16" s="30"/>
      <c r="C16" s="29"/>
      <c r="D16" s="29"/>
      <c r="E16" s="256" t="str">
        <f>'Rekapitulace stavby'!E14</f>
        <v>Vyplň údaj</v>
      </c>
      <c r="F16" s="222"/>
      <c r="G16" s="222"/>
      <c r="H16" s="222"/>
      <c r="I16" s="24" t="s">
        <v>24</v>
      </c>
      <c r="J16" s="25" t="str">
        <f>'Rekapitulace stavby'!AN14</f>
        <v>Vyplň údaj</v>
      </c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6.95" customHeight="1">
      <c r="A17" s="29"/>
      <c r="B17" s="30"/>
      <c r="C17" s="29"/>
      <c r="D17" s="29"/>
      <c r="E17" s="29"/>
      <c r="F17" s="29"/>
      <c r="G17" s="29"/>
      <c r="H17" s="29"/>
      <c r="I17" s="29"/>
      <c r="J17" s="29"/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2" customHeight="1">
      <c r="A18" s="29"/>
      <c r="B18" s="30"/>
      <c r="C18" s="29"/>
      <c r="D18" s="24" t="s">
        <v>27</v>
      </c>
      <c r="E18" s="29"/>
      <c r="F18" s="29"/>
      <c r="G18" s="29"/>
      <c r="H18" s="29"/>
      <c r="I18" s="24" t="s">
        <v>23</v>
      </c>
      <c r="J18" s="22" t="str">
        <f>IF('Rekapitulace stavby'!AN16="","",'Rekapitulace stavby'!AN16)</f>
        <v/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8" customHeight="1">
      <c r="A19" s="29"/>
      <c r="B19" s="30"/>
      <c r="C19" s="29"/>
      <c r="D19" s="29"/>
      <c r="E19" s="22" t="str">
        <f>IF('Rekapitulace stavby'!E17="","",'Rekapitulace stavby'!E17)</f>
        <v xml:space="preserve"> </v>
      </c>
      <c r="F19" s="29"/>
      <c r="G19" s="29"/>
      <c r="H19" s="29"/>
      <c r="I19" s="24" t="s">
        <v>24</v>
      </c>
      <c r="J19" s="22" t="str">
        <f>IF('Rekapitulace stavby'!AN17="","",'Rekapitulace stavby'!AN17)</f>
        <v/>
      </c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6.95" customHeight="1">
      <c r="A20" s="29"/>
      <c r="B20" s="30"/>
      <c r="C20" s="29"/>
      <c r="D20" s="29"/>
      <c r="E20" s="29"/>
      <c r="F20" s="29"/>
      <c r="G20" s="29"/>
      <c r="H20" s="29"/>
      <c r="I20" s="29"/>
      <c r="J20" s="29"/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2" customHeight="1">
      <c r="A21" s="29"/>
      <c r="B21" s="30"/>
      <c r="C21" s="29"/>
      <c r="D21" s="24" t="s">
        <v>29</v>
      </c>
      <c r="E21" s="29"/>
      <c r="F21" s="29"/>
      <c r="G21" s="29"/>
      <c r="H21" s="29"/>
      <c r="I21" s="24" t="s">
        <v>23</v>
      </c>
      <c r="J21" s="22" t="str">
        <f>IF('Rekapitulace stavby'!AN19="","",'Rekapitulace stavby'!AN19)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8" customHeight="1">
      <c r="A22" s="29"/>
      <c r="B22" s="30"/>
      <c r="C22" s="29"/>
      <c r="D22" s="29"/>
      <c r="E22" s="22" t="str">
        <f>IF('Rekapitulace stavby'!E20="","",'Rekapitulace stavby'!E20)</f>
        <v xml:space="preserve"> </v>
      </c>
      <c r="F22" s="29"/>
      <c r="G22" s="29"/>
      <c r="H22" s="29"/>
      <c r="I22" s="24" t="s">
        <v>24</v>
      </c>
      <c r="J22" s="22" t="str">
        <f>IF('Rekapitulace stavby'!AN20="","",'Rekapitulace stavby'!AN20)</f>
        <v/>
      </c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6.95" customHeight="1">
      <c r="A23" s="29"/>
      <c r="B23" s="30"/>
      <c r="C23" s="29"/>
      <c r="D23" s="29"/>
      <c r="E23" s="29"/>
      <c r="F23" s="29"/>
      <c r="G23" s="29"/>
      <c r="H23" s="29"/>
      <c r="I23" s="29"/>
      <c r="J23" s="29"/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2" customHeight="1">
      <c r="A24" s="29"/>
      <c r="B24" s="30"/>
      <c r="C24" s="29"/>
      <c r="D24" s="24" t="s">
        <v>30</v>
      </c>
      <c r="E24" s="29"/>
      <c r="F24" s="29"/>
      <c r="G24" s="29"/>
      <c r="H24" s="29"/>
      <c r="I24" s="29"/>
      <c r="J24" s="29"/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8" customFormat="1" ht="16.5" customHeight="1">
      <c r="A25" s="86"/>
      <c r="B25" s="87"/>
      <c r="C25" s="86"/>
      <c r="D25" s="86"/>
      <c r="E25" s="227" t="s">
        <v>1</v>
      </c>
      <c r="F25" s="227"/>
      <c r="G25" s="227"/>
      <c r="H25" s="227"/>
      <c r="I25" s="86"/>
      <c r="J25" s="86"/>
      <c r="K25" s="86"/>
      <c r="L25" s="88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</row>
    <row r="26" spans="1:31" s="2" customFormat="1" ht="6.95" customHeight="1">
      <c r="A26" s="29"/>
      <c r="B26" s="30"/>
      <c r="C26" s="29"/>
      <c r="D26" s="29"/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>
      <c r="A27" s="29"/>
      <c r="B27" s="30"/>
      <c r="C27" s="29"/>
      <c r="D27" s="63"/>
      <c r="E27" s="63"/>
      <c r="F27" s="63"/>
      <c r="G27" s="63"/>
      <c r="H27" s="63"/>
      <c r="I27" s="63"/>
      <c r="J27" s="63"/>
      <c r="K27" s="63"/>
      <c r="L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25.35" customHeight="1">
      <c r="A28" s="29"/>
      <c r="B28" s="30"/>
      <c r="C28" s="29"/>
      <c r="D28" s="89" t="s">
        <v>31</v>
      </c>
      <c r="E28" s="29"/>
      <c r="F28" s="29"/>
      <c r="G28" s="29"/>
      <c r="H28" s="29"/>
      <c r="I28" s="29"/>
      <c r="J28" s="68">
        <f>ROUND(J121, 2)</f>
        <v>0</v>
      </c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9"/>
      <c r="E30" s="29"/>
      <c r="F30" s="33" t="s">
        <v>33</v>
      </c>
      <c r="G30" s="29"/>
      <c r="H30" s="29"/>
      <c r="I30" s="33" t="s">
        <v>32</v>
      </c>
      <c r="J30" s="33" t="s">
        <v>34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0" t="s">
        <v>35</v>
      </c>
      <c r="E31" s="24" t="s">
        <v>36</v>
      </c>
      <c r="F31" s="91">
        <f>ROUND((SUM(BE121:BE173)),  2)</f>
        <v>0</v>
      </c>
      <c r="G31" s="29"/>
      <c r="H31" s="29"/>
      <c r="I31" s="92">
        <v>0.21</v>
      </c>
      <c r="J31" s="91">
        <f>ROUND(((SUM(BE121:BE173))*I31),  2)</f>
        <v>0</v>
      </c>
      <c r="K31" s="29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4" t="s">
        <v>37</v>
      </c>
      <c r="F32" s="91">
        <f>ROUND((SUM(BF121:BF173)),  2)</f>
        <v>0</v>
      </c>
      <c r="G32" s="29"/>
      <c r="H32" s="29"/>
      <c r="I32" s="92">
        <v>0.15</v>
      </c>
      <c r="J32" s="91">
        <f>ROUND(((SUM(BF121:BF173))*I32),  2)</f>
        <v>0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hidden="1" customHeight="1">
      <c r="A33" s="29"/>
      <c r="B33" s="30"/>
      <c r="C33" s="29"/>
      <c r="D33" s="29"/>
      <c r="E33" s="24" t="s">
        <v>38</v>
      </c>
      <c r="F33" s="91">
        <f>ROUND((SUM(BG121:BG173)),  2)</f>
        <v>0</v>
      </c>
      <c r="G33" s="29"/>
      <c r="H33" s="29"/>
      <c r="I33" s="92">
        <v>0.21</v>
      </c>
      <c r="J33" s="91">
        <f>0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>
      <c r="A34" s="29"/>
      <c r="B34" s="30"/>
      <c r="C34" s="29"/>
      <c r="D34" s="29"/>
      <c r="E34" s="24" t="s">
        <v>39</v>
      </c>
      <c r="F34" s="91">
        <f>ROUND((SUM(BH121:BH173)),  2)</f>
        <v>0</v>
      </c>
      <c r="G34" s="29"/>
      <c r="H34" s="29"/>
      <c r="I34" s="92">
        <v>0.15</v>
      </c>
      <c r="J34" s="91">
        <f>0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40</v>
      </c>
      <c r="F35" s="91">
        <f>ROUND((SUM(BI121:BI173)),  2)</f>
        <v>0</v>
      </c>
      <c r="G35" s="29"/>
      <c r="H35" s="29"/>
      <c r="I35" s="92">
        <v>0</v>
      </c>
      <c r="J35" s="91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25.35" customHeight="1">
      <c r="A37" s="29"/>
      <c r="B37" s="30"/>
      <c r="C37" s="93"/>
      <c r="D37" s="94" t="s">
        <v>41</v>
      </c>
      <c r="E37" s="57"/>
      <c r="F37" s="57"/>
      <c r="G37" s="95" t="s">
        <v>42</v>
      </c>
      <c r="H37" s="96" t="s">
        <v>43</v>
      </c>
      <c r="I37" s="57"/>
      <c r="J37" s="97">
        <f>SUM(J28:J35)</f>
        <v>0</v>
      </c>
      <c r="K37" s="98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1" customFormat="1" ht="14.45" customHeight="1">
      <c r="B39" s="17"/>
      <c r="L39" s="17"/>
    </row>
    <row r="40" spans="1:31" s="1" customFormat="1" ht="14.45" customHeight="1">
      <c r="B40" s="17"/>
      <c r="L40" s="17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44</v>
      </c>
      <c r="E50" s="41"/>
      <c r="F50" s="41"/>
      <c r="G50" s="40" t="s">
        <v>45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2" t="s">
        <v>46</v>
      </c>
      <c r="E61" s="32"/>
      <c r="F61" s="99" t="s">
        <v>47</v>
      </c>
      <c r="G61" s="42" t="s">
        <v>46</v>
      </c>
      <c r="H61" s="32"/>
      <c r="I61" s="32"/>
      <c r="J61" s="100" t="s">
        <v>47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0" t="s">
        <v>48</v>
      </c>
      <c r="E65" s="43"/>
      <c r="F65" s="43"/>
      <c r="G65" s="40" t="s">
        <v>49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2" t="s">
        <v>46</v>
      </c>
      <c r="E76" s="32"/>
      <c r="F76" s="99" t="s">
        <v>47</v>
      </c>
      <c r="G76" s="42" t="s">
        <v>46</v>
      </c>
      <c r="H76" s="32"/>
      <c r="I76" s="32"/>
      <c r="J76" s="100" t="s">
        <v>47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80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16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2" t="str">
        <f>E7</f>
        <v>Rozšíření optické sítě MAN v Chomutově – Blatenská</v>
      </c>
      <c r="F85" s="255"/>
      <c r="G85" s="255"/>
      <c r="H85" s="255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2" customHeight="1">
      <c r="A87" s="29"/>
      <c r="B87" s="30"/>
      <c r="C87" s="24" t="s">
        <v>19</v>
      </c>
      <c r="D87" s="29"/>
      <c r="E87" s="29"/>
      <c r="F87" s="22" t="str">
        <f>F10</f>
        <v xml:space="preserve"> </v>
      </c>
      <c r="G87" s="29"/>
      <c r="H87" s="29"/>
      <c r="I87" s="24" t="s">
        <v>21</v>
      </c>
      <c r="J87" s="201" t="s">
        <v>26</v>
      </c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5.2" customHeight="1">
      <c r="A89" s="29"/>
      <c r="B89" s="30"/>
      <c r="C89" s="24" t="s">
        <v>22</v>
      </c>
      <c r="D89" s="29"/>
      <c r="E89" s="29"/>
      <c r="F89" s="22" t="str">
        <f>E13</f>
        <v xml:space="preserve"> </v>
      </c>
      <c r="G89" s="29"/>
      <c r="H89" s="29"/>
      <c r="I89" s="24" t="s">
        <v>27</v>
      </c>
      <c r="J89" s="27" t="str">
        <f>E19</f>
        <v xml:space="preserve"> 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15.2" customHeight="1">
      <c r="A90" s="29"/>
      <c r="B90" s="30"/>
      <c r="C90" s="24" t="s">
        <v>25</v>
      </c>
      <c r="D90" s="29"/>
      <c r="E90" s="29"/>
      <c r="F90" s="22" t="str">
        <f>IF(E16="","",E16)</f>
        <v>Vyplň údaj</v>
      </c>
      <c r="G90" s="29"/>
      <c r="H90" s="29"/>
      <c r="I90" s="24" t="s">
        <v>29</v>
      </c>
      <c r="J90" s="27" t="str">
        <f>E22</f>
        <v xml:space="preserve"> </v>
      </c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0.35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9.25" customHeight="1">
      <c r="A92" s="29"/>
      <c r="B92" s="30"/>
      <c r="C92" s="101" t="s">
        <v>81</v>
      </c>
      <c r="D92" s="93"/>
      <c r="E92" s="93"/>
      <c r="F92" s="93"/>
      <c r="G92" s="93"/>
      <c r="H92" s="93"/>
      <c r="I92" s="93"/>
      <c r="J92" s="102" t="s">
        <v>82</v>
      </c>
      <c r="K92" s="93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2.9" customHeight="1">
      <c r="A94" s="29"/>
      <c r="B94" s="30"/>
      <c r="C94" s="103" t="s">
        <v>83</v>
      </c>
      <c r="D94" s="29"/>
      <c r="E94" s="29"/>
      <c r="F94" s="29"/>
      <c r="G94" s="29"/>
      <c r="H94" s="29"/>
      <c r="I94" s="29"/>
      <c r="J94" s="68">
        <f>J121</f>
        <v>0</v>
      </c>
      <c r="K94" s="2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U94" s="14" t="s">
        <v>84</v>
      </c>
    </row>
    <row r="95" spans="1:47" s="9" customFormat="1" ht="24.95" customHeight="1">
      <c r="B95" s="104"/>
      <c r="D95" s="105" t="s">
        <v>85</v>
      </c>
      <c r="E95" s="106"/>
      <c r="F95" s="106"/>
      <c r="G95" s="106"/>
      <c r="H95" s="106"/>
      <c r="I95" s="106"/>
      <c r="J95" s="107">
        <f>J122</f>
        <v>0</v>
      </c>
      <c r="L95" s="104"/>
    </row>
    <row r="96" spans="1:47" s="10" customFormat="1" ht="19.899999999999999" customHeight="1">
      <c r="B96" s="108"/>
      <c r="D96" s="109" t="s">
        <v>86</v>
      </c>
      <c r="E96" s="110"/>
      <c r="F96" s="110"/>
      <c r="G96" s="110"/>
      <c r="H96" s="110"/>
      <c r="I96" s="110"/>
      <c r="J96" s="111">
        <f>J123</f>
        <v>0</v>
      </c>
      <c r="L96" s="108"/>
    </row>
    <row r="97" spans="1:31" s="10" customFormat="1" ht="14.85" customHeight="1">
      <c r="B97" s="108"/>
      <c r="D97" s="109" t="s">
        <v>87</v>
      </c>
      <c r="E97" s="110"/>
      <c r="F97" s="110"/>
      <c r="G97" s="110"/>
      <c r="H97" s="110"/>
      <c r="I97" s="110"/>
      <c r="J97" s="111">
        <f>J124</f>
        <v>0</v>
      </c>
      <c r="L97" s="108"/>
    </row>
    <row r="98" spans="1:31" s="9" customFormat="1" ht="24.95" customHeight="1">
      <c r="B98" s="104"/>
      <c r="D98" s="105" t="s">
        <v>88</v>
      </c>
      <c r="E98" s="106"/>
      <c r="F98" s="106"/>
      <c r="G98" s="106"/>
      <c r="H98" s="106"/>
      <c r="I98" s="106"/>
      <c r="J98" s="107">
        <f>J126</f>
        <v>0</v>
      </c>
      <c r="L98" s="104"/>
    </row>
    <row r="99" spans="1:31" s="10" customFormat="1" ht="19.899999999999999" customHeight="1">
      <c r="B99" s="108"/>
      <c r="D99" s="109" t="s">
        <v>89</v>
      </c>
      <c r="E99" s="110"/>
      <c r="F99" s="110"/>
      <c r="G99" s="110"/>
      <c r="H99" s="110"/>
      <c r="I99" s="110"/>
      <c r="J99" s="111">
        <f>J127</f>
        <v>0</v>
      </c>
      <c r="L99" s="108"/>
    </row>
    <row r="100" spans="1:31" s="10" customFormat="1" ht="19.899999999999999" customHeight="1">
      <c r="B100" s="108"/>
      <c r="D100" s="109" t="s">
        <v>90</v>
      </c>
      <c r="E100" s="110"/>
      <c r="F100" s="110"/>
      <c r="G100" s="110"/>
      <c r="H100" s="110"/>
      <c r="I100" s="110"/>
      <c r="J100" s="111">
        <f>J129</f>
        <v>0</v>
      </c>
      <c r="L100" s="108"/>
    </row>
    <row r="101" spans="1:31" s="9" customFormat="1" ht="24.95" customHeight="1">
      <c r="B101" s="104"/>
      <c r="D101" s="105" t="s">
        <v>91</v>
      </c>
      <c r="E101" s="106"/>
      <c r="F101" s="106"/>
      <c r="G101" s="106"/>
      <c r="H101" s="106"/>
      <c r="I101" s="106"/>
      <c r="J101" s="107">
        <f>J158</f>
        <v>0</v>
      </c>
      <c r="L101" s="104"/>
    </row>
    <row r="102" spans="1:31" s="9" customFormat="1" ht="24.95" customHeight="1">
      <c r="B102" s="104"/>
      <c r="D102" s="105" t="s">
        <v>92</v>
      </c>
      <c r="E102" s="106"/>
      <c r="F102" s="106"/>
      <c r="G102" s="106"/>
      <c r="H102" s="106"/>
      <c r="I102" s="106"/>
      <c r="J102" s="107">
        <f>J162</f>
        <v>0</v>
      </c>
      <c r="L102" s="104"/>
    </row>
    <row r="103" spans="1:31" s="10" customFormat="1" ht="19.899999999999999" customHeight="1">
      <c r="B103" s="108"/>
      <c r="D103" s="109" t="s">
        <v>93</v>
      </c>
      <c r="E103" s="110"/>
      <c r="F103" s="110"/>
      <c r="G103" s="110"/>
      <c r="H103" s="110"/>
      <c r="I103" s="110"/>
      <c r="J103" s="111">
        <f>J163</f>
        <v>0</v>
      </c>
      <c r="L103" s="108"/>
    </row>
    <row r="104" spans="1:31" s="2" customFormat="1" ht="21.75" customHeight="1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6.95" customHeight="1">
      <c r="A105" s="29"/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9" spans="1:31" s="2" customFormat="1" ht="6.95" customHeight="1">
      <c r="A109" s="29"/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24.95" customHeight="1">
      <c r="A110" s="29"/>
      <c r="B110" s="30"/>
      <c r="C110" s="18" t="s">
        <v>94</v>
      </c>
      <c r="D110" s="29"/>
      <c r="E110" s="29"/>
      <c r="F110" s="29"/>
      <c r="G110" s="29"/>
      <c r="H110" s="29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6.95" customHeight="1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>
      <c r="A112" s="29"/>
      <c r="B112" s="30"/>
      <c r="C112" s="24" t="s">
        <v>16</v>
      </c>
      <c r="D112" s="29"/>
      <c r="E112" s="29"/>
      <c r="F112" s="29"/>
      <c r="G112" s="29"/>
      <c r="H112" s="29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>
      <c r="A113" s="29"/>
      <c r="B113" s="30"/>
      <c r="C113" s="29"/>
      <c r="D113" s="29"/>
      <c r="E113" s="242" t="str">
        <f>E7</f>
        <v>Rozšíření optické sítě MAN v Chomutově – Blatenská</v>
      </c>
      <c r="F113" s="255"/>
      <c r="G113" s="255"/>
      <c r="H113" s="255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2" customHeight="1">
      <c r="A115" s="29"/>
      <c r="B115" s="30"/>
      <c r="C115" s="24" t="s">
        <v>19</v>
      </c>
      <c r="D115" s="29"/>
      <c r="E115" s="29"/>
      <c r="F115" s="22" t="str">
        <f>F10</f>
        <v xml:space="preserve"> </v>
      </c>
      <c r="G115" s="29"/>
      <c r="H115" s="29"/>
      <c r="I115" s="24" t="s">
        <v>21</v>
      </c>
      <c r="J115" s="52" t="str">
        <f>IF(J10="","",J10)</f>
        <v>Vyplň údaj</v>
      </c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5.2" customHeight="1">
      <c r="A117" s="29"/>
      <c r="B117" s="30"/>
      <c r="C117" s="24" t="s">
        <v>22</v>
      </c>
      <c r="D117" s="29"/>
      <c r="E117" s="29"/>
      <c r="F117" s="22" t="str">
        <f>E13</f>
        <v xml:space="preserve"> </v>
      </c>
      <c r="G117" s="29"/>
      <c r="H117" s="29"/>
      <c r="I117" s="24" t="s">
        <v>27</v>
      </c>
      <c r="J117" s="27" t="str">
        <f>E19</f>
        <v xml:space="preserve"> </v>
      </c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>
      <c r="A118" s="29"/>
      <c r="B118" s="30"/>
      <c r="C118" s="24" t="s">
        <v>25</v>
      </c>
      <c r="D118" s="29"/>
      <c r="E118" s="29"/>
      <c r="F118" s="22" t="str">
        <f>IF(E16="","",E16)</f>
        <v>Vyplň údaj</v>
      </c>
      <c r="G118" s="29"/>
      <c r="H118" s="29"/>
      <c r="I118" s="24" t="s">
        <v>29</v>
      </c>
      <c r="J118" s="27" t="str">
        <f>E22</f>
        <v xml:space="preserve"> 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0.3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11" customFormat="1" ht="29.25" customHeight="1">
      <c r="A120" s="112"/>
      <c r="B120" s="113"/>
      <c r="C120" s="114" t="s">
        <v>95</v>
      </c>
      <c r="D120" s="115" t="s">
        <v>56</v>
      </c>
      <c r="E120" s="115" t="s">
        <v>52</v>
      </c>
      <c r="F120" s="115" t="s">
        <v>53</v>
      </c>
      <c r="G120" s="115" t="s">
        <v>96</v>
      </c>
      <c r="H120" s="115" t="s">
        <v>97</v>
      </c>
      <c r="I120" s="115" t="s">
        <v>98</v>
      </c>
      <c r="J120" s="116" t="s">
        <v>82</v>
      </c>
      <c r="K120" s="117" t="s">
        <v>99</v>
      </c>
      <c r="L120" s="118"/>
      <c r="M120" s="59" t="s">
        <v>1</v>
      </c>
      <c r="N120" s="60" t="s">
        <v>35</v>
      </c>
      <c r="O120" s="60" t="s">
        <v>100</v>
      </c>
      <c r="P120" s="60" t="s">
        <v>101</v>
      </c>
      <c r="Q120" s="60" t="s">
        <v>102</v>
      </c>
      <c r="R120" s="60" t="s">
        <v>103</v>
      </c>
      <c r="S120" s="60" t="s">
        <v>104</v>
      </c>
      <c r="T120" s="61" t="s">
        <v>105</v>
      </c>
      <c r="U120" s="112"/>
      <c r="V120" s="112"/>
      <c r="W120" s="112"/>
      <c r="X120" s="112"/>
      <c r="Y120" s="112"/>
      <c r="Z120" s="112"/>
      <c r="AA120" s="112"/>
      <c r="AB120" s="112"/>
      <c r="AC120" s="112"/>
      <c r="AD120" s="112"/>
      <c r="AE120" s="112"/>
    </row>
    <row r="121" spans="1:65" s="2" customFormat="1" ht="22.9" customHeight="1">
      <c r="A121" s="29"/>
      <c r="B121" s="30"/>
      <c r="C121" s="66" t="s">
        <v>106</v>
      </c>
      <c r="D121" s="29"/>
      <c r="E121" s="29"/>
      <c r="F121" s="29"/>
      <c r="G121" s="29"/>
      <c r="H121" s="29"/>
      <c r="I121" s="29"/>
      <c r="J121" s="119">
        <f>BK121</f>
        <v>0</v>
      </c>
      <c r="K121" s="29"/>
      <c r="L121" s="30"/>
      <c r="M121" s="62"/>
      <c r="N121" s="53"/>
      <c r="O121" s="63"/>
      <c r="P121" s="120">
        <f>P122+P126+P158+P162</f>
        <v>0</v>
      </c>
      <c r="Q121" s="63"/>
      <c r="R121" s="120">
        <f>R122+R126+R158+R162</f>
        <v>72.200232500000013</v>
      </c>
      <c r="S121" s="63"/>
      <c r="T121" s="121">
        <f>T122+T126+T158+T162</f>
        <v>14.75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T121" s="14" t="s">
        <v>70</v>
      </c>
      <c r="AU121" s="14" t="s">
        <v>84</v>
      </c>
      <c r="BK121" s="122">
        <f>BK122+BK126+BK158+BK162</f>
        <v>0</v>
      </c>
    </row>
    <row r="122" spans="1:65" s="12" customFormat="1" ht="25.9" customHeight="1">
      <c r="B122" s="123"/>
      <c r="D122" s="124" t="s">
        <v>70</v>
      </c>
      <c r="E122" s="125" t="s">
        <v>107</v>
      </c>
      <c r="F122" s="125" t="s">
        <v>107</v>
      </c>
      <c r="I122" s="126"/>
      <c r="J122" s="127">
        <f>BK122</f>
        <v>0</v>
      </c>
      <c r="L122" s="123"/>
      <c r="M122" s="128"/>
      <c r="N122" s="129"/>
      <c r="O122" s="129"/>
      <c r="P122" s="130">
        <f>P123</f>
        <v>0</v>
      </c>
      <c r="Q122" s="129"/>
      <c r="R122" s="130">
        <f>R123</f>
        <v>0</v>
      </c>
      <c r="S122" s="129"/>
      <c r="T122" s="131">
        <f>T123</f>
        <v>0</v>
      </c>
      <c r="AR122" s="124" t="s">
        <v>76</v>
      </c>
      <c r="AT122" s="132" t="s">
        <v>70</v>
      </c>
      <c r="AU122" s="132" t="s">
        <v>71</v>
      </c>
      <c r="AY122" s="124" t="s">
        <v>108</v>
      </c>
      <c r="BK122" s="133">
        <f>BK123</f>
        <v>0</v>
      </c>
    </row>
    <row r="123" spans="1:65" s="12" customFormat="1" ht="22.9" customHeight="1">
      <c r="B123" s="123"/>
      <c r="D123" s="124" t="s">
        <v>70</v>
      </c>
      <c r="E123" s="134" t="s">
        <v>109</v>
      </c>
      <c r="F123" s="134" t="s">
        <v>110</v>
      </c>
      <c r="I123" s="126"/>
      <c r="J123" s="135">
        <f>BK123</f>
        <v>0</v>
      </c>
      <c r="L123" s="123"/>
      <c r="M123" s="128"/>
      <c r="N123" s="129"/>
      <c r="O123" s="129"/>
      <c r="P123" s="130">
        <f>P124</f>
        <v>0</v>
      </c>
      <c r="Q123" s="129"/>
      <c r="R123" s="130">
        <f>R124</f>
        <v>0</v>
      </c>
      <c r="S123" s="129"/>
      <c r="T123" s="131">
        <f>T124</f>
        <v>0</v>
      </c>
      <c r="AR123" s="124" t="s">
        <v>76</v>
      </c>
      <c r="AT123" s="132" t="s">
        <v>70</v>
      </c>
      <c r="AU123" s="132" t="s">
        <v>76</v>
      </c>
      <c r="AY123" s="124" t="s">
        <v>108</v>
      </c>
      <c r="BK123" s="133">
        <f>BK124</f>
        <v>0</v>
      </c>
    </row>
    <row r="124" spans="1:65" s="12" customFormat="1" ht="20.85" customHeight="1">
      <c r="B124" s="123"/>
      <c r="D124" s="124" t="s">
        <v>70</v>
      </c>
      <c r="E124" s="134" t="s">
        <v>111</v>
      </c>
      <c r="F124" s="134" t="s">
        <v>112</v>
      </c>
      <c r="I124" s="126"/>
      <c r="J124" s="135">
        <f>BK124</f>
        <v>0</v>
      </c>
      <c r="L124" s="123"/>
      <c r="M124" s="128"/>
      <c r="N124" s="129"/>
      <c r="O124" s="129"/>
      <c r="P124" s="130">
        <f>P125</f>
        <v>0</v>
      </c>
      <c r="Q124" s="129"/>
      <c r="R124" s="130">
        <f>R125</f>
        <v>0</v>
      </c>
      <c r="S124" s="129"/>
      <c r="T124" s="131">
        <f>T125</f>
        <v>0</v>
      </c>
      <c r="AR124" s="124" t="s">
        <v>76</v>
      </c>
      <c r="AT124" s="132" t="s">
        <v>70</v>
      </c>
      <c r="AU124" s="132" t="s">
        <v>78</v>
      </c>
      <c r="AY124" s="124" t="s">
        <v>108</v>
      </c>
      <c r="BK124" s="133">
        <f>BK125</f>
        <v>0</v>
      </c>
    </row>
    <row r="125" spans="1:65" s="2" customFormat="1" ht="24.2" customHeight="1">
      <c r="A125" s="29"/>
      <c r="B125" s="136"/>
      <c r="C125" s="137" t="s">
        <v>76</v>
      </c>
      <c r="D125" s="137" t="s">
        <v>113</v>
      </c>
      <c r="E125" s="138" t="s">
        <v>114</v>
      </c>
      <c r="F125" s="139" t="s">
        <v>115</v>
      </c>
      <c r="G125" s="140" t="s">
        <v>116</v>
      </c>
      <c r="H125" s="141">
        <v>20</v>
      </c>
      <c r="I125" s="142"/>
      <c r="J125" s="143">
        <f>ROUND(I125*H125,2)</f>
        <v>0</v>
      </c>
      <c r="K125" s="144"/>
      <c r="L125" s="30"/>
      <c r="M125" s="145" t="s">
        <v>1</v>
      </c>
      <c r="N125" s="146" t="s">
        <v>36</v>
      </c>
      <c r="O125" s="55"/>
      <c r="P125" s="147">
        <f>O125*H125</f>
        <v>0</v>
      </c>
      <c r="Q125" s="147">
        <v>0</v>
      </c>
      <c r="R125" s="147">
        <f>Q125*H125</f>
        <v>0</v>
      </c>
      <c r="S125" s="147">
        <v>0</v>
      </c>
      <c r="T125" s="148">
        <f>S125*H125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49" t="s">
        <v>117</v>
      </c>
      <c r="AT125" s="149" t="s">
        <v>113</v>
      </c>
      <c r="AU125" s="149" t="s">
        <v>118</v>
      </c>
      <c r="AY125" s="14" t="s">
        <v>108</v>
      </c>
      <c r="BE125" s="150">
        <f>IF(N125="základní",J125,0)</f>
        <v>0</v>
      </c>
      <c r="BF125" s="150">
        <f>IF(N125="snížená",J125,0)</f>
        <v>0</v>
      </c>
      <c r="BG125" s="150">
        <f>IF(N125="zákl. přenesená",J125,0)</f>
        <v>0</v>
      </c>
      <c r="BH125" s="150">
        <f>IF(N125="sníž. přenesená",J125,0)</f>
        <v>0</v>
      </c>
      <c r="BI125" s="150">
        <f>IF(N125="nulová",J125,0)</f>
        <v>0</v>
      </c>
      <c r="BJ125" s="14" t="s">
        <v>76</v>
      </c>
      <c r="BK125" s="150">
        <f>ROUND(I125*H125,2)</f>
        <v>0</v>
      </c>
      <c r="BL125" s="14" t="s">
        <v>117</v>
      </c>
      <c r="BM125" s="149" t="s">
        <v>119</v>
      </c>
    </row>
    <row r="126" spans="1:65" s="12" customFormat="1" ht="25.9" customHeight="1">
      <c r="B126" s="123"/>
      <c r="D126" s="124" t="s">
        <v>70</v>
      </c>
      <c r="E126" s="125" t="s">
        <v>120</v>
      </c>
      <c r="F126" s="125" t="s">
        <v>121</v>
      </c>
      <c r="I126" s="126"/>
      <c r="J126" s="127">
        <f>BK126</f>
        <v>0</v>
      </c>
      <c r="L126" s="123"/>
      <c r="M126" s="128"/>
      <c r="N126" s="129"/>
      <c r="O126" s="129"/>
      <c r="P126" s="130">
        <f>P127+P129</f>
        <v>0</v>
      </c>
      <c r="Q126" s="129"/>
      <c r="R126" s="130">
        <f>R127+R129</f>
        <v>72.200232500000013</v>
      </c>
      <c r="S126" s="129"/>
      <c r="T126" s="131">
        <f>T127+T129</f>
        <v>14.75</v>
      </c>
      <c r="AR126" s="124" t="s">
        <v>118</v>
      </c>
      <c r="AT126" s="132" t="s">
        <v>70</v>
      </c>
      <c r="AU126" s="132" t="s">
        <v>71</v>
      </c>
      <c r="AY126" s="124" t="s">
        <v>108</v>
      </c>
      <c r="BK126" s="133">
        <f>BK127+BK129</f>
        <v>0</v>
      </c>
    </row>
    <row r="127" spans="1:65" s="12" customFormat="1" ht="22.9" customHeight="1">
      <c r="B127" s="123"/>
      <c r="D127" s="124" t="s">
        <v>70</v>
      </c>
      <c r="E127" s="134" t="s">
        <v>122</v>
      </c>
      <c r="F127" s="134" t="s">
        <v>123</v>
      </c>
      <c r="I127" s="126"/>
      <c r="J127" s="135">
        <f>BK127</f>
        <v>0</v>
      </c>
      <c r="L127" s="123"/>
      <c r="M127" s="128"/>
      <c r="N127" s="129"/>
      <c r="O127" s="129"/>
      <c r="P127" s="130">
        <f>P128</f>
        <v>0</v>
      </c>
      <c r="Q127" s="129"/>
      <c r="R127" s="130">
        <f>R128</f>
        <v>0</v>
      </c>
      <c r="S127" s="129"/>
      <c r="T127" s="131">
        <f>T128</f>
        <v>0</v>
      </c>
      <c r="AR127" s="124" t="s">
        <v>118</v>
      </c>
      <c r="AT127" s="132" t="s">
        <v>70</v>
      </c>
      <c r="AU127" s="132" t="s">
        <v>76</v>
      </c>
      <c r="AY127" s="124" t="s">
        <v>108</v>
      </c>
      <c r="BK127" s="133">
        <f>BK128</f>
        <v>0</v>
      </c>
    </row>
    <row r="128" spans="1:65" s="2" customFormat="1" ht="24">
      <c r="A128" s="29"/>
      <c r="B128" s="136"/>
      <c r="C128" s="204" t="s">
        <v>124</v>
      </c>
      <c r="D128" s="204" t="s">
        <v>113</v>
      </c>
      <c r="E128" s="205" t="s">
        <v>125</v>
      </c>
      <c r="F128" s="206" t="s">
        <v>376</v>
      </c>
      <c r="G128" s="207" t="s">
        <v>126</v>
      </c>
      <c r="H128" s="208">
        <v>1</v>
      </c>
      <c r="I128" s="209">
        <f>'OPT-OPTICKÁ KABELÁŽ-SAMOSTATNÝ '!E59</f>
        <v>0</v>
      </c>
      <c r="J128" s="210">
        <f>ROUND(I128*H128,2)</f>
        <v>0</v>
      </c>
      <c r="K128" s="144"/>
      <c r="L128" s="30"/>
      <c r="M128" s="145" t="s">
        <v>1</v>
      </c>
      <c r="N128" s="146" t="s">
        <v>36</v>
      </c>
      <c r="O128" s="55"/>
      <c r="P128" s="147">
        <f>O128*H128</f>
        <v>0</v>
      </c>
      <c r="Q128" s="147">
        <v>0</v>
      </c>
      <c r="R128" s="147">
        <f>Q128*H128</f>
        <v>0</v>
      </c>
      <c r="S128" s="147">
        <v>0</v>
      </c>
      <c r="T128" s="148">
        <f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49" t="s">
        <v>127</v>
      </c>
      <c r="AT128" s="149" t="s">
        <v>113</v>
      </c>
      <c r="AU128" s="149" t="s">
        <v>78</v>
      </c>
      <c r="AY128" s="14" t="s">
        <v>108</v>
      </c>
      <c r="BE128" s="150">
        <f>IF(N128="základní",J128,0)</f>
        <v>0</v>
      </c>
      <c r="BF128" s="150">
        <f>IF(N128="snížená",J128,0)</f>
        <v>0</v>
      </c>
      <c r="BG128" s="150">
        <f>IF(N128="zákl. přenesená",J128,0)</f>
        <v>0</v>
      </c>
      <c r="BH128" s="150">
        <f>IF(N128="sníž. přenesená",J128,0)</f>
        <v>0</v>
      </c>
      <c r="BI128" s="150">
        <f>IF(N128="nulová",J128,0)</f>
        <v>0</v>
      </c>
      <c r="BJ128" s="14" t="s">
        <v>76</v>
      </c>
      <c r="BK128" s="150">
        <f>ROUND(I128*H128,2)</f>
        <v>0</v>
      </c>
      <c r="BL128" s="14" t="s">
        <v>127</v>
      </c>
      <c r="BM128" s="149" t="s">
        <v>128</v>
      </c>
    </row>
    <row r="129" spans="1:65" s="12" customFormat="1" ht="22.9" customHeight="1">
      <c r="B129" s="123"/>
      <c r="C129" s="211"/>
      <c r="D129" s="212" t="s">
        <v>70</v>
      </c>
      <c r="E129" s="213" t="s">
        <v>129</v>
      </c>
      <c r="F129" s="213" t="s">
        <v>130</v>
      </c>
      <c r="G129" s="211"/>
      <c r="H129" s="211"/>
      <c r="I129" s="214"/>
      <c r="J129" s="215">
        <f>BK129</f>
        <v>0</v>
      </c>
      <c r="L129" s="123"/>
      <c r="M129" s="128"/>
      <c r="N129" s="129"/>
      <c r="O129" s="129"/>
      <c r="P129" s="130">
        <f>SUM(P130:P157)</f>
        <v>0</v>
      </c>
      <c r="Q129" s="129"/>
      <c r="R129" s="130">
        <f>SUM(R130:R157)</f>
        <v>72.200232500000013</v>
      </c>
      <c r="S129" s="129"/>
      <c r="T129" s="131">
        <f>SUM(T130:T157)</f>
        <v>14.75</v>
      </c>
      <c r="AR129" s="124" t="s">
        <v>118</v>
      </c>
      <c r="AT129" s="132" t="s">
        <v>70</v>
      </c>
      <c r="AU129" s="132" t="s">
        <v>76</v>
      </c>
      <c r="AY129" s="124" t="s">
        <v>108</v>
      </c>
      <c r="BK129" s="133">
        <f>SUM(BK130:BK157)</f>
        <v>0</v>
      </c>
    </row>
    <row r="130" spans="1:65" s="2" customFormat="1" ht="21.75" customHeight="1">
      <c r="A130" s="29"/>
      <c r="B130" s="136"/>
      <c r="C130" s="204" t="s">
        <v>131</v>
      </c>
      <c r="D130" s="204" t="s">
        <v>113</v>
      </c>
      <c r="E130" s="205" t="s">
        <v>132</v>
      </c>
      <c r="F130" s="206" t="s">
        <v>133</v>
      </c>
      <c r="G130" s="207" t="s">
        <v>134</v>
      </c>
      <c r="H130" s="208">
        <v>0.17499999999999999</v>
      </c>
      <c r="I130" s="209"/>
      <c r="J130" s="210">
        <f t="shared" ref="J130:J157" si="0">ROUND(I130*H130,2)</f>
        <v>0</v>
      </c>
      <c r="K130" s="144"/>
      <c r="L130" s="30"/>
      <c r="M130" s="145" t="s">
        <v>1</v>
      </c>
      <c r="N130" s="146" t="s">
        <v>36</v>
      </c>
      <c r="O130" s="55"/>
      <c r="P130" s="147">
        <f t="shared" ref="P130:P157" si="1">O130*H130</f>
        <v>0</v>
      </c>
      <c r="Q130" s="147">
        <v>9.9000000000000008E-3</v>
      </c>
      <c r="R130" s="147">
        <f t="shared" ref="R130:R157" si="2">Q130*H130</f>
        <v>1.7325000000000001E-3</v>
      </c>
      <c r="S130" s="147">
        <v>0</v>
      </c>
      <c r="T130" s="148">
        <f t="shared" ref="T130:T157" si="3"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49" t="s">
        <v>127</v>
      </c>
      <c r="AT130" s="149" t="s">
        <v>113</v>
      </c>
      <c r="AU130" s="149" t="s">
        <v>78</v>
      </c>
      <c r="AY130" s="14" t="s">
        <v>108</v>
      </c>
      <c r="BE130" s="150">
        <f t="shared" ref="BE130:BE157" si="4">IF(N130="základní",J130,0)</f>
        <v>0</v>
      </c>
      <c r="BF130" s="150">
        <f t="shared" ref="BF130:BF157" si="5">IF(N130="snížená",J130,0)</f>
        <v>0</v>
      </c>
      <c r="BG130" s="150">
        <f t="shared" ref="BG130:BG157" si="6">IF(N130="zákl. přenesená",J130,0)</f>
        <v>0</v>
      </c>
      <c r="BH130" s="150">
        <f t="shared" ref="BH130:BH157" si="7">IF(N130="sníž. přenesená",J130,0)</f>
        <v>0</v>
      </c>
      <c r="BI130" s="150">
        <f t="shared" ref="BI130:BI157" si="8">IF(N130="nulová",J130,0)</f>
        <v>0</v>
      </c>
      <c r="BJ130" s="14" t="s">
        <v>76</v>
      </c>
      <c r="BK130" s="150">
        <f t="shared" ref="BK130:BK157" si="9">ROUND(I130*H130,2)</f>
        <v>0</v>
      </c>
      <c r="BL130" s="14" t="s">
        <v>127</v>
      </c>
      <c r="BM130" s="149" t="s">
        <v>135</v>
      </c>
    </row>
    <row r="131" spans="1:65" s="2" customFormat="1" ht="16.5" customHeight="1">
      <c r="A131" s="29"/>
      <c r="B131" s="136"/>
      <c r="C131" s="204" t="s">
        <v>136</v>
      </c>
      <c r="D131" s="204" t="s">
        <v>113</v>
      </c>
      <c r="E131" s="205" t="s">
        <v>137</v>
      </c>
      <c r="F131" s="206" t="s">
        <v>138</v>
      </c>
      <c r="G131" s="207" t="s">
        <v>139</v>
      </c>
      <c r="H131" s="208">
        <v>175</v>
      </c>
      <c r="I131" s="209"/>
      <c r="J131" s="210">
        <f t="shared" si="0"/>
        <v>0</v>
      </c>
      <c r="K131" s="144"/>
      <c r="L131" s="30"/>
      <c r="M131" s="145" t="s">
        <v>1</v>
      </c>
      <c r="N131" s="146" t="s">
        <v>36</v>
      </c>
      <c r="O131" s="55"/>
      <c r="P131" s="147">
        <f t="shared" si="1"/>
        <v>0</v>
      </c>
      <c r="Q131" s="147">
        <v>0</v>
      </c>
      <c r="R131" s="147">
        <f t="shared" si="2"/>
        <v>0</v>
      </c>
      <c r="S131" s="147">
        <v>0</v>
      </c>
      <c r="T131" s="148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49" t="s">
        <v>127</v>
      </c>
      <c r="AT131" s="149" t="s">
        <v>113</v>
      </c>
      <c r="AU131" s="149" t="s">
        <v>78</v>
      </c>
      <c r="AY131" s="14" t="s">
        <v>108</v>
      </c>
      <c r="BE131" s="150">
        <f t="shared" si="4"/>
        <v>0</v>
      </c>
      <c r="BF131" s="150">
        <f t="shared" si="5"/>
        <v>0</v>
      </c>
      <c r="BG131" s="150">
        <f t="shared" si="6"/>
        <v>0</v>
      </c>
      <c r="BH131" s="150">
        <f t="shared" si="7"/>
        <v>0</v>
      </c>
      <c r="BI131" s="150">
        <f t="shared" si="8"/>
        <v>0</v>
      </c>
      <c r="BJ131" s="14" t="s">
        <v>76</v>
      </c>
      <c r="BK131" s="150">
        <f t="shared" si="9"/>
        <v>0</v>
      </c>
      <c r="BL131" s="14" t="s">
        <v>127</v>
      </c>
      <c r="BM131" s="149" t="s">
        <v>140</v>
      </c>
    </row>
    <row r="132" spans="1:65" s="2" customFormat="1" ht="24.2" customHeight="1">
      <c r="A132" s="29"/>
      <c r="B132" s="136"/>
      <c r="C132" s="204" t="s">
        <v>141</v>
      </c>
      <c r="D132" s="204" t="s">
        <v>120</v>
      </c>
      <c r="E132" s="205" t="s">
        <v>142</v>
      </c>
      <c r="F132" s="206" t="s">
        <v>143</v>
      </c>
      <c r="G132" s="207" t="s">
        <v>139</v>
      </c>
      <c r="H132" s="208">
        <v>175</v>
      </c>
      <c r="I132" s="209"/>
      <c r="J132" s="210">
        <f t="shared" si="0"/>
        <v>0</v>
      </c>
      <c r="K132" s="151"/>
      <c r="L132" s="152"/>
      <c r="M132" s="153" t="s">
        <v>1</v>
      </c>
      <c r="N132" s="154" t="s">
        <v>36</v>
      </c>
      <c r="O132" s="55"/>
      <c r="P132" s="147">
        <f t="shared" si="1"/>
        <v>0</v>
      </c>
      <c r="Q132" s="147">
        <v>0</v>
      </c>
      <c r="R132" s="147">
        <f t="shared" si="2"/>
        <v>0</v>
      </c>
      <c r="S132" s="147">
        <v>0</v>
      </c>
      <c r="T132" s="148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49" t="s">
        <v>144</v>
      </c>
      <c r="AT132" s="149" t="s">
        <v>120</v>
      </c>
      <c r="AU132" s="149" t="s">
        <v>78</v>
      </c>
      <c r="AY132" s="14" t="s">
        <v>108</v>
      </c>
      <c r="BE132" s="150">
        <f t="shared" si="4"/>
        <v>0</v>
      </c>
      <c r="BF132" s="150">
        <f t="shared" si="5"/>
        <v>0</v>
      </c>
      <c r="BG132" s="150">
        <f t="shared" si="6"/>
        <v>0</v>
      </c>
      <c r="BH132" s="150">
        <f t="shared" si="7"/>
        <v>0</v>
      </c>
      <c r="BI132" s="150">
        <f t="shared" si="8"/>
        <v>0</v>
      </c>
      <c r="BJ132" s="14" t="s">
        <v>76</v>
      </c>
      <c r="BK132" s="150">
        <f t="shared" si="9"/>
        <v>0</v>
      </c>
      <c r="BL132" s="14" t="s">
        <v>144</v>
      </c>
      <c r="BM132" s="149" t="s">
        <v>145</v>
      </c>
    </row>
    <row r="133" spans="1:65" s="2" customFormat="1" ht="24.2" customHeight="1">
      <c r="A133" s="29"/>
      <c r="B133" s="136"/>
      <c r="C133" s="204" t="s">
        <v>146</v>
      </c>
      <c r="D133" s="204" t="s">
        <v>113</v>
      </c>
      <c r="E133" s="205" t="s">
        <v>147</v>
      </c>
      <c r="F133" s="206" t="s">
        <v>148</v>
      </c>
      <c r="G133" s="207" t="s">
        <v>149</v>
      </c>
      <c r="H133" s="208">
        <v>3</v>
      </c>
      <c r="I133" s="209"/>
      <c r="J133" s="210">
        <f t="shared" si="0"/>
        <v>0</v>
      </c>
      <c r="K133" s="144"/>
      <c r="L133" s="30"/>
      <c r="M133" s="145" t="s">
        <v>1</v>
      </c>
      <c r="N133" s="146" t="s">
        <v>36</v>
      </c>
      <c r="O133" s="55"/>
      <c r="P133" s="147">
        <f t="shared" si="1"/>
        <v>0</v>
      </c>
      <c r="Q133" s="147">
        <v>0</v>
      </c>
      <c r="R133" s="147">
        <f t="shared" si="2"/>
        <v>0</v>
      </c>
      <c r="S133" s="147">
        <v>0</v>
      </c>
      <c r="T133" s="148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49" t="s">
        <v>127</v>
      </c>
      <c r="AT133" s="149" t="s">
        <v>113</v>
      </c>
      <c r="AU133" s="149" t="s">
        <v>78</v>
      </c>
      <c r="AY133" s="14" t="s">
        <v>108</v>
      </c>
      <c r="BE133" s="150">
        <f t="shared" si="4"/>
        <v>0</v>
      </c>
      <c r="BF133" s="150">
        <f t="shared" si="5"/>
        <v>0</v>
      </c>
      <c r="BG133" s="150">
        <f t="shared" si="6"/>
        <v>0</v>
      </c>
      <c r="BH133" s="150">
        <f t="shared" si="7"/>
        <v>0</v>
      </c>
      <c r="BI133" s="150">
        <f t="shared" si="8"/>
        <v>0</v>
      </c>
      <c r="BJ133" s="14" t="s">
        <v>76</v>
      </c>
      <c r="BK133" s="150">
        <f t="shared" si="9"/>
        <v>0</v>
      </c>
      <c r="BL133" s="14" t="s">
        <v>127</v>
      </c>
      <c r="BM133" s="149" t="s">
        <v>150</v>
      </c>
    </row>
    <row r="134" spans="1:65" s="2" customFormat="1" ht="24.2" customHeight="1">
      <c r="A134" s="29"/>
      <c r="B134" s="136"/>
      <c r="C134" s="204" t="s">
        <v>151</v>
      </c>
      <c r="D134" s="204" t="s">
        <v>113</v>
      </c>
      <c r="E134" s="205" t="s">
        <v>152</v>
      </c>
      <c r="F134" s="206" t="s">
        <v>153</v>
      </c>
      <c r="G134" s="207" t="s">
        <v>154</v>
      </c>
      <c r="H134" s="208">
        <v>30</v>
      </c>
      <c r="I134" s="209"/>
      <c r="J134" s="210">
        <f t="shared" si="0"/>
        <v>0</v>
      </c>
      <c r="K134" s="144"/>
      <c r="L134" s="30"/>
      <c r="M134" s="145" t="s">
        <v>1</v>
      </c>
      <c r="N134" s="146" t="s">
        <v>36</v>
      </c>
      <c r="O134" s="55"/>
      <c r="P134" s="147">
        <f t="shared" si="1"/>
        <v>0</v>
      </c>
      <c r="Q134" s="147">
        <v>0</v>
      </c>
      <c r="R134" s="147">
        <f t="shared" si="2"/>
        <v>0</v>
      </c>
      <c r="S134" s="147">
        <v>0</v>
      </c>
      <c r="T134" s="148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49" t="s">
        <v>127</v>
      </c>
      <c r="AT134" s="149" t="s">
        <v>113</v>
      </c>
      <c r="AU134" s="149" t="s">
        <v>78</v>
      </c>
      <c r="AY134" s="14" t="s">
        <v>108</v>
      </c>
      <c r="BE134" s="150">
        <f t="shared" si="4"/>
        <v>0</v>
      </c>
      <c r="BF134" s="150">
        <f t="shared" si="5"/>
        <v>0</v>
      </c>
      <c r="BG134" s="150">
        <f t="shared" si="6"/>
        <v>0</v>
      </c>
      <c r="BH134" s="150">
        <f t="shared" si="7"/>
        <v>0</v>
      </c>
      <c r="BI134" s="150">
        <f t="shared" si="8"/>
        <v>0</v>
      </c>
      <c r="BJ134" s="14" t="s">
        <v>76</v>
      </c>
      <c r="BK134" s="150">
        <f t="shared" si="9"/>
        <v>0</v>
      </c>
      <c r="BL134" s="14" t="s">
        <v>127</v>
      </c>
      <c r="BM134" s="149" t="s">
        <v>155</v>
      </c>
    </row>
    <row r="135" spans="1:65" s="2" customFormat="1" ht="24.2" customHeight="1">
      <c r="A135" s="29"/>
      <c r="B135" s="136"/>
      <c r="C135" s="204" t="s">
        <v>8</v>
      </c>
      <c r="D135" s="204" t="s">
        <v>113</v>
      </c>
      <c r="E135" s="205" t="s">
        <v>156</v>
      </c>
      <c r="F135" s="206" t="s">
        <v>157</v>
      </c>
      <c r="G135" s="207" t="s">
        <v>154</v>
      </c>
      <c r="H135" s="208">
        <v>30</v>
      </c>
      <c r="I135" s="209"/>
      <c r="J135" s="210">
        <f t="shared" si="0"/>
        <v>0</v>
      </c>
      <c r="K135" s="144"/>
      <c r="L135" s="30"/>
      <c r="M135" s="145" t="s">
        <v>1</v>
      </c>
      <c r="N135" s="146" t="s">
        <v>36</v>
      </c>
      <c r="O135" s="55"/>
      <c r="P135" s="147">
        <f t="shared" si="1"/>
        <v>0</v>
      </c>
      <c r="Q135" s="147">
        <v>0</v>
      </c>
      <c r="R135" s="147">
        <f t="shared" si="2"/>
        <v>0</v>
      </c>
      <c r="S135" s="147">
        <v>0</v>
      </c>
      <c r="T135" s="148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49" t="s">
        <v>127</v>
      </c>
      <c r="AT135" s="149" t="s">
        <v>113</v>
      </c>
      <c r="AU135" s="149" t="s">
        <v>78</v>
      </c>
      <c r="AY135" s="14" t="s">
        <v>108</v>
      </c>
      <c r="BE135" s="150">
        <f t="shared" si="4"/>
        <v>0</v>
      </c>
      <c r="BF135" s="150">
        <f t="shared" si="5"/>
        <v>0</v>
      </c>
      <c r="BG135" s="150">
        <f t="shared" si="6"/>
        <v>0</v>
      </c>
      <c r="BH135" s="150">
        <f t="shared" si="7"/>
        <v>0</v>
      </c>
      <c r="BI135" s="150">
        <f t="shared" si="8"/>
        <v>0</v>
      </c>
      <c r="BJ135" s="14" t="s">
        <v>76</v>
      </c>
      <c r="BK135" s="150">
        <f t="shared" si="9"/>
        <v>0</v>
      </c>
      <c r="BL135" s="14" t="s">
        <v>127</v>
      </c>
      <c r="BM135" s="149" t="s">
        <v>158</v>
      </c>
    </row>
    <row r="136" spans="1:65" s="2" customFormat="1" ht="24.2" customHeight="1">
      <c r="A136" s="29"/>
      <c r="B136" s="136"/>
      <c r="C136" s="204" t="s">
        <v>159</v>
      </c>
      <c r="D136" s="204" t="s">
        <v>113</v>
      </c>
      <c r="E136" s="205" t="s">
        <v>160</v>
      </c>
      <c r="F136" s="206" t="s">
        <v>161</v>
      </c>
      <c r="G136" s="207" t="s">
        <v>162</v>
      </c>
      <c r="H136" s="208">
        <v>1</v>
      </c>
      <c r="I136" s="209"/>
      <c r="J136" s="210">
        <f t="shared" si="0"/>
        <v>0</v>
      </c>
      <c r="K136" s="144"/>
      <c r="L136" s="30"/>
      <c r="M136" s="145" t="s">
        <v>1</v>
      </c>
      <c r="N136" s="146" t="s">
        <v>36</v>
      </c>
      <c r="O136" s="55"/>
      <c r="P136" s="147">
        <f t="shared" si="1"/>
        <v>0</v>
      </c>
      <c r="Q136" s="147">
        <v>0</v>
      </c>
      <c r="R136" s="147">
        <f t="shared" si="2"/>
        <v>0</v>
      </c>
      <c r="S136" s="147">
        <v>0</v>
      </c>
      <c r="T136" s="148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49" t="s">
        <v>127</v>
      </c>
      <c r="AT136" s="149" t="s">
        <v>113</v>
      </c>
      <c r="AU136" s="149" t="s">
        <v>78</v>
      </c>
      <c r="AY136" s="14" t="s">
        <v>108</v>
      </c>
      <c r="BE136" s="150">
        <f t="shared" si="4"/>
        <v>0</v>
      </c>
      <c r="BF136" s="150">
        <f t="shared" si="5"/>
        <v>0</v>
      </c>
      <c r="BG136" s="150">
        <f t="shared" si="6"/>
        <v>0</v>
      </c>
      <c r="BH136" s="150">
        <f t="shared" si="7"/>
        <v>0</v>
      </c>
      <c r="BI136" s="150">
        <f t="shared" si="8"/>
        <v>0</v>
      </c>
      <c r="BJ136" s="14" t="s">
        <v>76</v>
      </c>
      <c r="BK136" s="150">
        <f t="shared" si="9"/>
        <v>0</v>
      </c>
      <c r="BL136" s="14" t="s">
        <v>127</v>
      </c>
      <c r="BM136" s="149" t="s">
        <v>163</v>
      </c>
    </row>
    <row r="137" spans="1:65" s="2" customFormat="1" ht="24.2" customHeight="1">
      <c r="A137" s="29"/>
      <c r="B137" s="136"/>
      <c r="C137" s="204" t="s">
        <v>164</v>
      </c>
      <c r="D137" s="204" t="s">
        <v>113</v>
      </c>
      <c r="E137" s="205" t="s">
        <v>165</v>
      </c>
      <c r="F137" s="206" t="s">
        <v>166</v>
      </c>
      <c r="G137" s="207" t="s">
        <v>139</v>
      </c>
      <c r="H137" s="208">
        <v>145</v>
      </c>
      <c r="I137" s="209"/>
      <c r="J137" s="210">
        <f t="shared" si="0"/>
        <v>0</v>
      </c>
      <c r="K137" s="144"/>
      <c r="L137" s="30"/>
      <c r="M137" s="145" t="s">
        <v>1</v>
      </c>
      <c r="N137" s="146" t="s">
        <v>36</v>
      </c>
      <c r="O137" s="55"/>
      <c r="P137" s="147">
        <f t="shared" si="1"/>
        <v>0</v>
      </c>
      <c r="Q137" s="147">
        <v>0</v>
      </c>
      <c r="R137" s="147">
        <f t="shared" si="2"/>
        <v>0</v>
      </c>
      <c r="S137" s="147">
        <v>0</v>
      </c>
      <c r="T137" s="148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49" t="s">
        <v>127</v>
      </c>
      <c r="AT137" s="149" t="s">
        <v>113</v>
      </c>
      <c r="AU137" s="149" t="s">
        <v>78</v>
      </c>
      <c r="AY137" s="14" t="s">
        <v>108</v>
      </c>
      <c r="BE137" s="150">
        <f t="shared" si="4"/>
        <v>0</v>
      </c>
      <c r="BF137" s="150">
        <f t="shared" si="5"/>
        <v>0</v>
      </c>
      <c r="BG137" s="150">
        <f t="shared" si="6"/>
        <v>0</v>
      </c>
      <c r="BH137" s="150">
        <f t="shared" si="7"/>
        <v>0</v>
      </c>
      <c r="BI137" s="150">
        <f t="shared" si="8"/>
        <v>0</v>
      </c>
      <c r="BJ137" s="14" t="s">
        <v>76</v>
      </c>
      <c r="BK137" s="150">
        <f t="shared" si="9"/>
        <v>0</v>
      </c>
      <c r="BL137" s="14" t="s">
        <v>127</v>
      </c>
      <c r="BM137" s="149" t="s">
        <v>167</v>
      </c>
    </row>
    <row r="138" spans="1:65" s="2" customFormat="1" ht="33" customHeight="1">
      <c r="A138" s="29"/>
      <c r="B138" s="136"/>
      <c r="C138" s="204" t="s">
        <v>168</v>
      </c>
      <c r="D138" s="204" t="s">
        <v>113</v>
      </c>
      <c r="E138" s="205" t="s">
        <v>169</v>
      </c>
      <c r="F138" s="206" t="s">
        <v>170</v>
      </c>
      <c r="G138" s="207" t="s">
        <v>139</v>
      </c>
      <c r="H138" s="208">
        <v>145</v>
      </c>
      <c r="I138" s="209"/>
      <c r="J138" s="210">
        <f t="shared" si="0"/>
        <v>0</v>
      </c>
      <c r="K138" s="144"/>
      <c r="L138" s="30"/>
      <c r="M138" s="145" t="s">
        <v>1</v>
      </c>
      <c r="N138" s="146" t="s">
        <v>36</v>
      </c>
      <c r="O138" s="55"/>
      <c r="P138" s="147">
        <f t="shared" si="1"/>
        <v>0</v>
      </c>
      <c r="Q138" s="147">
        <v>0.156</v>
      </c>
      <c r="R138" s="147">
        <f t="shared" si="2"/>
        <v>22.62</v>
      </c>
      <c r="S138" s="147">
        <v>0</v>
      </c>
      <c r="T138" s="148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49" t="s">
        <v>127</v>
      </c>
      <c r="AT138" s="149" t="s">
        <v>113</v>
      </c>
      <c r="AU138" s="149" t="s">
        <v>78</v>
      </c>
      <c r="AY138" s="14" t="s">
        <v>108</v>
      </c>
      <c r="BE138" s="150">
        <f t="shared" si="4"/>
        <v>0</v>
      </c>
      <c r="BF138" s="150">
        <f t="shared" si="5"/>
        <v>0</v>
      </c>
      <c r="BG138" s="150">
        <f t="shared" si="6"/>
        <v>0</v>
      </c>
      <c r="BH138" s="150">
        <f t="shared" si="7"/>
        <v>0</v>
      </c>
      <c r="BI138" s="150">
        <f t="shared" si="8"/>
        <v>0</v>
      </c>
      <c r="BJ138" s="14" t="s">
        <v>76</v>
      </c>
      <c r="BK138" s="150">
        <f t="shared" si="9"/>
        <v>0</v>
      </c>
      <c r="BL138" s="14" t="s">
        <v>127</v>
      </c>
      <c r="BM138" s="149" t="s">
        <v>171</v>
      </c>
    </row>
    <row r="139" spans="1:65" s="2" customFormat="1" ht="24.2" customHeight="1">
      <c r="A139" s="29"/>
      <c r="B139" s="136"/>
      <c r="C139" s="204" t="s">
        <v>172</v>
      </c>
      <c r="D139" s="204" t="s">
        <v>113</v>
      </c>
      <c r="E139" s="205" t="s">
        <v>173</v>
      </c>
      <c r="F139" s="206" t="s">
        <v>174</v>
      </c>
      <c r="G139" s="207" t="s">
        <v>139</v>
      </c>
      <c r="H139" s="208">
        <v>100</v>
      </c>
      <c r="I139" s="209"/>
      <c r="J139" s="210">
        <f t="shared" si="0"/>
        <v>0</v>
      </c>
      <c r="K139" s="144"/>
      <c r="L139" s="30"/>
      <c r="M139" s="145" t="s">
        <v>1</v>
      </c>
      <c r="N139" s="146" t="s">
        <v>36</v>
      </c>
      <c r="O139" s="55"/>
      <c r="P139" s="147">
        <f t="shared" si="1"/>
        <v>0</v>
      </c>
      <c r="Q139" s="147">
        <v>0.108</v>
      </c>
      <c r="R139" s="147">
        <f t="shared" si="2"/>
        <v>10.8</v>
      </c>
      <c r="S139" s="147">
        <v>0</v>
      </c>
      <c r="T139" s="148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49" t="s">
        <v>127</v>
      </c>
      <c r="AT139" s="149" t="s">
        <v>113</v>
      </c>
      <c r="AU139" s="149" t="s">
        <v>78</v>
      </c>
      <c r="AY139" s="14" t="s">
        <v>108</v>
      </c>
      <c r="BE139" s="150">
        <f t="shared" si="4"/>
        <v>0</v>
      </c>
      <c r="BF139" s="150">
        <f t="shared" si="5"/>
        <v>0</v>
      </c>
      <c r="BG139" s="150">
        <f t="shared" si="6"/>
        <v>0</v>
      </c>
      <c r="BH139" s="150">
        <f t="shared" si="7"/>
        <v>0</v>
      </c>
      <c r="BI139" s="150">
        <f t="shared" si="8"/>
        <v>0</v>
      </c>
      <c r="BJ139" s="14" t="s">
        <v>76</v>
      </c>
      <c r="BK139" s="150">
        <f t="shared" si="9"/>
        <v>0</v>
      </c>
      <c r="BL139" s="14" t="s">
        <v>127</v>
      </c>
      <c r="BM139" s="149" t="s">
        <v>175</v>
      </c>
    </row>
    <row r="140" spans="1:65" s="2" customFormat="1" ht="16.5" customHeight="1">
      <c r="A140" s="29"/>
      <c r="B140" s="136"/>
      <c r="C140" s="204" t="s">
        <v>7</v>
      </c>
      <c r="D140" s="204" t="s">
        <v>120</v>
      </c>
      <c r="E140" s="205" t="s">
        <v>176</v>
      </c>
      <c r="F140" s="206" t="s">
        <v>177</v>
      </c>
      <c r="G140" s="207" t="s">
        <v>116</v>
      </c>
      <c r="H140" s="208">
        <v>17</v>
      </c>
      <c r="I140" s="209"/>
      <c r="J140" s="210">
        <f t="shared" si="0"/>
        <v>0</v>
      </c>
      <c r="K140" s="151"/>
      <c r="L140" s="152"/>
      <c r="M140" s="153" t="s">
        <v>1</v>
      </c>
      <c r="N140" s="154" t="s">
        <v>36</v>
      </c>
      <c r="O140" s="55"/>
      <c r="P140" s="147">
        <f t="shared" si="1"/>
        <v>0</v>
      </c>
      <c r="Q140" s="147">
        <v>1</v>
      </c>
      <c r="R140" s="147">
        <f t="shared" si="2"/>
        <v>17</v>
      </c>
      <c r="S140" s="147">
        <v>0</v>
      </c>
      <c r="T140" s="148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49" t="s">
        <v>144</v>
      </c>
      <c r="AT140" s="149" t="s">
        <v>120</v>
      </c>
      <c r="AU140" s="149" t="s">
        <v>78</v>
      </c>
      <c r="AY140" s="14" t="s">
        <v>108</v>
      </c>
      <c r="BE140" s="150">
        <f t="shared" si="4"/>
        <v>0</v>
      </c>
      <c r="BF140" s="150">
        <f t="shared" si="5"/>
        <v>0</v>
      </c>
      <c r="BG140" s="150">
        <f t="shared" si="6"/>
        <v>0</v>
      </c>
      <c r="BH140" s="150">
        <f t="shared" si="7"/>
        <v>0</v>
      </c>
      <c r="BI140" s="150">
        <f t="shared" si="8"/>
        <v>0</v>
      </c>
      <c r="BJ140" s="14" t="s">
        <v>76</v>
      </c>
      <c r="BK140" s="150">
        <f t="shared" si="9"/>
        <v>0</v>
      </c>
      <c r="BL140" s="14" t="s">
        <v>144</v>
      </c>
      <c r="BM140" s="149" t="s">
        <v>178</v>
      </c>
    </row>
    <row r="141" spans="1:65" s="2" customFormat="1" ht="16.5" customHeight="1">
      <c r="A141" s="29"/>
      <c r="B141" s="136"/>
      <c r="C141" s="204" t="s">
        <v>179</v>
      </c>
      <c r="D141" s="204" t="s">
        <v>120</v>
      </c>
      <c r="E141" s="205" t="s">
        <v>180</v>
      </c>
      <c r="F141" s="206" t="s">
        <v>181</v>
      </c>
      <c r="G141" s="207" t="s">
        <v>139</v>
      </c>
      <c r="H141" s="208">
        <v>145</v>
      </c>
      <c r="I141" s="209"/>
      <c r="J141" s="210">
        <f t="shared" si="0"/>
        <v>0</v>
      </c>
      <c r="K141" s="151"/>
      <c r="L141" s="152"/>
      <c r="M141" s="153" t="s">
        <v>1</v>
      </c>
      <c r="N141" s="154" t="s">
        <v>36</v>
      </c>
      <c r="O141" s="55"/>
      <c r="P141" s="147">
        <f t="shared" si="1"/>
        <v>0</v>
      </c>
      <c r="Q141" s="147">
        <v>7.7999999999999999E-4</v>
      </c>
      <c r="R141" s="147">
        <f t="shared" si="2"/>
        <v>0.11309999999999999</v>
      </c>
      <c r="S141" s="147">
        <v>0</v>
      </c>
      <c r="T141" s="148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49" t="s">
        <v>144</v>
      </c>
      <c r="AT141" s="149" t="s">
        <v>120</v>
      </c>
      <c r="AU141" s="149" t="s">
        <v>78</v>
      </c>
      <c r="AY141" s="14" t="s">
        <v>108</v>
      </c>
      <c r="BE141" s="150">
        <f t="shared" si="4"/>
        <v>0</v>
      </c>
      <c r="BF141" s="150">
        <f t="shared" si="5"/>
        <v>0</v>
      </c>
      <c r="BG141" s="150">
        <f t="shared" si="6"/>
        <v>0</v>
      </c>
      <c r="BH141" s="150">
        <f t="shared" si="7"/>
        <v>0</v>
      </c>
      <c r="BI141" s="150">
        <f t="shared" si="8"/>
        <v>0</v>
      </c>
      <c r="BJ141" s="14" t="s">
        <v>76</v>
      </c>
      <c r="BK141" s="150">
        <f t="shared" si="9"/>
        <v>0</v>
      </c>
      <c r="BL141" s="14" t="s">
        <v>144</v>
      </c>
      <c r="BM141" s="149" t="s">
        <v>182</v>
      </c>
    </row>
    <row r="142" spans="1:65" s="2" customFormat="1" ht="24.2" customHeight="1">
      <c r="A142" s="29"/>
      <c r="B142" s="136"/>
      <c r="C142" s="204" t="s">
        <v>183</v>
      </c>
      <c r="D142" s="204" t="s">
        <v>120</v>
      </c>
      <c r="E142" s="205" t="s">
        <v>184</v>
      </c>
      <c r="F142" s="206" t="s">
        <v>185</v>
      </c>
      <c r="G142" s="207" t="s">
        <v>139</v>
      </c>
      <c r="H142" s="208">
        <v>100</v>
      </c>
      <c r="I142" s="209"/>
      <c r="J142" s="210">
        <f t="shared" si="0"/>
        <v>0</v>
      </c>
      <c r="K142" s="151"/>
      <c r="L142" s="152"/>
      <c r="M142" s="153" t="s">
        <v>1</v>
      </c>
      <c r="N142" s="154" t="s">
        <v>36</v>
      </c>
      <c r="O142" s="55"/>
      <c r="P142" s="147">
        <f t="shared" si="1"/>
        <v>0</v>
      </c>
      <c r="Q142" s="147">
        <v>2.0000000000000001E-4</v>
      </c>
      <c r="R142" s="147">
        <f t="shared" si="2"/>
        <v>0.02</v>
      </c>
      <c r="S142" s="147">
        <v>0</v>
      </c>
      <c r="T142" s="148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49" t="s">
        <v>144</v>
      </c>
      <c r="AT142" s="149" t="s">
        <v>120</v>
      </c>
      <c r="AU142" s="149" t="s">
        <v>78</v>
      </c>
      <c r="AY142" s="14" t="s">
        <v>108</v>
      </c>
      <c r="BE142" s="150">
        <f t="shared" si="4"/>
        <v>0</v>
      </c>
      <c r="BF142" s="150">
        <f t="shared" si="5"/>
        <v>0</v>
      </c>
      <c r="BG142" s="150">
        <f t="shared" si="6"/>
        <v>0</v>
      </c>
      <c r="BH142" s="150">
        <f t="shared" si="7"/>
        <v>0</v>
      </c>
      <c r="BI142" s="150">
        <f t="shared" si="8"/>
        <v>0</v>
      </c>
      <c r="BJ142" s="14" t="s">
        <v>76</v>
      </c>
      <c r="BK142" s="150">
        <f t="shared" si="9"/>
        <v>0</v>
      </c>
      <c r="BL142" s="14" t="s">
        <v>144</v>
      </c>
      <c r="BM142" s="149" t="s">
        <v>186</v>
      </c>
    </row>
    <row r="143" spans="1:65" s="2" customFormat="1" ht="24.2" customHeight="1">
      <c r="A143" s="29"/>
      <c r="B143" s="136"/>
      <c r="C143" s="204" t="s">
        <v>187</v>
      </c>
      <c r="D143" s="204" t="s">
        <v>113</v>
      </c>
      <c r="E143" s="205" t="s">
        <v>188</v>
      </c>
      <c r="F143" s="206" t="s">
        <v>189</v>
      </c>
      <c r="G143" s="207" t="s">
        <v>139</v>
      </c>
      <c r="H143" s="208">
        <v>145</v>
      </c>
      <c r="I143" s="209"/>
      <c r="J143" s="210">
        <f t="shared" si="0"/>
        <v>0</v>
      </c>
      <c r="K143" s="144"/>
      <c r="L143" s="30"/>
      <c r="M143" s="145" t="s">
        <v>1</v>
      </c>
      <c r="N143" s="146" t="s">
        <v>36</v>
      </c>
      <c r="O143" s="55"/>
      <c r="P143" s="147">
        <f t="shared" si="1"/>
        <v>0</v>
      </c>
      <c r="Q143" s="147">
        <v>0</v>
      </c>
      <c r="R143" s="147">
        <f t="shared" si="2"/>
        <v>0</v>
      </c>
      <c r="S143" s="147">
        <v>0</v>
      </c>
      <c r="T143" s="148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49" t="s">
        <v>127</v>
      </c>
      <c r="AT143" s="149" t="s">
        <v>113</v>
      </c>
      <c r="AU143" s="149" t="s">
        <v>78</v>
      </c>
      <c r="AY143" s="14" t="s">
        <v>108</v>
      </c>
      <c r="BE143" s="150">
        <f t="shared" si="4"/>
        <v>0</v>
      </c>
      <c r="BF143" s="150">
        <f t="shared" si="5"/>
        <v>0</v>
      </c>
      <c r="BG143" s="150">
        <f t="shared" si="6"/>
        <v>0</v>
      </c>
      <c r="BH143" s="150">
        <f t="shared" si="7"/>
        <v>0</v>
      </c>
      <c r="BI143" s="150">
        <f t="shared" si="8"/>
        <v>0</v>
      </c>
      <c r="BJ143" s="14" t="s">
        <v>76</v>
      </c>
      <c r="BK143" s="150">
        <f t="shared" si="9"/>
        <v>0</v>
      </c>
      <c r="BL143" s="14" t="s">
        <v>127</v>
      </c>
      <c r="BM143" s="149" t="s">
        <v>190</v>
      </c>
    </row>
    <row r="144" spans="1:65" s="2" customFormat="1" ht="21.75" customHeight="1">
      <c r="A144" s="29"/>
      <c r="B144" s="136"/>
      <c r="C144" s="204" t="s">
        <v>191</v>
      </c>
      <c r="D144" s="204" t="s">
        <v>113</v>
      </c>
      <c r="E144" s="205" t="s">
        <v>192</v>
      </c>
      <c r="F144" s="206" t="s">
        <v>193</v>
      </c>
      <c r="G144" s="207" t="s">
        <v>194</v>
      </c>
      <c r="H144" s="208">
        <v>20</v>
      </c>
      <c r="I144" s="209"/>
      <c r="J144" s="210">
        <f t="shared" si="0"/>
        <v>0</v>
      </c>
      <c r="K144" s="144"/>
      <c r="L144" s="30"/>
      <c r="M144" s="145" t="s">
        <v>1</v>
      </c>
      <c r="N144" s="146" t="s">
        <v>36</v>
      </c>
      <c r="O144" s="55"/>
      <c r="P144" s="147">
        <f t="shared" si="1"/>
        <v>0</v>
      </c>
      <c r="Q144" s="147">
        <v>7.6E-3</v>
      </c>
      <c r="R144" s="147">
        <f t="shared" si="2"/>
        <v>0.152</v>
      </c>
      <c r="S144" s="147">
        <v>0</v>
      </c>
      <c r="T144" s="148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49" t="s">
        <v>127</v>
      </c>
      <c r="AT144" s="149" t="s">
        <v>113</v>
      </c>
      <c r="AU144" s="149" t="s">
        <v>78</v>
      </c>
      <c r="AY144" s="14" t="s">
        <v>108</v>
      </c>
      <c r="BE144" s="150">
        <f t="shared" si="4"/>
        <v>0</v>
      </c>
      <c r="BF144" s="150">
        <f t="shared" si="5"/>
        <v>0</v>
      </c>
      <c r="BG144" s="150">
        <f t="shared" si="6"/>
        <v>0</v>
      </c>
      <c r="BH144" s="150">
        <f t="shared" si="7"/>
        <v>0</v>
      </c>
      <c r="BI144" s="150">
        <f t="shared" si="8"/>
        <v>0</v>
      </c>
      <c r="BJ144" s="14" t="s">
        <v>76</v>
      </c>
      <c r="BK144" s="150">
        <f t="shared" si="9"/>
        <v>0</v>
      </c>
      <c r="BL144" s="14" t="s">
        <v>127</v>
      </c>
      <c r="BM144" s="149" t="s">
        <v>195</v>
      </c>
    </row>
    <row r="145" spans="1:65" s="2" customFormat="1" ht="24.2" customHeight="1">
      <c r="A145" s="29"/>
      <c r="B145" s="136"/>
      <c r="C145" s="204" t="s">
        <v>196</v>
      </c>
      <c r="D145" s="204" t="s">
        <v>113</v>
      </c>
      <c r="E145" s="205" t="s">
        <v>197</v>
      </c>
      <c r="F145" s="206" t="s">
        <v>198</v>
      </c>
      <c r="G145" s="207" t="s">
        <v>139</v>
      </c>
      <c r="H145" s="208">
        <v>150</v>
      </c>
      <c r="I145" s="209"/>
      <c r="J145" s="210">
        <f t="shared" si="0"/>
        <v>0</v>
      </c>
      <c r="K145" s="144"/>
      <c r="L145" s="30"/>
      <c r="M145" s="145" t="s">
        <v>1</v>
      </c>
      <c r="N145" s="146" t="s">
        <v>36</v>
      </c>
      <c r="O145" s="55"/>
      <c r="P145" s="147">
        <f t="shared" si="1"/>
        <v>0</v>
      </c>
      <c r="Q145" s="147">
        <v>1.9E-3</v>
      </c>
      <c r="R145" s="147">
        <f t="shared" si="2"/>
        <v>0.28499999999999998</v>
      </c>
      <c r="S145" s="147">
        <v>0</v>
      </c>
      <c r="T145" s="148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49" t="s">
        <v>127</v>
      </c>
      <c r="AT145" s="149" t="s">
        <v>113</v>
      </c>
      <c r="AU145" s="149" t="s">
        <v>78</v>
      </c>
      <c r="AY145" s="14" t="s">
        <v>108</v>
      </c>
      <c r="BE145" s="150">
        <f t="shared" si="4"/>
        <v>0</v>
      </c>
      <c r="BF145" s="150">
        <f t="shared" si="5"/>
        <v>0</v>
      </c>
      <c r="BG145" s="150">
        <f t="shared" si="6"/>
        <v>0</v>
      </c>
      <c r="BH145" s="150">
        <f t="shared" si="7"/>
        <v>0</v>
      </c>
      <c r="BI145" s="150">
        <f t="shared" si="8"/>
        <v>0</v>
      </c>
      <c r="BJ145" s="14" t="s">
        <v>76</v>
      </c>
      <c r="BK145" s="150">
        <f t="shared" si="9"/>
        <v>0</v>
      </c>
      <c r="BL145" s="14" t="s">
        <v>127</v>
      </c>
      <c r="BM145" s="149" t="s">
        <v>199</v>
      </c>
    </row>
    <row r="146" spans="1:65" s="2" customFormat="1" ht="24.2" customHeight="1">
      <c r="A146" s="29"/>
      <c r="B146" s="136"/>
      <c r="C146" s="204" t="s">
        <v>200</v>
      </c>
      <c r="D146" s="204" t="s">
        <v>113</v>
      </c>
      <c r="E146" s="205" t="s">
        <v>201</v>
      </c>
      <c r="F146" s="206" t="s">
        <v>202</v>
      </c>
      <c r="G146" s="207" t="s">
        <v>139</v>
      </c>
      <c r="H146" s="208">
        <v>30</v>
      </c>
      <c r="I146" s="209"/>
      <c r="J146" s="210">
        <f t="shared" si="0"/>
        <v>0</v>
      </c>
      <c r="K146" s="144"/>
      <c r="L146" s="30"/>
      <c r="M146" s="145" t="s">
        <v>1</v>
      </c>
      <c r="N146" s="146" t="s">
        <v>36</v>
      </c>
      <c r="O146" s="55"/>
      <c r="P146" s="147">
        <f t="shared" si="1"/>
        <v>0</v>
      </c>
      <c r="Q146" s="147">
        <v>0</v>
      </c>
      <c r="R146" s="147">
        <f t="shared" si="2"/>
        <v>0</v>
      </c>
      <c r="S146" s="147">
        <v>0</v>
      </c>
      <c r="T146" s="148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49" t="s">
        <v>127</v>
      </c>
      <c r="AT146" s="149" t="s">
        <v>113</v>
      </c>
      <c r="AU146" s="149" t="s">
        <v>78</v>
      </c>
      <c r="AY146" s="14" t="s">
        <v>108</v>
      </c>
      <c r="BE146" s="150">
        <f t="shared" si="4"/>
        <v>0</v>
      </c>
      <c r="BF146" s="150">
        <f t="shared" si="5"/>
        <v>0</v>
      </c>
      <c r="BG146" s="150">
        <f t="shared" si="6"/>
        <v>0</v>
      </c>
      <c r="BH146" s="150">
        <f t="shared" si="7"/>
        <v>0</v>
      </c>
      <c r="BI146" s="150">
        <f t="shared" si="8"/>
        <v>0</v>
      </c>
      <c r="BJ146" s="14" t="s">
        <v>76</v>
      </c>
      <c r="BK146" s="150">
        <f t="shared" si="9"/>
        <v>0</v>
      </c>
      <c r="BL146" s="14" t="s">
        <v>127</v>
      </c>
      <c r="BM146" s="149" t="s">
        <v>203</v>
      </c>
    </row>
    <row r="147" spans="1:65" s="2" customFormat="1" ht="24.2" customHeight="1">
      <c r="A147" s="29"/>
      <c r="B147" s="136"/>
      <c r="C147" s="204" t="s">
        <v>204</v>
      </c>
      <c r="D147" s="204" t="s">
        <v>120</v>
      </c>
      <c r="E147" s="205" t="s">
        <v>205</v>
      </c>
      <c r="F147" s="206" t="s">
        <v>206</v>
      </c>
      <c r="G147" s="207" t="s">
        <v>139</v>
      </c>
      <c r="H147" s="208">
        <v>30</v>
      </c>
      <c r="I147" s="209"/>
      <c r="J147" s="210">
        <f t="shared" si="0"/>
        <v>0</v>
      </c>
      <c r="K147" s="151"/>
      <c r="L147" s="152"/>
      <c r="M147" s="153" t="s">
        <v>1</v>
      </c>
      <c r="N147" s="154" t="s">
        <v>36</v>
      </c>
      <c r="O147" s="55"/>
      <c r="P147" s="147">
        <f t="shared" si="1"/>
        <v>0</v>
      </c>
      <c r="Q147" s="147">
        <v>7.7999999999999999E-4</v>
      </c>
      <c r="R147" s="147">
        <f t="shared" si="2"/>
        <v>2.3400000000000001E-2</v>
      </c>
      <c r="S147" s="147">
        <v>0</v>
      </c>
      <c r="T147" s="148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49" t="s">
        <v>144</v>
      </c>
      <c r="AT147" s="149" t="s">
        <v>120</v>
      </c>
      <c r="AU147" s="149" t="s">
        <v>78</v>
      </c>
      <c r="AY147" s="14" t="s">
        <v>108</v>
      </c>
      <c r="BE147" s="150">
        <f t="shared" si="4"/>
        <v>0</v>
      </c>
      <c r="BF147" s="150">
        <f t="shared" si="5"/>
        <v>0</v>
      </c>
      <c r="BG147" s="150">
        <f t="shared" si="6"/>
        <v>0</v>
      </c>
      <c r="BH147" s="150">
        <f t="shared" si="7"/>
        <v>0</v>
      </c>
      <c r="BI147" s="150">
        <f t="shared" si="8"/>
        <v>0</v>
      </c>
      <c r="BJ147" s="14" t="s">
        <v>76</v>
      </c>
      <c r="BK147" s="150">
        <f t="shared" si="9"/>
        <v>0</v>
      </c>
      <c r="BL147" s="14" t="s">
        <v>144</v>
      </c>
      <c r="BM147" s="149" t="s">
        <v>207</v>
      </c>
    </row>
    <row r="148" spans="1:65" s="2" customFormat="1" ht="33" customHeight="1">
      <c r="A148" s="29"/>
      <c r="B148" s="136"/>
      <c r="C148" s="204" t="s">
        <v>208</v>
      </c>
      <c r="D148" s="204" t="s">
        <v>113</v>
      </c>
      <c r="E148" s="205" t="s">
        <v>209</v>
      </c>
      <c r="F148" s="206" t="s">
        <v>210</v>
      </c>
      <c r="G148" s="207" t="s">
        <v>139</v>
      </c>
      <c r="H148" s="208">
        <v>30</v>
      </c>
      <c r="I148" s="209"/>
      <c r="J148" s="210">
        <f t="shared" si="0"/>
        <v>0</v>
      </c>
      <c r="K148" s="144"/>
      <c r="L148" s="30"/>
      <c r="M148" s="145" t="s">
        <v>1</v>
      </c>
      <c r="N148" s="146" t="s">
        <v>36</v>
      </c>
      <c r="O148" s="55"/>
      <c r="P148" s="147">
        <f t="shared" si="1"/>
        <v>0</v>
      </c>
      <c r="Q148" s="147">
        <v>0</v>
      </c>
      <c r="R148" s="147">
        <f t="shared" si="2"/>
        <v>0</v>
      </c>
      <c r="S148" s="147">
        <v>0</v>
      </c>
      <c r="T148" s="148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49" t="s">
        <v>127</v>
      </c>
      <c r="AT148" s="149" t="s">
        <v>113</v>
      </c>
      <c r="AU148" s="149" t="s">
        <v>78</v>
      </c>
      <c r="AY148" s="14" t="s">
        <v>108</v>
      </c>
      <c r="BE148" s="150">
        <f t="shared" si="4"/>
        <v>0</v>
      </c>
      <c r="BF148" s="150">
        <f t="shared" si="5"/>
        <v>0</v>
      </c>
      <c r="BG148" s="150">
        <f t="shared" si="6"/>
        <v>0</v>
      </c>
      <c r="BH148" s="150">
        <f t="shared" si="7"/>
        <v>0</v>
      </c>
      <c r="BI148" s="150">
        <f t="shared" si="8"/>
        <v>0</v>
      </c>
      <c r="BJ148" s="14" t="s">
        <v>76</v>
      </c>
      <c r="BK148" s="150">
        <f t="shared" si="9"/>
        <v>0</v>
      </c>
      <c r="BL148" s="14" t="s">
        <v>127</v>
      </c>
      <c r="BM148" s="149" t="s">
        <v>211</v>
      </c>
    </row>
    <row r="149" spans="1:65" s="2" customFormat="1" ht="16.5" customHeight="1">
      <c r="A149" s="29"/>
      <c r="B149" s="136"/>
      <c r="C149" s="204" t="s">
        <v>212</v>
      </c>
      <c r="D149" s="204" t="s">
        <v>113</v>
      </c>
      <c r="E149" s="205" t="s">
        <v>213</v>
      </c>
      <c r="F149" s="206" t="s">
        <v>214</v>
      </c>
      <c r="G149" s="207" t="s">
        <v>116</v>
      </c>
      <c r="H149" s="208">
        <v>20</v>
      </c>
      <c r="I149" s="209"/>
      <c r="J149" s="210">
        <f t="shared" si="0"/>
        <v>0</v>
      </c>
      <c r="K149" s="144"/>
      <c r="L149" s="30"/>
      <c r="M149" s="145" t="s">
        <v>1</v>
      </c>
      <c r="N149" s="146" t="s">
        <v>36</v>
      </c>
      <c r="O149" s="55"/>
      <c r="P149" s="147">
        <f t="shared" si="1"/>
        <v>0</v>
      </c>
      <c r="Q149" s="147">
        <v>0</v>
      </c>
      <c r="R149" s="147">
        <f t="shared" si="2"/>
        <v>0</v>
      </c>
      <c r="S149" s="147">
        <v>0</v>
      </c>
      <c r="T149" s="148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49" t="s">
        <v>127</v>
      </c>
      <c r="AT149" s="149" t="s">
        <v>113</v>
      </c>
      <c r="AU149" s="149" t="s">
        <v>78</v>
      </c>
      <c r="AY149" s="14" t="s">
        <v>108</v>
      </c>
      <c r="BE149" s="150">
        <f t="shared" si="4"/>
        <v>0</v>
      </c>
      <c r="BF149" s="150">
        <f t="shared" si="5"/>
        <v>0</v>
      </c>
      <c r="BG149" s="150">
        <f t="shared" si="6"/>
        <v>0</v>
      </c>
      <c r="BH149" s="150">
        <f t="shared" si="7"/>
        <v>0</v>
      </c>
      <c r="BI149" s="150">
        <f t="shared" si="8"/>
        <v>0</v>
      </c>
      <c r="BJ149" s="14" t="s">
        <v>76</v>
      </c>
      <c r="BK149" s="150">
        <f t="shared" si="9"/>
        <v>0</v>
      </c>
      <c r="BL149" s="14" t="s">
        <v>127</v>
      </c>
      <c r="BM149" s="149" t="s">
        <v>215</v>
      </c>
    </row>
    <row r="150" spans="1:65" s="2" customFormat="1" ht="24.2" customHeight="1">
      <c r="A150" s="29"/>
      <c r="B150" s="136"/>
      <c r="C150" s="204" t="s">
        <v>216</v>
      </c>
      <c r="D150" s="204" t="s">
        <v>113</v>
      </c>
      <c r="E150" s="205" t="s">
        <v>217</v>
      </c>
      <c r="F150" s="206" t="s">
        <v>218</v>
      </c>
      <c r="G150" s="207" t="s">
        <v>116</v>
      </c>
      <c r="H150" s="208">
        <v>200</v>
      </c>
      <c r="I150" s="209"/>
      <c r="J150" s="210">
        <f t="shared" si="0"/>
        <v>0</v>
      </c>
      <c r="K150" s="144"/>
      <c r="L150" s="30"/>
      <c r="M150" s="145" t="s">
        <v>1</v>
      </c>
      <c r="N150" s="146" t="s">
        <v>36</v>
      </c>
      <c r="O150" s="55"/>
      <c r="P150" s="147">
        <f t="shared" si="1"/>
        <v>0</v>
      </c>
      <c r="Q150" s="147">
        <v>0</v>
      </c>
      <c r="R150" s="147">
        <f t="shared" si="2"/>
        <v>0</v>
      </c>
      <c r="S150" s="147">
        <v>0</v>
      </c>
      <c r="T150" s="148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49" t="s">
        <v>127</v>
      </c>
      <c r="AT150" s="149" t="s">
        <v>113</v>
      </c>
      <c r="AU150" s="149" t="s">
        <v>78</v>
      </c>
      <c r="AY150" s="14" t="s">
        <v>108</v>
      </c>
      <c r="BE150" s="150">
        <f t="shared" si="4"/>
        <v>0</v>
      </c>
      <c r="BF150" s="150">
        <f t="shared" si="5"/>
        <v>0</v>
      </c>
      <c r="BG150" s="150">
        <f t="shared" si="6"/>
        <v>0</v>
      </c>
      <c r="BH150" s="150">
        <f t="shared" si="7"/>
        <v>0</v>
      </c>
      <c r="BI150" s="150">
        <f t="shared" si="8"/>
        <v>0</v>
      </c>
      <c r="BJ150" s="14" t="s">
        <v>76</v>
      </c>
      <c r="BK150" s="150">
        <f t="shared" si="9"/>
        <v>0</v>
      </c>
      <c r="BL150" s="14" t="s">
        <v>127</v>
      </c>
      <c r="BM150" s="149" t="s">
        <v>219</v>
      </c>
    </row>
    <row r="151" spans="1:65" s="2" customFormat="1" ht="24.2" customHeight="1">
      <c r="A151" s="29"/>
      <c r="B151" s="136"/>
      <c r="C151" s="204" t="s">
        <v>220</v>
      </c>
      <c r="D151" s="204" t="s">
        <v>113</v>
      </c>
      <c r="E151" s="205" t="s">
        <v>221</v>
      </c>
      <c r="F151" s="206" t="s">
        <v>222</v>
      </c>
      <c r="G151" s="207" t="s">
        <v>194</v>
      </c>
      <c r="H151" s="208">
        <v>10</v>
      </c>
      <c r="I151" s="209"/>
      <c r="J151" s="210">
        <f t="shared" si="0"/>
        <v>0</v>
      </c>
      <c r="K151" s="144"/>
      <c r="L151" s="30"/>
      <c r="M151" s="145" t="s">
        <v>1</v>
      </c>
      <c r="N151" s="146" t="s">
        <v>36</v>
      </c>
      <c r="O151" s="55"/>
      <c r="P151" s="147">
        <f t="shared" si="1"/>
        <v>0</v>
      </c>
      <c r="Q151" s="147">
        <v>0</v>
      </c>
      <c r="R151" s="147">
        <f t="shared" si="2"/>
        <v>0</v>
      </c>
      <c r="S151" s="147">
        <v>0</v>
      </c>
      <c r="T151" s="148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49" t="s">
        <v>127</v>
      </c>
      <c r="AT151" s="149" t="s">
        <v>113</v>
      </c>
      <c r="AU151" s="149" t="s">
        <v>78</v>
      </c>
      <c r="AY151" s="14" t="s">
        <v>108</v>
      </c>
      <c r="BE151" s="150">
        <f t="shared" si="4"/>
        <v>0</v>
      </c>
      <c r="BF151" s="150">
        <f t="shared" si="5"/>
        <v>0</v>
      </c>
      <c r="BG151" s="150">
        <f t="shared" si="6"/>
        <v>0</v>
      </c>
      <c r="BH151" s="150">
        <f t="shared" si="7"/>
        <v>0</v>
      </c>
      <c r="BI151" s="150">
        <f t="shared" si="8"/>
        <v>0</v>
      </c>
      <c r="BJ151" s="14" t="s">
        <v>76</v>
      </c>
      <c r="BK151" s="150">
        <f t="shared" si="9"/>
        <v>0</v>
      </c>
      <c r="BL151" s="14" t="s">
        <v>127</v>
      </c>
      <c r="BM151" s="149" t="s">
        <v>223</v>
      </c>
    </row>
    <row r="152" spans="1:65" s="2" customFormat="1" ht="24.2" customHeight="1">
      <c r="A152" s="29"/>
      <c r="B152" s="136"/>
      <c r="C152" s="204" t="s">
        <v>224</v>
      </c>
      <c r="D152" s="204" t="s">
        <v>113</v>
      </c>
      <c r="E152" s="205" t="s">
        <v>225</v>
      </c>
      <c r="F152" s="206" t="s">
        <v>226</v>
      </c>
      <c r="G152" s="207" t="s">
        <v>194</v>
      </c>
      <c r="H152" s="208">
        <v>2</v>
      </c>
      <c r="I152" s="209"/>
      <c r="J152" s="210">
        <f t="shared" si="0"/>
        <v>0</v>
      </c>
      <c r="K152" s="144"/>
      <c r="L152" s="30"/>
      <c r="M152" s="145" t="s">
        <v>1</v>
      </c>
      <c r="N152" s="146" t="s">
        <v>36</v>
      </c>
      <c r="O152" s="55"/>
      <c r="P152" s="147">
        <f t="shared" si="1"/>
        <v>0</v>
      </c>
      <c r="Q152" s="147">
        <v>0</v>
      </c>
      <c r="R152" s="147">
        <f t="shared" si="2"/>
        <v>0</v>
      </c>
      <c r="S152" s="147">
        <v>0</v>
      </c>
      <c r="T152" s="148">
        <f t="shared" si="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49" t="s">
        <v>127</v>
      </c>
      <c r="AT152" s="149" t="s">
        <v>113</v>
      </c>
      <c r="AU152" s="149" t="s">
        <v>78</v>
      </c>
      <c r="AY152" s="14" t="s">
        <v>108</v>
      </c>
      <c r="BE152" s="150">
        <f t="shared" si="4"/>
        <v>0</v>
      </c>
      <c r="BF152" s="150">
        <f t="shared" si="5"/>
        <v>0</v>
      </c>
      <c r="BG152" s="150">
        <f t="shared" si="6"/>
        <v>0</v>
      </c>
      <c r="BH152" s="150">
        <f t="shared" si="7"/>
        <v>0</v>
      </c>
      <c r="BI152" s="150">
        <f t="shared" si="8"/>
        <v>0</v>
      </c>
      <c r="BJ152" s="14" t="s">
        <v>76</v>
      </c>
      <c r="BK152" s="150">
        <f t="shared" si="9"/>
        <v>0</v>
      </c>
      <c r="BL152" s="14" t="s">
        <v>127</v>
      </c>
      <c r="BM152" s="149" t="s">
        <v>227</v>
      </c>
    </row>
    <row r="153" spans="1:65" s="2" customFormat="1" ht="24.2" customHeight="1">
      <c r="A153" s="29"/>
      <c r="B153" s="136"/>
      <c r="C153" s="204" t="s">
        <v>228</v>
      </c>
      <c r="D153" s="204" t="s">
        <v>113</v>
      </c>
      <c r="E153" s="205" t="s">
        <v>229</v>
      </c>
      <c r="F153" s="206" t="s">
        <v>230</v>
      </c>
      <c r="G153" s="207" t="s">
        <v>149</v>
      </c>
      <c r="H153" s="208">
        <v>2</v>
      </c>
      <c r="I153" s="209"/>
      <c r="J153" s="210">
        <f t="shared" si="0"/>
        <v>0</v>
      </c>
      <c r="K153" s="144"/>
      <c r="L153" s="30"/>
      <c r="M153" s="145" t="s">
        <v>1</v>
      </c>
      <c r="N153" s="146" t="s">
        <v>36</v>
      </c>
      <c r="O153" s="55"/>
      <c r="P153" s="147">
        <f t="shared" si="1"/>
        <v>0</v>
      </c>
      <c r="Q153" s="147">
        <v>0</v>
      </c>
      <c r="R153" s="147">
        <f t="shared" si="2"/>
        <v>0</v>
      </c>
      <c r="S153" s="147">
        <v>0</v>
      </c>
      <c r="T153" s="148">
        <f t="shared" si="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49" t="s">
        <v>127</v>
      </c>
      <c r="AT153" s="149" t="s">
        <v>113</v>
      </c>
      <c r="AU153" s="149" t="s">
        <v>78</v>
      </c>
      <c r="AY153" s="14" t="s">
        <v>108</v>
      </c>
      <c r="BE153" s="150">
        <f t="shared" si="4"/>
        <v>0</v>
      </c>
      <c r="BF153" s="150">
        <f t="shared" si="5"/>
        <v>0</v>
      </c>
      <c r="BG153" s="150">
        <f t="shared" si="6"/>
        <v>0</v>
      </c>
      <c r="BH153" s="150">
        <f t="shared" si="7"/>
        <v>0</v>
      </c>
      <c r="BI153" s="150">
        <f t="shared" si="8"/>
        <v>0</v>
      </c>
      <c r="BJ153" s="14" t="s">
        <v>76</v>
      </c>
      <c r="BK153" s="150">
        <f t="shared" si="9"/>
        <v>0</v>
      </c>
      <c r="BL153" s="14" t="s">
        <v>127</v>
      </c>
      <c r="BM153" s="149" t="s">
        <v>231</v>
      </c>
    </row>
    <row r="154" spans="1:65" s="2" customFormat="1" ht="24.2" customHeight="1">
      <c r="A154" s="29"/>
      <c r="B154" s="136"/>
      <c r="C154" s="204" t="s">
        <v>232</v>
      </c>
      <c r="D154" s="204" t="s">
        <v>113</v>
      </c>
      <c r="E154" s="205" t="s">
        <v>233</v>
      </c>
      <c r="F154" s="206" t="s">
        <v>234</v>
      </c>
      <c r="G154" s="207" t="s">
        <v>154</v>
      </c>
      <c r="H154" s="208">
        <v>50</v>
      </c>
      <c r="I154" s="209"/>
      <c r="J154" s="210">
        <f t="shared" si="0"/>
        <v>0</v>
      </c>
      <c r="K154" s="144"/>
      <c r="L154" s="30"/>
      <c r="M154" s="145" t="s">
        <v>1</v>
      </c>
      <c r="N154" s="146" t="s">
        <v>36</v>
      </c>
      <c r="O154" s="55"/>
      <c r="P154" s="147">
        <f t="shared" si="1"/>
        <v>0</v>
      </c>
      <c r="Q154" s="147">
        <v>0</v>
      </c>
      <c r="R154" s="147">
        <f t="shared" si="2"/>
        <v>0</v>
      </c>
      <c r="S154" s="147">
        <v>0.29499999999999998</v>
      </c>
      <c r="T154" s="148">
        <f t="shared" si="3"/>
        <v>14.75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49" t="s">
        <v>127</v>
      </c>
      <c r="AT154" s="149" t="s">
        <v>113</v>
      </c>
      <c r="AU154" s="149" t="s">
        <v>78</v>
      </c>
      <c r="AY154" s="14" t="s">
        <v>108</v>
      </c>
      <c r="BE154" s="150">
        <f t="shared" si="4"/>
        <v>0</v>
      </c>
      <c r="BF154" s="150">
        <f t="shared" si="5"/>
        <v>0</v>
      </c>
      <c r="BG154" s="150">
        <f t="shared" si="6"/>
        <v>0</v>
      </c>
      <c r="BH154" s="150">
        <f t="shared" si="7"/>
        <v>0</v>
      </c>
      <c r="BI154" s="150">
        <f t="shared" si="8"/>
        <v>0</v>
      </c>
      <c r="BJ154" s="14" t="s">
        <v>76</v>
      </c>
      <c r="BK154" s="150">
        <f t="shared" si="9"/>
        <v>0</v>
      </c>
      <c r="BL154" s="14" t="s">
        <v>127</v>
      </c>
      <c r="BM154" s="149" t="s">
        <v>235</v>
      </c>
    </row>
    <row r="155" spans="1:65" s="2" customFormat="1" ht="24.2" customHeight="1">
      <c r="A155" s="29"/>
      <c r="B155" s="136"/>
      <c r="C155" s="204" t="s">
        <v>236</v>
      </c>
      <c r="D155" s="204" t="s">
        <v>113</v>
      </c>
      <c r="E155" s="205" t="s">
        <v>237</v>
      </c>
      <c r="F155" s="206" t="s">
        <v>238</v>
      </c>
      <c r="G155" s="207" t="s">
        <v>154</v>
      </c>
      <c r="H155" s="208">
        <v>50</v>
      </c>
      <c r="I155" s="209"/>
      <c r="J155" s="210">
        <f t="shared" si="0"/>
        <v>0</v>
      </c>
      <c r="K155" s="144"/>
      <c r="L155" s="30"/>
      <c r="M155" s="145" t="s">
        <v>1</v>
      </c>
      <c r="N155" s="146" t="s">
        <v>36</v>
      </c>
      <c r="O155" s="55"/>
      <c r="P155" s="147">
        <f t="shared" si="1"/>
        <v>0</v>
      </c>
      <c r="Q155" s="147">
        <v>0.1837</v>
      </c>
      <c r="R155" s="147">
        <f t="shared" si="2"/>
        <v>9.1850000000000005</v>
      </c>
      <c r="S155" s="147">
        <v>0</v>
      </c>
      <c r="T155" s="148">
        <f t="shared" si="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49" t="s">
        <v>127</v>
      </c>
      <c r="AT155" s="149" t="s">
        <v>113</v>
      </c>
      <c r="AU155" s="149" t="s">
        <v>78</v>
      </c>
      <c r="AY155" s="14" t="s">
        <v>108</v>
      </c>
      <c r="BE155" s="150">
        <f t="shared" si="4"/>
        <v>0</v>
      </c>
      <c r="BF155" s="150">
        <f t="shared" si="5"/>
        <v>0</v>
      </c>
      <c r="BG155" s="150">
        <f t="shared" si="6"/>
        <v>0</v>
      </c>
      <c r="BH155" s="150">
        <f t="shared" si="7"/>
        <v>0</v>
      </c>
      <c r="BI155" s="150">
        <f t="shared" si="8"/>
        <v>0</v>
      </c>
      <c r="BJ155" s="14" t="s">
        <v>76</v>
      </c>
      <c r="BK155" s="150">
        <f t="shared" si="9"/>
        <v>0</v>
      </c>
      <c r="BL155" s="14" t="s">
        <v>127</v>
      </c>
      <c r="BM155" s="149" t="s">
        <v>239</v>
      </c>
    </row>
    <row r="156" spans="1:65" s="2" customFormat="1" ht="33" customHeight="1">
      <c r="A156" s="29"/>
      <c r="B156" s="136"/>
      <c r="C156" s="204" t="s">
        <v>240</v>
      </c>
      <c r="D156" s="204" t="s">
        <v>113</v>
      </c>
      <c r="E156" s="205" t="s">
        <v>241</v>
      </c>
      <c r="F156" s="206" t="s">
        <v>242</v>
      </c>
      <c r="G156" s="207" t="s">
        <v>154</v>
      </c>
      <c r="H156" s="208">
        <v>50</v>
      </c>
      <c r="I156" s="209"/>
      <c r="J156" s="210">
        <f t="shared" si="0"/>
        <v>0</v>
      </c>
      <c r="K156" s="144"/>
      <c r="L156" s="30"/>
      <c r="M156" s="145" t="s">
        <v>1</v>
      </c>
      <c r="N156" s="146" t="s">
        <v>36</v>
      </c>
      <c r="O156" s="55"/>
      <c r="P156" s="147">
        <f t="shared" si="1"/>
        <v>0</v>
      </c>
      <c r="Q156" s="147">
        <v>0</v>
      </c>
      <c r="R156" s="147">
        <f t="shared" si="2"/>
        <v>0</v>
      </c>
      <c r="S156" s="147">
        <v>0</v>
      </c>
      <c r="T156" s="148">
        <f t="shared" si="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49" t="s">
        <v>127</v>
      </c>
      <c r="AT156" s="149" t="s">
        <v>113</v>
      </c>
      <c r="AU156" s="149" t="s">
        <v>78</v>
      </c>
      <c r="AY156" s="14" t="s">
        <v>108</v>
      </c>
      <c r="BE156" s="150">
        <f t="shared" si="4"/>
        <v>0</v>
      </c>
      <c r="BF156" s="150">
        <f t="shared" si="5"/>
        <v>0</v>
      </c>
      <c r="BG156" s="150">
        <f t="shared" si="6"/>
        <v>0</v>
      </c>
      <c r="BH156" s="150">
        <f t="shared" si="7"/>
        <v>0</v>
      </c>
      <c r="BI156" s="150">
        <f t="shared" si="8"/>
        <v>0</v>
      </c>
      <c r="BJ156" s="14" t="s">
        <v>76</v>
      </c>
      <c r="BK156" s="150">
        <f t="shared" si="9"/>
        <v>0</v>
      </c>
      <c r="BL156" s="14" t="s">
        <v>127</v>
      </c>
      <c r="BM156" s="149" t="s">
        <v>243</v>
      </c>
    </row>
    <row r="157" spans="1:65" s="2" customFormat="1" ht="16.5" customHeight="1">
      <c r="A157" s="29"/>
      <c r="B157" s="136"/>
      <c r="C157" s="204" t="s">
        <v>244</v>
      </c>
      <c r="D157" s="204" t="s">
        <v>120</v>
      </c>
      <c r="E157" s="205" t="s">
        <v>245</v>
      </c>
      <c r="F157" s="206" t="s">
        <v>246</v>
      </c>
      <c r="G157" s="207" t="s">
        <v>116</v>
      </c>
      <c r="H157" s="208">
        <v>12</v>
      </c>
      <c r="I157" s="209"/>
      <c r="J157" s="210">
        <f t="shared" si="0"/>
        <v>0</v>
      </c>
      <c r="K157" s="151"/>
      <c r="L157" s="152"/>
      <c r="M157" s="153" t="s">
        <v>1</v>
      </c>
      <c r="N157" s="154" t="s">
        <v>36</v>
      </c>
      <c r="O157" s="55"/>
      <c r="P157" s="147">
        <f t="shared" si="1"/>
        <v>0</v>
      </c>
      <c r="Q157" s="147">
        <v>1</v>
      </c>
      <c r="R157" s="147">
        <f t="shared" si="2"/>
        <v>12</v>
      </c>
      <c r="S157" s="147">
        <v>0</v>
      </c>
      <c r="T157" s="148">
        <f t="shared" si="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49" t="s">
        <v>144</v>
      </c>
      <c r="AT157" s="149" t="s">
        <v>120</v>
      </c>
      <c r="AU157" s="149" t="s">
        <v>78</v>
      </c>
      <c r="AY157" s="14" t="s">
        <v>108</v>
      </c>
      <c r="BE157" s="150">
        <f t="shared" si="4"/>
        <v>0</v>
      </c>
      <c r="BF157" s="150">
        <f t="shared" si="5"/>
        <v>0</v>
      </c>
      <c r="BG157" s="150">
        <f t="shared" si="6"/>
        <v>0</v>
      </c>
      <c r="BH157" s="150">
        <f t="shared" si="7"/>
        <v>0</v>
      </c>
      <c r="BI157" s="150">
        <f t="shared" si="8"/>
        <v>0</v>
      </c>
      <c r="BJ157" s="14" t="s">
        <v>76</v>
      </c>
      <c r="BK157" s="150">
        <f t="shared" si="9"/>
        <v>0</v>
      </c>
      <c r="BL157" s="14" t="s">
        <v>144</v>
      </c>
      <c r="BM157" s="149" t="s">
        <v>247</v>
      </c>
    </row>
    <row r="158" spans="1:65" s="12" customFormat="1" ht="25.9" customHeight="1">
      <c r="B158" s="123"/>
      <c r="D158" s="124" t="s">
        <v>70</v>
      </c>
      <c r="E158" s="125" t="s">
        <v>248</v>
      </c>
      <c r="F158" s="125" t="s">
        <v>249</v>
      </c>
      <c r="I158" s="126"/>
      <c r="J158" s="127">
        <f>BK158</f>
        <v>0</v>
      </c>
      <c r="L158" s="123"/>
      <c r="M158" s="128"/>
      <c r="N158" s="129"/>
      <c r="O158" s="129"/>
      <c r="P158" s="130">
        <f>SUM(P159:P161)</f>
        <v>0</v>
      </c>
      <c r="Q158" s="129"/>
      <c r="R158" s="130">
        <f>SUM(R159:R161)</f>
        <v>0</v>
      </c>
      <c r="S158" s="129"/>
      <c r="T158" s="131">
        <f>SUM(T159:T161)</f>
        <v>0</v>
      </c>
      <c r="AR158" s="124" t="s">
        <v>117</v>
      </c>
      <c r="AT158" s="132" t="s">
        <v>70</v>
      </c>
      <c r="AU158" s="132" t="s">
        <v>71</v>
      </c>
      <c r="AY158" s="124" t="s">
        <v>108</v>
      </c>
      <c r="BK158" s="133">
        <f>SUM(BK159:BK161)</f>
        <v>0</v>
      </c>
    </row>
    <row r="159" spans="1:65" s="2" customFormat="1" ht="24.2" customHeight="1">
      <c r="A159" s="29"/>
      <c r="B159" s="136"/>
      <c r="C159" s="137" t="s">
        <v>250</v>
      </c>
      <c r="D159" s="137" t="s">
        <v>113</v>
      </c>
      <c r="E159" s="138" t="s">
        <v>251</v>
      </c>
      <c r="F159" s="139" t="s">
        <v>252</v>
      </c>
      <c r="G159" s="140" t="s">
        <v>253</v>
      </c>
      <c r="H159" s="141">
        <v>24</v>
      </c>
      <c r="I159" s="142"/>
      <c r="J159" s="143">
        <f>ROUND(I159*H159,2)</f>
        <v>0</v>
      </c>
      <c r="K159" s="144"/>
      <c r="L159" s="30"/>
      <c r="M159" s="145" t="s">
        <v>1</v>
      </c>
      <c r="N159" s="146" t="s">
        <v>36</v>
      </c>
      <c r="O159" s="55"/>
      <c r="P159" s="147">
        <f>O159*H159</f>
        <v>0</v>
      </c>
      <c r="Q159" s="147">
        <v>0</v>
      </c>
      <c r="R159" s="147">
        <f>Q159*H159</f>
        <v>0</v>
      </c>
      <c r="S159" s="147">
        <v>0</v>
      </c>
      <c r="T159" s="148">
        <f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49" t="s">
        <v>127</v>
      </c>
      <c r="AT159" s="149" t="s">
        <v>113</v>
      </c>
      <c r="AU159" s="149" t="s">
        <v>76</v>
      </c>
      <c r="AY159" s="14" t="s">
        <v>108</v>
      </c>
      <c r="BE159" s="150">
        <f>IF(N159="základní",J159,0)</f>
        <v>0</v>
      </c>
      <c r="BF159" s="150">
        <f>IF(N159="snížená",J159,0)</f>
        <v>0</v>
      </c>
      <c r="BG159" s="150">
        <f>IF(N159="zákl. přenesená",J159,0)</f>
        <v>0</v>
      </c>
      <c r="BH159" s="150">
        <f>IF(N159="sníž. přenesená",J159,0)</f>
        <v>0</v>
      </c>
      <c r="BI159" s="150">
        <f>IF(N159="nulová",J159,0)</f>
        <v>0</v>
      </c>
      <c r="BJ159" s="14" t="s">
        <v>76</v>
      </c>
      <c r="BK159" s="150">
        <f>ROUND(I159*H159,2)</f>
        <v>0</v>
      </c>
      <c r="BL159" s="14" t="s">
        <v>127</v>
      </c>
      <c r="BM159" s="149" t="s">
        <v>254</v>
      </c>
    </row>
    <row r="160" spans="1:65" s="2" customFormat="1" ht="21.75" customHeight="1">
      <c r="A160" s="29"/>
      <c r="B160" s="136"/>
      <c r="C160" s="137" t="s">
        <v>255</v>
      </c>
      <c r="D160" s="137" t="s">
        <v>113</v>
      </c>
      <c r="E160" s="138" t="s">
        <v>256</v>
      </c>
      <c r="F160" s="139" t="s">
        <v>257</v>
      </c>
      <c r="G160" s="140" t="s">
        <v>253</v>
      </c>
      <c r="H160" s="141">
        <v>12</v>
      </c>
      <c r="I160" s="142"/>
      <c r="J160" s="143">
        <f>ROUND(I160*H160,2)</f>
        <v>0</v>
      </c>
      <c r="K160" s="144"/>
      <c r="L160" s="30"/>
      <c r="M160" s="145" t="s">
        <v>1</v>
      </c>
      <c r="N160" s="146" t="s">
        <v>36</v>
      </c>
      <c r="O160" s="55"/>
      <c r="P160" s="147">
        <f>O160*H160</f>
        <v>0</v>
      </c>
      <c r="Q160" s="147">
        <v>0</v>
      </c>
      <c r="R160" s="147">
        <f>Q160*H160</f>
        <v>0</v>
      </c>
      <c r="S160" s="147">
        <v>0</v>
      </c>
      <c r="T160" s="148">
        <f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49" t="s">
        <v>127</v>
      </c>
      <c r="AT160" s="149" t="s">
        <v>113</v>
      </c>
      <c r="AU160" s="149" t="s">
        <v>76</v>
      </c>
      <c r="AY160" s="14" t="s">
        <v>108</v>
      </c>
      <c r="BE160" s="150">
        <f>IF(N160="základní",J160,0)</f>
        <v>0</v>
      </c>
      <c r="BF160" s="150">
        <f>IF(N160="snížená",J160,0)</f>
        <v>0</v>
      </c>
      <c r="BG160" s="150">
        <f>IF(N160="zákl. přenesená",J160,0)</f>
        <v>0</v>
      </c>
      <c r="BH160" s="150">
        <f>IF(N160="sníž. přenesená",J160,0)</f>
        <v>0</v>
      </c>
      <c r="BI160" s="150">
        <f>IF(N160="nulová",J160,0)</f>
        <v>0</v>
      </c>
      <c r="BJ160" s="14" t="s">
        <v>76</v>
      </c>
      <c r="BK160" s="150">
        <f>ROUND(I160*H160,2)</f>
        <v>0</v>
      </c>
      <c r="BL160" s="14" t="s">
        <v>127</v>
      </c>
      <c r="BM160" s="149" t="s">
        <v>258</v>
      </c>
    </row>
    <row r="161" spans="1:65" s="2" customFormat="1" ht="16.5" customHeight="1">
      <c r="A161" s="29"/>
      <c r="B161" s="136"/>
      <c r="C161" s="137" t="s">
        <v>259</v>
      </c>
      <c r="D161" s="137" t="s">
        <v>113</v>
      </c>
      <c r="E161" s="138" t="s">
        <v>260</v>
      </c>
      <c r="F161" s="139" t="s">
        <v>261</v>
      </c>
      <c r="G161" s="140" t="s">
        <v>253</v>
      </c>
      <c r="H161" s="141">
        <v>12</v>
      </c>
      <c r="I161" s="142"/>
      <c r="J161" s="143">
        <f>ROUND(I161*H161,2)</f>
        <v>0</v>
      </c>
      <c r="K161" s="144"/>
      <c r="L161" s="30"/>
      <c r="M161" s="145" t="s">
        <v>1</v>
      </c>
      <c r="N161" s="146" t="s">
        <v>36</v>
      </c>
      <c r="O161" s="55"/>
      <c r="P161" s="147">
        <f>O161*H161</f>
        <v>0</v>
      </c>
      <c r="Q161" s="147">
        <v>0</v>
      </c>
      <c r="R161" s="147">
        <f>Q161*H161</f>
        <v>0</v>
      </c>
      <c r="S161" s="147">
        <v>0</v>
      </c>
      <c r="T161" s="148">
        <f>S161*H161</f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49" t="s">
        <v>262</v>
      </c>
      <c r="AT161" s="149" t="s">
        <v>113</v>
      </c>
      <c r="AU161" s="149" t="s">
        <v>76</v>
      </c>
      <c r="AY161" s="14" t="s">
        <v>108</v>
      </c>
      <c r="BE161" s="150">
        <f>IF(N161="základní",J161,0)</f>
        <v>0</v>
      </c>
      <c r="BF161" s="150">
        <f>IF(N161="snížená",J161,0)</f>
        <v>0</v>
      </c>
      <c r="BG161" s="150">
        <f>IF(N161="zákl. přenesená",J161,0)</f>
        <v>0</v>
      </c>
      <c r="BH161" s="150">
        <f>IF(N161="sníž. přenesená",J161,0)</f>
        <v>0</v>
      </c>
      <c r="BI161" s="150">
        <f>IF(N161="nulová",J161,0)</f>
        <v>0</v>
      </c>
      <c r="BJ161" s="14" t="s">
        <v>76</v>
      </c>
      <c r="BK161" s="150">
        <f>ROUND(I161*H161,2)</f>
        <v>0</v>
      </c>
      <c r="BL161" s="14" t="s">
        <v>262</v>
      </c>
      <c r="BM161" s="149" t="s">
        <v>263</v>
      </c>
    </row>
    <row r="162" spans="1:65" s="12" customFormat="1" ht="25.9" customHeight="1">
      <c r="B162" s="123"/>
      <c r="D162" s="124" t="s">
        <v>70</v>
      </c>
      <c r="E162" s="125" t="s">
        <v>264</v>
      </c>
      <c r="F162" s="125" t="s">
        <v>265</v>
      </c>
      <c r="I162" s="126"/>
      <c r="J162" s="127">
        <f>BK162</f>
        <v>0</v>
      </c>
      <c r="L162" s="123"/>
      <c r="M162" s="128"/>
      <c r="N162" s="129"/>
      <c r="O162" s="129"/>
      <c r="P162" s="130">
        <f>P163</f>
        <v>0</v>
      </c>
      <c r="Q162" s="129"/>
      <c r="R162" s="130">
        <f>R163</f>
        <v>0</v>
      </c>
      <c r="S162" s="129"/>
      <c r="T162" s="131">
        <f>T163</f>
        <v>0</v>
      </c>
      <c r="AR162" s="124" t="s">
        <v>212</v>
      </c>
      <c r="AT162" s="132" t="s">
        <v>70</v>
      </c>
      <c r="AU162" s="132" t="s">
        <v>71</v>
      </c>
      <c r="AY162" s="124" t="s">
        <v>108</v>
      </c>
      <c r="BK162" s="133">
        <f>BK163</f>
        <v>0</v>
      </c>
    </row>
    <row r="163" spans="1:65" s="12" customFormat="1" ht="22.9" customHeight="1">
      <c r="B163" s="123"/>
      <c r="D163" s="124" t="s">
        <v>70</v>
      </c>
      <c r="E163" s="134" t="s">
        <v>71</v>
      </c>
      <c r="F163" s="134" t="s">
        <v>265</v>
      </c>
      <c r="I163" s="126"/>
      <c r="J163" s="135">
        <f>BK163</f>
        <v>0</v>
      </c>
      <c r="L163" s="123"/>
      <c r="M163" s="128"/>
      <c r="N163" s="129"/>
      <c r="O163" s="129"/>
      <c r="P163" s="130">
        <f>SUM(P164:P173)</f>
        <v>0</v>
      </c>
      <c r="Q163" s="129"/>
      <c r="R163" s="130">
        <f>SUM(R164:R173)</f>
        <v>0</v>
      </c>
      <c r="S163" s="129"/>
      <c r="T163" s="131">
        <f>SUM(T164:T173)</f>
        <v>0</v>
      </c>
      <c r="AR163" s="124" t="s">
        <v>212</v>
      </c>
      <c r="AT163" s="132" t="s">
        <v>70</v>
      </c>
      <c r="AU163" s="132" t="s">
        <v>76</v>
      </c>
      <c r="AY163" s="124" t="s">
        <v>108</v>
      </c>
      <c r="BK163" s="133">
        <f>SUM(BK164:BK173)</f>
        <v>0</v>
      </c>
    </row>
    <row r="164" spans="1:65" s="2" customFormat="1" ht="16.5" customHeight="1">
      <c r="A164" s="29"/>
      <c r="B164" s="136"/>
      <c r="C164" s="137" t="s">
        <v>266</v>
      </c>
      <c r="D164" s="137" t="s">
        <v>113</v>
      </c>
      <c r="E164" s="138" t="s">
        <v>267</v>
      </c>
      <c r="F164" s="139" t="s">
        <v>268</v>
      </c>
      <c r="G164" s="140" t="s">
        <v>269</v>
      </c>
      <c r="H164" s="141">
        <v>1</v>
      </c>
      <c r="I164" s="142"/>
      <c r="J164" s="143">
        <f t="shared" ref="J164:J173" si="10">ROUND(I164*H164,2)</f>
        <v>0</v>
      </c>
      <c r="K164" s="144"/>
      <c r="L164" s="30"/>
      <c r="M164" s="145" t="s">
        <v>1</v>
      </c>
      <c r="N164" s="146" t="s">
        <v>36</v>
      </c>
      <c r="O164" s="55"/>
      <c r="P164" s="147">
        <f t="shared" ref="P164:P173" si="11">O164*H164</f>
        <v>0</v>
      </c>
      <c r="Q164" s="147">
        <v>0</v>
      </c>
      <c r="R164" s="147">
        <f t="shared" ref="R164:R173" si="12">Q164*H164</f>
        <v>0</v>
      </c>
      <c r="S164" s="147">
        <v>0</v>
      </c>
      <c r="T164" s="148">
        <f t="shared" ref="T164:T173" si="13"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49" t="s">
        <v>270</v>
      </c>
      <c r="AT164" s="149" t="s">
        <v>113</v>
      </c>
      <c r="AU164" s="149" t="s">
        <v>78</v>
      </c>
      <c r="AY164" s="14" t="s">
        <v>108</v>
      </c>
      <c r="BE164" s="150">
        <f t="shared" ref="BE164:BE173" si="14">IF(N164="základní",J164,0)</f>
        <v>0</v>
      </c>
      <c r="BF164" s="150">
        <f t="shared" ref="BF164:BF173" si="15">IF(N164="snížená",J164,0)</f>
        <v>0</v>
      </c>
      <c r="BG164" s="150">
        <f t="shared" ref="BG164:BG173" si="16">IF(N164="zákl. přenesená",J164,0)</f>
        <v>0</v>
      </c>
      <c r="BH164" s="150">
        <f t="shared" ref="BH164:BH173" si="17">IF(N164="sníž. přenesená",J164,0)</f>
        <v>0</v>
      </c>
      <c r="BI164" s="150">
        <f t="shared" ref="BI164:BI173" si="18">IF(N164="nulová",J164,0)</f>
        <v>0</v>
      </c>
      <c r="BJ164" s="14" t="s">
        <v>76</v>
      </c>
      <c r="BK164" s="150">
        <f t="shared" ref="BK164:BK173" si="19">ROUND(I164*H164,2)</f>
        <v>0</v>
      </c>
      <c r="BL164" s="14" t="s">
        <v>270</v>
      </c>
      <c r="BM164" s="149" t="s">
        <v>271</v>
      </c>
    </row>
    <row r="165" spans="1:65" s="2" customFormat="1" ht="16.5" customHeight="1">
      <c r="A165" s="29"/>
      <c r="B165" s="136"/>
      <c r="C165" s="137" t="s">
        <v>272</v>
      </c>
      <c r="D165" s="137" t="s">
        <v>113</v>
      </c>
      <c r="E165" s="138" t="s">
        <v>273</v>
      </c>
      <c r="F165" s="139" t="s">
        <v>274</v>
      </c>
      <c r="G165" s="140" t="s">
        <v>269</v>
      </c>
      <c r="H165" s="141">
        <v>1</v>
      </c>
      <c r="I165" s="142"/>
      <c r="J165" s="143">
        <f t="shared" si="10"/>
        <v>0</v>
      </c>
      <c r="K165" s="144"/>
      <c r="L165" s="30"/>
      <c r="M165" s="145" t="s">
        <v>1</v>
      </c>
      <c r="N165" s="146" t="s">
        <v>36</v>
      </c>
      <c r="O165" s="55"/>
      <c r="P165" s="147">
        <f t="shared" si="11"/>
        <v>0</v>
      </c>
      <c r="Q165" s="147">
        <v>0</v>
      </c>
      <c r="R165" s="147">
        <f t="shared" si="12"/>
        <v>0</v>
      </c>
      <c r="S165" s="147">
        <v>0</v>
      </c>
      <c r="T165" s="148">
        <f t="shared" si="1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49" t="s">
        <v>275</v>
      </c>
      <c r="AT165" s="149" t="s">
        <v>113</v>
      </c>
      <c r="AU165" s="149" t="s">
        <v>78</v>
      </c>
      <c r="AY165" s="14" t="s">
        <v>108</v>
      </c>
      <c r="BE165" s="150">
        <f t="shared" si="14"/>
        <v>0</v>
      </c>
      <c r="BF165" s="150">
        <f t="shared" si="15"/>
        <v>0</v>
      </c>
      <c r="BG165" s="150">
        <f t="shared" si="16"/>
        <v>0</v>
      </c>
      <c r="BH165" s="150">
        <f t="shared" si="17"/>
        <v>0</v>
      </c>
      <c r="BI165" s="150">
        <f t="shared" si="18"/>
        <v>0</v>
      </c>
      <c r="BJ165" s="14" t="s">
        <v>76</v>
      </c>
      <c r="BK165" s="150">
        <f t="shared" si="19"/>
        <v>0</v>
      </c>
      <c r="BL165" s="14" t="s">
        <v>275</v>
      </c>
      <c r="BM165" s="149" t="s">
        <v>276</v>
      </c>
    </row>
    <row r="166" spans="1:65" s="2" customFormat="1" ht="16.5" customHeight="1">
      <c r="A166" s="29"/>
      <c r="B166" s="136"/>
      <c r="C166" s="137" t="s">
        <v>277</v>
      </c>
      <c r="D166" s="137" t="s">
        <v>113</v>
      </c>
      <c r="E166" s="138" t="s">
        <v>278</v>
      </c>
      <c r="F166" s="139" t="s">
        <v>279</v>
      </c>
      <c r="G166" s="140" t="s">
        <v>269</v>
      </c>
      <c r="H166" s="141">
        <v>1</v>
      </c>
      <c r="I166" s="142"/>
      <c r="J166" s="143">
        <f t="shared" si="10"/>
        <v>0</v>
      </c>
      <c r="K166" s="144"/>
      <c r="L166" s="30"/>
      <c r="M166" s="145" t="s">
        <v>1</v>
      </c>
      <c r="N166" s="146" t="s">
        <v>36</v>
      </c>
      <c r="O166" s="55"/>
      <c r="P166" s="147">
        <f t="shared" si="11"/>
        <v>0</v>
      </c>
      <c r="Q166" s="147">
        <v>0</v>
      </c>
      <c r="R166" s="147">
        <f t="shared" si="12"/>
        <v>0</v>
      </c>
      <c r="S166" s="147">
        <v>0</v>
      </c>
      <c r="T166" s="148">
        <f t="shared" si="1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49" t="s">
        <v>275</v>
      </c>
      <c r="AT166" s="149" t="s">
        <v>113</v>
      </c>
      <c r="AU166" s="149" t="s">
        <v>78</v>
      </c>
      <c r="AY166" s="14" t="s">
        <v>108</v>
      </c>
      <c r="BE166" s="150">
        <f t="shared" si="14"/>
        <v>0</v>
      </c>
      <c r="BF166" s="150">
        <f t="shared" si="15"/>
        <v>0</v>
      </c>
      <c r="BG166" s="150">
        <f t="shared" si="16"/>
        <v>0</v>
      </c>
      <c r="BH166" s="150">
        <f t="shared" si="17"/>
        <v>0</v>
      </c>
      <c r="BI166" s="150">
        <f t="shared" si="18"/>
        <v>0</v>
      </c>
      <c r="BJ166" s="14" t="s">
        <v>76</v>
      </c>
      <c r="BK166" s="150">
        <f t="shared" si="19"/>
        <v>0</v>
      </c>
      <c r="BL166" s="14" t="s">
        <v>275</v>
      </c>
      <c r="BM166" s="149" t="s">
        <v>280</v>
      </c>
    </row>
    <row r="167" spans="1:65" s="2" customFormat="1" ht="16.5" customHeight="1">
      <c r="A167" s="29"/>
      <c r="B167" s="136"/>
      <c r="C167" s="137" t="s">
        <v>281</v>
      </c>
      <c r="D167" s="137" t="s">
        <v>113</v>
      </c>
      <c r="E167" s="138" t="s">
        <v>282</v>
      </c>
      <c r="F167" s="139" t="s">
        <v>283</v>
      </c>
      <c r="G167" s="140" t="s">
        <v>269</v>
      </c>
      <c r="H167" s="141">
        <v>1</v>
      </c>
      <c r="I167" s="142"/>
      <c r="J167" s="143">
        <f t="shared" si="10"/>
        <v>0</v>
      </c>
      <c r="K167" s="144"/>
      <c r="L167" s="30"/>
      <c r="M167" s="145" t="s">
        <v>1</v>
      </c>
      <c r="N167" s="146" t="s">
        <v>36</v>
      </c>
      <c r="O167" s="55"/>
      <c r="P167" s="147">
        <f t="shared" si="11"/>
        <v>0</v>
      </c>
      <c r="Q167" s="147">
        <v>0</v>
      </c>
      <c r="R167" s="147">
        <f t="shared" si="12"/>
        <v>0</v>
      </c>
      <c r="S167" s="147">
        <v>0</v>
      </c>
      <c r="T167" s="148">
        <f t="shared" si="1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49" t="s">
        <v>284</v>
      </c>
      <c r="AT167" s="149" t="s">
        <v>113</v>
      </c>
      <c r="AU167" s="149" t="s">
        <v>78</v>
      </c>
      <c r="AY167" s="14" t="s">
        <v>108</v>
      </c>
      <c r="BE167" s="150">
        <f t="shared" si="14"/>
        <v>0</v>
      </c>
      <c r="BF167" s="150">
        <f t="shared" si="15"/>
        <v>0</v>
      </c>
      <c r="BG167" s="150">
        <f t="shared" si="16"/>
        <v>0</v>
      </c>
      <c r="BH167" s="150">
        <f t="shared" si="17"/>
        <v>0</v>
      </c>
      <c r="BI167" s="150">
        <f t="shared" si="18"/>
        <v>0</v>
      </c>
      <c r="BJ167" s="14" t="s">
        <v>76</v>
      </c>
      <c r="BK167" s="150">
        <f t="shared" si="19"/>
        <v>0</v>
      </c>
      <c r="BL167" s="14" t="s">
        <v>284</v>
      </c>
      <c r="BM167" s="149" t="s">
        <v>285</v>
      </c>
    </row>
    <row r="168" spans="1:65" s="2" customFormat="1" ht="16.5" customHeight="1">
      <c r="A168" s="29"/>
      <c r="B168" s="136"/>
      <c r="C168" s="137" t="s">
        <v>286</v>
      </c>
      <c r="D168" s="137" t="s">
        <v>113</v>
      </c>
      <c r="E168" s="138" t="s">
        <v>287</v>
      </c>
      <c r="F168" s="139" t="s">
        <v>288</v>
      </c>
      <c r="G168" s="140" t="s">
        <v>269</v>
      </c>
      <c r="H168" s="141">
        <v>1</v>
      </c>
      <c r="I168" s="142"/>
      <c r="J168" s="143">
        <f t="shared" si="10"/>
        <v>0</v>
      </c>
      <c r="K168" s="144"/>
      <c r="L168" s="30"/>
      <c r="M168" s="145" t="s">
        <v>1</v>
      </c>
      <c r="N168" s="146" t="s">
        <v>36</v>
      </c>
      <c r="O168" s="55"/>
      <c r="P168" s="147">
        <f t="shared" si="11"/>
        <v>0</v>
      </c>
      <c r="Q168" s="147">
        <v>0</v>
      </c>
      <c r="R168" s="147">
        <f t="shared" si="12"/>
        <v>0</v>
      </c>
      <c r="S168" s="147">
        <v>0</v>
      </c>
      <c r="T168" s="148">
        <f t="shared" si="1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49" t="s">
        <v>289</v>
      </c>
      <c r="AT168" s="149" t="s">
        <v>113</v>
      </c>
      <c r="AU168" s="149" t="s">
        <v>78</v>
      </c>
      <c r="AY168" s="14" t="s">
        <v>108</v>
      </c>
      <c r="BE168" s="150">
        <f t="shared" si="14"/>
        <v>0</v>
      </c>
      <c r="BF168" s="150">
        <f t="shared" si="15"/>
        <v>0</v>
      </c>
      <c r="BG168" s="150">
        <f t="shared" si="16"/>
        <v>0</v>
      </c>
      <c r="BH168" s="150">
        <f t="shared" si="17"/>
        <v>0</v>
      </c>
      <c r="BI168" s="150">
        <f t="shared" si="18"/>
        <v>0</v>
      </c>
      <c r="BJ168" s="14" t="s">
        <v>76</v>
      </c>
      <c r="BK168" s="150">
        <f t="shared" si="19"/>
        <v>0</v>
      </c>
      <c r="BL168" s="14" t="s">
        <v>289</v>
      </c>
      <c r="BM168" s="149" t="s">
        <v>290</v>
      </c>
    </row>
    <row r="169" spans="1:65" s="2" customFormat="1" ht="16.5" customHeight="1">
      <c r="A169" s="29"/>
      <c r="B169" s="136"/>
      <c r="C169" s="137" t="s">
        <v>291</v>
      </c>
      <c r="D169" s="137" t="s">
        <v>113</v>
      </c>
      <c r="E169" s="138" t="s">
        <v>292</v>
      </c>
      <c r="F169" s="139" t="s">
        <v>293</v>
      </c>
      <c r="G169" s="140" t="s">
        <v>269</v>
      </c>
      <c r="H169" s="141">
        <v>1</v>
      </c>
      <c r="I169" s="142"/>
      <c r="J169" s="143">
        <f t="shared" si="10"/>
        <v>0</v>
      </c>
      <c r="K169" s="144"/>
      <c r="L169" s="30"/>
      <c r="M169" s="145" t="s">
        <v>1</v>
      </c>
      <c r="N169" s="146" t="s">
        <v>36</v>
      </c>
      <c r="O169" s="55"/>
      <c r="P169" s="147">
        <f t="shared" si="11"/>
        <v>0</v>
      </c>
      <c r="Q169" s="147">
        <v>0</v>
      </c>
      <c r="R169" s="147">
        <f t="shared" si="12"/>
        <v>0</v>
      </c>
      <c r="S169" s="147">
        <v>0</v>
      </c>
      <c r="T169" s="148">
        <f t="shared" si="1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49" t="s">
        <v>275</v>
      </c>
      <c r="AT169" s="149" t="s">
        <v>113</v>
      </c>
      <c r="AU169" s="149" t="s">
        <v>78</v>
      </c>
      <c r="AY169" s="14" t="s">
        <v>108</v>
      </c>
      <c r="BE169" s="150">
        <f t="shared" si="14"/>
        <v>0</v>
      </c>
      <c r="BF169" s="150">
        <f t="shared" si="15"/>
        <v>0</v>
      </c>
      <c r="BG169" s="150">
        <f t="shared" si="16"/>
        <v>0</v>
      </c>
      <c r="BH169" s="150">
        <f t="shared" si="17"/>
        <v>0</v>
      </c>
      <c r="BI169" s="150">
        <f t="shared" si="18"/>
        <v>0</v>
      </c>
      <c r="BJ169" s="14" t="s">
        <v>76</v>
      </c>
      <c r="BK169" s="150">
        <f t="shared" si="19"/>
        <v>0</v>
      </c>
      <c r="BL169" s="14" t="s">
        <v>275</v>
      </c>
      <c r="BM169" s="149" t="s">
        <v>294</v>
      </c>
    </row>
    <row r="170" spans="1:65" s="2" customFormat="1" ht="16.5" customHeight="1">
      <c r="A170" s="29"/>
      <c r="B170" s="136"/>
      <c r="C170" s="137" t="s">
        <v>295</v>
      </c>
      <c r="D170" s="137" t="s">
        <v>113</v>
      </c>
      <c r="E170" s="138" t="s">
        <v>296</v>
      </c>
      <c r="F170" s="139" t="s">
        <v>297</v>
      </c>
      <c r="G170" s="140" t="s">
        <v>269</v>
      </c>
      <c r="H170" s="141">
        <v>1</v>
      </c>
      <c r="I170" s="142"/>
      <c r="J170" s="143">
        <f t="shared" si="10"/>
        <v>0</v>
      </c>
      <c r="K170" s="144"/>
      <c r="L170" s="30"/>
      <c r="M170" s="145" t="s">
        <v>1</v>
      </c>
      <c r="N170" s="146" t="s">
        <v>36</v>
      </c>
      <c r="O170" s="55"/>
      <c r="P170" s="147">
        <f t="shared" si="11"/>
        <v>0</v>
      </c>
      <c r="Q170" s="147">
        <v>0</v>
      </c>
      <c r="R170" s="147">
        <f t="shared" si="12"/>
        <v>0</v>
      </c>
      <c r="S170" s="147">
        <v>0</v>
      </c>
      <c r="T170" s="148">
        <f t="shared" si="1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49" t="s">
        <v>275</v>
      </c>
      <c r="AT170" s="149" t="s">
        <v>113</v>
      </c>
      <c r="AU170" s="149" t="s">
        <v>78</v>
      </c>
      <c r="AY170" s="14" t="s">
        <v>108</v>
      </c>
      <c r="BE170" s="150">
        <f t="shared" si="14"/>
        <v>0</v>
      </c>
      <c r="BF170" s="150">
        <f t="shared" si="15"/>
        <v>0</v>
      </c>
      <c r="BG170" s="150">
        <f t="shared" si="16"/>
        <v>0</v>
      </c>
      <c r="BH170" s="150">
        <f t="shared" si="17"/>
        <v>0</v>
      </c>
      <c r="BI170" s="150">
        <f t="shared" si="18"/>
        <v>0</v>
      </c>
      <c r="BJ170" s="14" t="s">
        <v>76</v>
      </c>
      <c r="BK170" s="150">
        <f t="shared" si="19"/>
        <v>0</v>
      </c>
      <c r="BL170" s="14" t="s">
        <v>275</v>
      </c>
      <c r="BM170" s="149" t="s">
        <v>298</v>
      </c>
    </row>
    <row r="171" spans="1:65" s="2" customFormat="1" ht="16.5" customHeight="1">
      <c r="A171" s="29"/>
      <c r="B171" s="136"/>
      <c r="C171" s="137" t="s">
        <v>299</v>
      </c>
      <c r="D171" s="137" t="s">
        <v>113</v>
      </c>
      <c r="E171" s="138" t="s">
        <v>300</v>
      </c>
      <c r="F171" s="139" t="s">
        <v>301</v>
      </c>
      <c r="G171" s="140" t="s">
        <v>269</v>
      </c>
      <c r="H171" s="141">
        <v>1</v>
      </c>
      <c r="I171" s="142"/>
      <c r="J171" s="143">
        <f t="shared" si="10"/>
        <v>0</v>
      </c>
      <c r="K171" s="144"/>
      <c r="L171" s="30"/>
      <c r="M171" s="145" t="s">
        <v>1</v>
      </c>
      <c r="N171" s="146" t="s">
        <v>36</v>
      </c>
      <c r="O171" s="55"/>
      <c r="P171" s="147">
        <f t="shared" si="11"/>
        <v>0</v>
      </c>
      <c r="Q171" s="147">
        <v>0</v>
      </c>
      <c r="R171" s="147">
        <f t="shared" si="12"/>
        <v>0</v>
      </c>
      <c r="S171" s="147">
        <v>0</v>
      </c>
      <c r="T171" s="148">
        <f t="shared" si="1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49" t="s">
        <v>275</v>
      </c>
      <c r="AT171" s="149" t="s">
        <v>113</v>
      </c>
      <c r="AU171" s="149" t="s">
        <v>78</v>
      </c>
      <c r="AY171" s="14" t="s">
        <v>108</v>
      </c>
      <c r="BE171" s="150">
        <f t="shared" si="14"/>
        <v>0</v>
      </c>
      <c r="BF171" s="150">
        <f t="shared" si="15"/>
        <v>0</v>
      </c>
      <c r="BG171" s="150">
        <f t="shared" si="16"/>
        <v>0</v>
      </c>
      <c r="BH171" s="150">
        <f t="shared" si="17"/>
        <v>0</v>
      </c>
      <c r="BI171" s="150">
        <f t="shared" si="18"/>
        <v>0</v>
      </c>
      <c r="BJ171" s="14" t="s">
        <v>76</v>
      </c>
      <c r="BK171" s="150">
        <f t="shared" si="19"/>
        <v>0</v>
      </c>
      <c r="BL171" s="14" t="s">
        <v>275</v>
      </c>
      <c r="BM171" s="149" t="s">
        <v>302</v>
      </c>
    </row>
    <row r="172" spans="1:65" s="2" customFormat="1" ht="16.5" customHeight="1">
      <c r="A172" s="29"/>
      <c r="B172" s="136"/>
      <c r="C172" s="137" t="s">
        <v>303</v>
      </c>
      <c r="D172" s="137" t="s">
        <v>113</v>
      </c>
      <c r="E172" s="138" t="s">
        <v>304</v>
      </c>
      <c r="F172" s="139" t="s">
        <v>305</v>
      </c>
      <c r="G172" s="140" t="s">
        <v>269</v>
      </c>
      <c r="H172" s="141">
        <v>1</v>
      </c>
      <c r="I172" s="142"/>
      <c r="J172" s="143">
        <f t="shared" si="10"/>
        <v>0</v>
      </c>
      <c r="K172" s="144"/>
      <c r="L172" s="30"/>
      <c r="M172" s="145" t="s">
        <v>1</v>
      </c>
      <c r="N172" s="146" t="s">
        <v>36</v>
      </c>
      <c r="O172" s="55"/>
      <c r="P172" s="147">
        <f t="shared" si="11"/>
        <v>0</v>
      </c>
      <c r="Q172" s="147">
        <v>0</v>
      </c>
      <c r="R172" s="147">
        <f t="shared" si="12"/>
        <v>0</v>
      </c>
      <c r="S172" s="147">
        <v>0</v>
      </c>
      <c r="T172" s="148">
        <f t="shared" si="1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49" t="s">
        <v>275</v>
      </c>
      <c r="AT172" s="149" t="s">
        <v>113</v>
      </c>
      <c r="AU172" s="149" t="s">
        <v>78</v>
      </c>
      <c r="AY172" s="14" t="s">
        <v>108</v>
      </c>
      <c r="BE172" s="150">
        <f t="shared" si="14"/>
        <v>0</v>
      </c>
      <c r="BF172" s="150">
        <f t="shared" si="15"/>
        <v>0</v>
      </c>
      <c r="BG172" s="150">
        <f t="shared" si="16"/>
        <v>0</v>
      </c>
      <c r="BH172" s="150">
        <f t="shared" si="17"/>
        <v>0</v>
      </c>
      <c r="BI172" s="150">
        <f t="shared" si="18"/>
        <v>0</v>
      </c>
      <c r="BJ172" s="14" t="s">
        <v>76</v>
      </c>
      <c r="BK172" s="150">
        <f t="shared" si="19"/>
        <v>0</v>
      </c>
      <c r="BL172" s="14" t="s">
        <v>275</v>
      </c>
      <c r="BM172" s="149" t="s">
        <v>306</v>
      </c>
    </row>
    <row r="173" spans="1:65" s="2" customFormat="1" ht="16.5" customHeight="1">
      <c r="A173" s="29"/>
      <c r="B173" s="136"/>
      <c r="C173" s="137" t="s">
        <v>307</v>
      </c>
      <c r="D173" s="137" t="s">
        <v>113</v>
      </c>
      <c r="E173" s="138" t="s">
        <v>308</v>
      </c>
      <c r="F173" s="139" t="s">
        <v>309</v>
      </c>
      <c r="G173" s="140" t="s">
        <v>269</v>
      </c>
      <c r="H173" s="141">
        <v>1</v>
      </c>
      <c r="I173" s="142"/>
      <c r="J173" s="143">
        <f t="shared" si="10"/>
        <v>0</v>
      </c>
      <c r="K173" s="144"/>
      <c r="L173" s="30"/>
      <c r="M173" s="155" t="s">
        <v>1</v>
      </c>
      <c r="N173" s="156" t="s">
        <v>36</v>
      </c>
      <c r="O173" s="157"/>
      <c r="P173" s="158">
        <f t="shared" si="11"/>
        <v>0</v>
      </c>
      <c r="Q173" s="158">
        <v>0</v>
      </c>
      <c r="R173" s="158">
        <f t="shared" si="12"/>
        <v>0</v>
      </c>
      <c r="S173" s="158">
        <v>0</v>
      </c>
      <c r="T173" s="159">
        <f t="shared" si="1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49" t="s">
        <v>275</v>
      </c>
      <c r="AT173" s="149" t="s">
        <v>113</v>
      </c>
      <c r="AU173" s="149" t="s">
        <v>78</v>
      </c>
      <c r="AY173" s="14" t="s">
        <v>108</v>
      </c>
      <c r="BE173" s="150">
        <f t="shared" si="14"/>
        <v>0</v>
      </c>
      <c r="BF173" s="150">
        <f t="shared" si="15"/>
        <v>0</v>
      </c>
      <c r="BG173" s="150">
        <f t="shared" si="16"/>
        <v>0</v>
      </c>
      <c r="BH173" s="150">
        <f t="shared" si="17"/>
        <v>0</v>
      </c>
      <c r="BI173" s="150">
        <f t="shared" si="18"/>
        <v>0</v>
      </c>
      <c r="BJ173" s="14" t="s">
        <v>76</v>
      </c>
      <c r="BK173" s="150">
        <f t="shared" si="19"/>
        <v>0</v>
      </c>
      <c r="BL173" s="14" t="s">
        <v>275</v>
      </c>
      <c r="BM173" s="149" t="s">
        <v>310</v>
      </c>
    </row>
    <row r="174" spans="1:65" s="2" customFormat="1" ht="6.95" customHeight="1">
      <c r="A174" s="29"/>
      <c r="B174" s="44"/>
      <c r="C174" s="45"/>
      <c r="D174" s="45"/>
      <c r="E174" s="45"/>
      <c r="F174" s="45"/>
      <c r="G174" s="45"/>
      <c r="H174" s="45"/>
      <c r="I174" s="45"/>
      <c r="J174" s="45"/>
      <c r="K174" s="45"/>
      <c r="L174" s="30"/>
      <c r="M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</row>
  </sheetData>
  <autoFilter ref="C120:K173" xr:uid="{00000000-0009-0000-0000-000001000000}"/>
  <mergeCells count="6">
    <mergeCell ref="E113:H113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ignoredErrors>
    <ignoredError sqref="I128" unlocked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G61"/>
  <sheetViews>
    <sheetView tabSelected="1" topLeftCell="A15" workbookViewId="0">
      <selection activeCell="D50" sqref="D50"/>
    </sheetView>
  </sheetViews>
  <sheetFormatPr defaultColWidth="11.83203125" defaultRowHeight="12.75"/>
  <cols>
    <col min="1" max="1" width="27.5" style="162" customWidth="1"/>
    <col min="2" max="2" width="60.1640625" style="162" customWidth="1"/>
    <col min="3" max="3" width="7.83203125" style="162" customWidth="1"/>
    <col min="4" max="4" width="17.6640625" style="162" bestFit="1" customWidth="1"/>
    <col min="5" max="5" width="20.1640625" style="162" customWidth="1"/>
    <col min="6" max="6" width="5.33203125" style="162" customWidth="1"/>
    <col min="7" max="7" width="14.6640625" style="162" customWidth="1"/>
    <col min="8" max="8" width="13.83203125" style="162" bestFit="1" customWidth="1"/>
    <col min="9" max="16384" width="11.83203125" style="162"/>
  </cols>
  <sheetData>
    <row r="1" spans="1:7" ht="59.25" customHeight="1">
      <c r="A1" s="257" t="s">
        <v>311</v>
      </c>
      <c r="B1" s="258" t="s">
        <v>377</v>
      </c>
      <c r="C1" s="258"/>
      <c r="D1" s="258"/>
      <c r="E1" s="259"/>
      <c r="G1" s="163"/>
    </row>
    <row r="3" spans="1:7">
      <c r="A3" s="164"/>
      <c r="B3" s="165"/>
      <c r="C3" s="165"/>
      <c r="D3" s="165"/>
      <c r="E3" s="165"/>
    </row>
    <row r="4" spans="1:7">
      <c r="A4" s="166" t="s">
        <v>312</v>
      </c>
      <c r="B4" s="166" t="s">
        <v>53</v>
      </c>
      <c r="C4" s="166" t="s">
        <v>313</v>
      </c>
      <c r="D4" s="166" t="s">
        <v>314</v>
      </c>
      <c r="E4" s="166" t="s">
        <v>315</v>
      </c>
    </row>
    <row r="5" spans="1:7" ht="22.5">
      <c r="A5" s="167"/>
      <c r="B5" s="168" t="s">
        <v>316</v>
      </c>
      <c r="C5" s="167"/>
      <c r="D5" s="169"/>
      <c r="E5" s="169"/>
    </row>
    <row r="6" spans="1:7" ht="22.5">
      <c r="A6" s="170" t="s">
        <v>317</v>
      </c>
      <c r="B6" s="171" t="s">
        <v>318</v>
      </c>
      <c r="C6" s="172">
        <v>1</v>
      </c>
      <c r="D6" s="202">
        <v>0</v>
      </c>
      <c r="E6" s="173">
        <f t="shared" ref="E6:E15" si="0">+C6*D6</f>
        <v>0</v>
      </c>
    </row>
    <row r="7" spans="1:7" ht="22.5">
      <c r="A7" s="170" t="s">
        <v>319</v>
      </c>
      <c r="B7" s="171" t="s">
        <v>320</v>
      </c>
      <c r="C7" s="172">
        <v>1</v>
      </c>
      <c r="D7" s="202">
        <v>0</v>
      </c>
      <c r="E7" s="173">
        <f t="shared" si="0"/>
        <v>0</v>
      </c>
    </row>
    <row r="8" spans="1:7">
      <c r="A8" s="170" t="s">
        <v>321</v>
      </c>
      <c r="B8" s="171" t="s">
        <v>322</v>
      </c>
      <c r="C8" s="172">
        <v>1</v>
      </c>
      <c r="D8" s="202">
        <v>0</v>
      </c>
      <c r="E8" s="173">
        <f t="shared" si="0"/>
        <v>0</v>
      </c>
    </row>
    <row r="9" spans="1:7">
      <c r="A9" s="170" t="s">
        <v>323</v>
      </c>
      <c r="B9" s="171" t="s">
        <v>324</v>
      </c>
      <c r="C9" s="172">
        <v>1</v>
      </c>
      <c r="D9" s="202">
        <v>0</v>
      </c>
      <c r="E9" s="173">
        <f t="shared" si="0"/>
        <v>0</v>
      </c>
    </row>
    <row r="10" spans="1:7" ht="22.5">
      <c r="A10" s="170" t="s">
        <v>325</v>
      </c>
      <c r="B10" s="171" t="s">
        <v>326</v>
      </c>
      <c r="C10" s="172">
        <v>2</v>
      </c>
      <c r="D10" s="202">
        <v>0</v>
      </c>
      <c r="E10" s="173">
        <f t="shared" si="0"/>
        <v>0</v>
      </c>
    </row>
    <row r="11" spans="1:7">
      <c r="A11" s="170" t="s">
        <v>327</v>
      </c>
      <c r="B11" s="171" t="s">
        <v>328</v>
      </c>
      <c r="C11" s="172">
        <v>15</v>
      </c>
      <c r="D11" s="202">
        <v>0</v>
      </c>
      <c r="E11" s="173">
        <f t="shared" si="0"/>
        <v>0</v>
      </c>
    </row>
    <row r="12" spans="1:7">
      <c r="A12" s="170" t="s">
        <v>329</v>
      </c>
      <c r="B12" s="171" t="s">
        <v>330</v>
      </c>
      <c r="C12" s="172">
        <v>1</v>
      </c>
      <c r="D12" s="202">
        <v>0</v>
      </c>
      <c r="E12" s="173">
        <f t="shared" si="0"/>
        <v>0</v>
      </c>
    </row>
    <row r="13" spans="1:7">
      <c r="A13" s="170" t="s">
        <v>331</v>
      </c>
      <c r="B13" s="171" t="s">
        <v>332</v>
      </c>
      <c r="C13" s="172">
        <v>30</v>
      </c>
      <c r="D13" s="202">
        <v>0</v>
      </c>
      <c r="E13" s="173">
        <f t="shared" si="0"/>
        <v>0</v>
      </c>
    </row>
    <row r="14" spans="1:7">
      <c r="A14" s="170" t="s">
        <v>333</v>
      </c>
      <c r="B14" s="171" t="s">
        <v>334</v>
      </c>
      <c r="C14" s="172">
        <v>2</v>
      </c>
      <c r="D14" s="202">
        <v>0</v>
      </c>
      <c r="E14" s="173">
        <f t="shared" si="0"/>
        <v>0</v>
      </c>
    </row>
    <row r="15" spans="1:7">
      <c r="A15" s="170"/>
      <c r="B15" s="171" t="s">
        <v>335</v>
      </c>
      <c r="C15" s="172">
        <v>1</v>
      </c>
      <c r="D15" s="202">
        <v>0</v>
      </c>
      <c r="E15" s="173">
        <f t="shared" si="0"/>
        <v>0</v>
      </c>
    </row>
    <row r="16" spans="1:7" ht="33.75">
      <c r="A16" s="167"/>
      <c r="B16" s="168" t="s">
        <v>336</v>
      </c>
      <c r="C16" s="167"/>
      <c r="D16" s="169"/>
      <c r="E16" s="169"/>
    </row>
    <row r="17" spans="1:5">
      <c r="A17" s="170" t="s">
        <v>323</v>
      </c>
      <c r="B17" s="171" t="s">
        <v>324</v>
      </c>
      <c r="C17" s="172">
        <v>1</v>
      </c>
      <c r="D17" s="202">
        <v>0</v>
      </c>
      <c r="E17" s="173">
        <f t="shared" ref="E17:E23" si="1">+C17*D17</f>
        <v>0</v>
      </c>
    </row>
    <row r="18" spans="1:5" ht="22.5">
      <c r="A18" s="170" t="s">
        <v>325</v>
      </c>
      <c r="B18" s="171" t="s">
        <v>326</v>
      </c>
      <c r="C18" s="172">
        <v>3</v>
      </c>
      <c r="D18" s="202">
        <v>0</v>
      </c>
      <c r="E18" s="173">
        <f t="shared" si="1"/>
        <v>0</v>
      </c>
    </row>
    <row r="19" spans="1:5">
      <c r="A19" s="170" t="s">
        <v>327</v>
      </c>
      <c r="B19" s="171" t="s">
        <v>328</v>
      </c>
      <c r="C19" s="172">
        <v>20</v>
      </c>
      <c r="D19" s="202">
        <v>0</v>
      </c>
      <c r="E19" s="173">
        <f t="shared" si="1"/>
        <v>0</v>
      </c>
    </row>
    <row r="20" spans="1:5">
      <c r="A20" s="170" t="s">
        <v>329</v>
      </c>
      <c r="B20" s="171" t="s">
        <v>330</v>
      </c>
      <c r="C20" s="172">
        <v>1</v>
      </c>
      <c r="D20" s="202">
        <v>0</v>
      </c>
      <c r="E20" s="173">
        <f t="shared" si="1"/>
        <v>0</v>
      </c>
    </row>
    <row r="21" spans="1:5">
      <c r="A21" s="170" t="s">
        <v>331</v>
      </c>
      <c r="B21" s="171" t="s">
        <v>332</v>
      </c>
      <c r="C21" s="172">
        <v>620</v>
      </c>
      <c r="D21" s="202">
        <v>0</v>
      </c>
      <c r="E21" s="173">
        <f t="shared" si="1"/>
        <v>0</v>
      </c>
    </row>
    <row r="22" spans="1:5">
      <c r="A22" s="170" t="s">
        <v>333</v>
      </c>
      <c r="B22" s="171" t="s">
        <v>334</v>
      </c>
      <c r="C22" s="172">
        <v>3</v>
      </c>
      <c r="D22" s="202">
        <v>0</v>
      </c>
      <c r="E22" s="173">
        <f t="shared" si="1"/>
        <v>0</v>
      </c>
    </row>
    <row r="23" spans="1:5">
      <c r="A23" s="170"/>
      <c r="B23" s="171" t="s">
        <v>335</v>
      </c>
      <c r="C23" s="172">
        <v>1</v>
      </c>
      <c r="D23" s="202">
        <v>0</v>
      </c>
      <c r="E23" s="173">
        <f t="shared" si="1"/>
        <v>0</v>
      </c>
    </row>
    <row r="24" spans="1:5">
      <c r="A24" s="167"/>
      <c r="B24" s="168" t="s">
        <v>337</v>
      </c>
      <c r="C24" s="167"/>
      <c r="D24" s="169"/>
      <c r="E24" s="169"/>
    </row>
    <row r="25" spans="1:5" ht="22.5">
      <c r="A25" s="170" t="s">
        <v>338</v>
      </c>
      <c r="B25" s="171" t="s">
        <v>339</v>
      </c>
      <c r="C25" s="172">
        <v>300</v>
      </c>
      <c r="D25" s="202">
        <v>0</v>
      </c>
      <c r="E25" s="173">
        <f>+C25*D25</f>
        <v>0</v>
      </c>
    </row>
    <row r="26" spans="1:5" ht="22.5">
      <c r="A26" s="170" t="s">
        <v>340</v>
      </c>
      <c r="B26" s="171" t="s">
        <v>341</v>
      </c>
      <c r="C26" s="172">
        <v>1</v>
      </c>
      <c r="D26" s="202">
        <v>0</v>
      </c>
      <c r="E26" s="173">
        <f t="shared" ref="E26:E28" si="2">+C26*D26</f>
        <v>0</v>
      </c>
    </row>
    <row r="27" spans="1:5" ht="22.5">
      <c r="A27" s="170" t="s">
        <v>342</v>
      </c>
      <c r="B27" s="171" t="s">
        <v>343</v>
      </c>
      <c r="C27" s="172">
        <v>1</v>
      </c>
      <c r="D27" s="202">
        <v>0</v>
      </c>
      <c r="E27" s="173">
        <f t="shared" si="2"/>
        <v>0</v>
      </c>
    </row>
    <row r="28" spans="1:5">
      <c r="A28" s="170"/>
      <c r="B28" s="171" t="s">
        <v>335</v>
      </c>
      <c r="C28" s="172">
        <v>1</v>
      </c>
      <c r="D28" s="202">
        <v>0</v>
      </c>
      <c r="E28" s="173">
        <f t="shared" si="2"/>
        <v>0</v>
      </c>
    </row>
    <row r="29" spans="1:5" ht="22.5">
      <c r="A29" s="167"/>
      <c r="B29" s="168" t="s">
        <v>344</v>
      </c>
      <c r="C29" s="167"/>
      <c r="D29" s="169"/>
      <c r="E29" s="169"/>
    </row>
    <row r="30" spans="1:5" ht="22.5">
      <c r="A30" s="170" t="s">
        <v>345</v>
      </c>
      <c r="B30" s="171" t="s">
        <v>346</v>
      </c>
      <c r="C30" s="172">
        <v>250</v>
      </c>
      <c r="D30" s="202">
        <v>0</v>
      </c>
      <c r="E30" s="173">
        <f>+C30*D30</f>
        <v>0</v>
      </c>
    </row>
    <row r="31" spans="1:5" ht="22.5">
      <c r="A31" s="170" t="s">
        <v>347</v>
      </c>
      <c r="B31" s="171" t="s">
        <v>348</v>
      </c>
      <c r="C31" s="172">
        <v>1</v>
      </c>
      <c r="D31" s="202">
        <v>0</v>
      </c>
      <c r="E31" s="173">
        <f>+C31*D31</f>
        <v>0</v>
      </c>
    </row>
    <row r="32" spans="1:5" ht="22.5">
      <c r="A32" s="170" t="s">
        <v>349</v>
      </c>
      <c r="B32" s="171" t="s">
        <v>350</v>
      </c>
      <c r="C32" s="172">
        <v>8</v>
      </c>
      <c r="D32" s="202">
        <v>0</v>
      </c>
      <c r="E32" s="173">
        <f>+C32*D32</f>
        <v>0</v>
      </c>
    </row>
    <row r="33" spans="1:5" ht="22.5">
      <c r="A33" s="170" t="s">
        <v>351</v>
      </c>
      <c r="B33" s="171" t="s">
        <v>352</v>
      </c>
      <c r="C33" s="172">
        <v>8</v>
      </c>
      <c r="D33" s="202">
        <v>0</v>
      </c>
      <c r="E33" s="173">
        <f>+C33*D33</f>
        <v>0</v>
      </c>
    </row>
    <row r="34" spans="1:5" ht="22.5">
      <c r="A34" s="170" t="s">
        <v>353</v>
      </c>
      <c r="B34" s="171" t="s">
        <v>354</v>
      </c>
      <c r="C34" s="172">
        <v>1</v>
      </c>
      <c r="D34" s="202">
        <v>0</v>
      </c>
      <c r="E34" s="173">
        <f>+C34*D34</f>
        <v>0</v>
      </c>
    </row>
    <row r="35" spans="1:5" ht="22.5">
      <c r="A35" s="170" t="s">
        <v>317</v>
      </c>
      <c r="B35" s="171" t="s">
        <v>318</v>
      </c>
      <c r="C35" s="172">
        <v>1</v>
      </c>
      <c r="D35" s="202">
        <v>0</v>
      </c>
      <c r="E35" s="173">
        <f t="shared" ref="E35:E36" si="3">+C35*D35</f>
        <v>0</v>
      </c>
    </row>
    <row r="36" spans="1:5">
      <c r="A36" s="170"/>
      <c r="B36" s="171" t="s">
        <v>355</v>
      </c>
      <c r="C36" s="172">
        <v>20</v>
      </c>
      <c r="D36" s="202">
        <v>0</v>
      </c>
      <c r="E36" s="173">
        <f t="shared" si="3"/>
        <v>0</v>
      </c>
    </row>
    <row r="37" spans="1:5">
      <c r="A37" s="170"/>
      <c r="B37" s="171"/>
      <c r="C37" s="172"/>
      <c r="D37" s="202">
        <v>0</v>
      </c>
      <c r="E37" s="173"/>
    </row>
    <row r="38" spans="1:5">
      <c r="A38" s="174"/>
      <c r="B38" s="175" t="s">
        <v>356</v>
      </c>
      <c r="C38" s="176">
        <v>1</v>
      </c>
      <c r="D38" s="203">
        <v>0</v>
      </c>
      <c r="E38" s="177">
        <f t="shared" ref="E38" si="4">+C38*D38</f>
        <v>0</v>
      </c>
    </row>
    <row r="39" spans="1:5">
      <c r="A39" s="178" t="s">
        <v>357</v>
      </c>
      <c r="B39" s="179"/>
      <c r="C39" s="180"/>
      <c r="D39" s="181"/>
      <c r="E39" s="173">
        <f>SUM(E5:E38)</f>
        <v>0</v>
      </c>
    </row>
    <row r="40" spans="1:5">
      <c r="A40" s="182"/>
      <c r="B40" s="179"/>
      <c r="C40" s="180"/>
      <c r="D40" s="181"/>
      <c r="E40" s="173"/>
    </row>
    <row r="41" spans="1:5">
      <c r="A41" s="183" t="s">
        <v>358</v>
      </c>
      <c r="B41" s="184"/>
      <c r="C41" s="185"/>
      <c r="D41" s="186"/>
      <c r="E41" s="177"/>
    </row>
    <row r="42" spans="1:5">
      <c r="A42" s="187"/>
      <c r="B42" s="188" t="s">
        <v>359</v>
      </c>
      <c r="C42" s="189">
        <f>+C35+C6</f>
        <v>2</v>
      </c>
      <c r="D42" s="202">
        <v>0</v>
      </c>
      <c r="E42" s="173">
        <f t="shared" ref="E42:E56" si="5">+C42*D42</f>
        <v>0</v>
      </c>
    </row>
    <row r="43" spans="1:5">
      <c r="A43" s="187"/>
      <c r="B43" s="188" t="s">
        <v>360</v>
      </c>
      <c r="C43" s="189">
        <f>+C9+C17</f>
        <v>2</v>
      </c>
      <c r="D43" s="202">
        <v>0</v>
      </c>
      <c r="E43" s="173">
        <f t="shared" si="5"/>
        <v>0</v>
      </c>
    </row>
    <row r="44" spans="1:5">
      <c r="A44" s="187"/>
      <c r="B44" s="188" t="s">
        <v>361</v>
      </c>
      <c r="C44" s="189">
        <f>+C10+C14+C18</f>
        <v>7</v>
      </c>
      <c r="D44" s="202">
        <v>0</v>
      </c>
      <c r="E44" s="173">
        <f t="shared" si="5"/>
        <v>0</v>
      </c>
    </row>
    <row r="45" spans="1:5">
      <c r="A45" s="187"/>
      <c r="B45" s="188" t="s">
        <v>362</v>
      </c>
      <c r="C45" s="189">
        <f>+C11+C19</f>
        <v>35</v>
      </c>
      <c r="D45" s="202">
        <v>0</v>
      </c>
      <c r="E45" s="173">
        <f t="shared" si="5"/>
        <v>0</v>
      </c>
    </row>
    <row r="46" spans="1:5">
      <c r="A46" s="182"/>
      <c r="B46" s="190" t="s">
        <v>363</v>
      </c>
      <c r="C46" s="172">
        <f>+C13+C21</f>
        <v>650</v>
      </c>
      <c r="D46" s="202">
        <v>0</v>
      </c>
      <c r="E46" s="173">
        <f t="shared" si="5"/>
        <v>0</v>
      </c>
    </row>
    <row r="47" spans="1:5">
      <c r="A47" s="182"/>
      <c r="B47" s="190" t="s">
        <v>364</v>
      </c>
      <c r="C47" s="172">
        <v>1</v>
      </c>
      <c r="D47" s="202">
        <v>0</v>
      </c>
      <c r="E47" s="173">
        <f t="shared" si="5"/>
        <v>0</v>
      </c>
    </row>
    <row r="48" spans="1:5">
      <c r="A48" s="182"/>
      <c r="B48" s="190" t="s">
        <v>365</v>
      </c>
      <c r="C48" s="172">
        <v>2</v>
      </c>
      <c r="D48" s="202">
        <v>0</v>
      </c>
      <c r="E48" s="173">
        <f t="shared" si="5"/>
        <v>0</v>
      </c>
    </row>
    <row r="49" spans="1:5">
      <c r="A49" s="182"/>
      <c r="B49" s="190" t="s">
        <v>366</v>
      </c>
      <c r="C49" s="172">
        <f>+C30+C25</f>
        <v>550</v>
      </c>
      <c r="D49" s="202">
        <v>0</v>
      </c>
      <c r="E49" s="173">
        <f t="shared" si="5"/>
        <v>0</v>
      </c>
    </row>
    <row r="50" spans="1:5">
      <c r="A50" s="182"/>
      <c r="B50" s="190" t="s">
        <v>367</v>
      </c>
      <c r="C50" s="172">
        <v>3</v>
      </c>
      <c r="D50" s="202">
        <v>0</v>
      </c>
      <c r="E50" s="173">
        <f t="shared" si="5"/>
        <v>0</v>
      </c>
    </row>
    <row r="51" spans="1:5">
      <c r="A51" s="182"/>
      <c r="B51" s="190" t="s">
        <v>368</v>
      </c>
      <c r="C51" s="172">
        <v>3</v>
      </c>
      <c r="D51" s="202">
        <v>0</v>
      </c>
      <c r="E51" s="173">
        <f t="shared" si="5"/>
        <v>0</v>
      </c>
    </row>
    <row r="52" spans="1:5">
      <c r="A52" s="182"/>
      <c r="B52" s="190" t="s">
        <v>369</v>
      </c>
      <c r="C52" s="172">
        <v>5</v>
      </c>
      <c r="D52" s="202">
        <v>0</v>
      </c>
      <c r="E52" s="173">
        <f t="shared" si="5"/>
        <v>0</v>
      </c>
    </row>
    <row r="53" spans="1:5">
      <c r="A53" s="182"/>
      <c r="B53" s="190" t="s">
        <v>370</v>
      </c>
      <c r="C53" s="172">
        <v>28</v>
      </c>
      <c r="D53" s="202">
        <v>0</v>
      </c>
      <c r="E53" s="173">
        <f t="shared" si="5"/>
        <v>0</v>
      </c>
    </row>
    <row r="54" spans="1:5" ht="22.5">
      <c r="A54" s="182"/>
      <c r="B54" s="171" t="s">
        <v>371</v>
      </c>
      <c r="C54" s="172">
        <v>8</v>
      </c>
      <c r="D54" s="202">
        <v>0</v>
      </c>
      <c r="E54" s="173">
        <f t="shared" si="5"/>
        <v>0</v>
      </c>
    </row>
    <row r="55" spans="1:5">
      <c r="A55" s="182"/>
      <c r="B55" s="190" t="s">
        <v>372</v>
      </c>
      <c r="C55" s="172">
        <v>1</v>
      </c>
      <c r="D55" s="202">
        <v>0</v>
      </c>
      <c r="E55" s="173">
        <f t="shared" si="5"/>
        <v>0</v>
      </c>
    </row>
    <row r="56" spans="1:5">
      <c r="A56" s="191"/>
      <c r="B56" s="192" t="s">
        <v>373</v>
      </c>
      <c r="C56" s="176">
        <v>1</v>
      </c>
      <c r="D56" s="203">
        <v>0</v>
      </c>
      <c r="E56" s="177">
        <f t="shared" si="5"/>
        <v>0</v>
      </c>
    </row>
    <row r="57" spans="1:5">
      <c r="A57" s="193" t="s">
        <v>374</v>
      </c>
      <c r="E57" s="194">
        <f>SUM(E42:E56)</f>
        <v>0</v>
      </c>
    </row>
    <row r="58" spans="1:5" ht="13.5" thickBot="1">
      <c r="A58" s="193"/>
      <c r="E58" s="194"/>
    </row>
    <row r="59" spans="1:5" ht="13.5" thickBot="1">
      <c r="A59" s="195" t="s">
        <v>375</v>
      </c>
      <c r="B59" s="196"/>
      <c r="C59" s="196"/>
      <c r="D59" s="196"/>
      <c r="E59" s="197">
        <f>+E57+E39</f>
        <v>0</v>
      </c>
    </row>
    <row r="60" spans="1:5">
      <c r="A60" s="198"/>
      <c r="B60" s="198"/>
      <c r="C60" s="198"/>
      <c r="D60" s="173"/>
      <c r="E60" s="173"/>
    </row>
    <row r="61" spans="1:5">
      <c r="A61" s="199"/>
      <c r="B61" s="200"/>
    </row>
  </sheetData>
  <mergeCells count="1">
    <mergeCell ref="B1:D1"/>
  </mergeCells>
  <pageMargins left="0.23622047244094491" right="0.11811023622047245" top="0.55118110236220474" bottom="0.55118110236220474" header="0.23622047244094491" footer="0.15748031496062992"/>
  <pageSetup paperSize="9" scale="90" orientation="portrait" horizontalDpi="300" verticalDpi="300" r:id="rId1"/>
  <headerFooter alignWithMargins="0">
    <oddHeader>&amp;L&amp;F&amp;RDATASOFT, spol. s r.o.</oddHeader>
    <oddFooter>Stránka &amp;P z &amp;N</oddFooter>
  </headerFooter>
  <ignoredErrors>
    <ignoredError sqref="C4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</vt:i4>
      </vt:variant>
    </vt:vector>
  </HeadingPairs>
  <TitlesOfParts>
    <vt:vector size="7" baseType="lpstr">
      <vt:lpstr>Rekapitulace stavby</vt:lpstr>
      <vt:lpstr>Rozpočet - CELKOVY</vt:lpstr>
      <vt:lpstr>OPT-OPTICKÁ KABELÁŽ-SAMOSTATNÝ </vt:lpstr>
      <vt:lpstr>'Rekapitulace stavby'!Názvy_tisku</vt:lpstr>
      <vt:lpstr>'Rozpočet - CELKOVY'!Názvy_tisku</vt:lpstr>
      <vt:lpstr>'Rekapitulace stavby'!Oblast_tisku</vt:lpstr>
      <vt:lpstr>'Rozpočet - CELKOVY'!Oblast_tisku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PC_SKVARA\SKVARA</dc:creator>
  <cp:lastModifiedBy>Lukas Pöselt</cp:lastModifiedBy>
  <dcterms:created xsi:type="dcterms:W3CDTF">2024-01-25T07:00:15Z</dcterms:created>
  <dcterms:modified xsi:type="dcterms:W3CDTF">2025-04-22T13:52:37Z</dcterms:modified>
</cp:coreProperties>
</file>