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ordinacní.referent\Desktop\SMLUVNÍ VZTAHY\ZAKÁZKY\světla PD, VV, TA, AD\OŘ na realizaci\DI\DI 6\"/>
    </mc:Choice>
  </mc:AlternateContent>
  <xr:revisionPtr revIDLastSave="0" documentId="13_ncr:1_{EAF1F055-75D4-4043-8551-BC6BEC5F79C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Krycí list rozpočtu" sheetId="1" r:id="rId1"/>
    <sheet name="VORN" sheetId="2" state="hidden" r:id="rId2"/>
    <sheet name="Stavební rozpočet" sheetId="3" r:id="rId3"/>
  </sheets>
  <definedNames>
    <definedName name="vorn_sum">VORN!$I$36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42" i="3" l="1"/>
  <c r="BF42" i="3"/>
  <c r="BD42" i="3"/>
  <c r="AP42" i="3"/>
  <c r="BI42" i="3" s="1"/>
  <c r="AC42" i="3" s="1"/>
  <c r="AO42" i="3"/>
  <c r="BH42" i="3" s="1"/>
  <c r="AB42" i="3" s="1"/>
  <c r="AK42" i="3"/>
  <c r="AJ42" i="3"/>
  <c r="AH42" i="3"/>
  <c r="AG42" i="3"/>
  <c r="AF42" i="3"/>
  <c r="AE42" i="3"/>
  <c r="AD42" i="3"/>
  <c r="Z42" i="3"/>
  <c r="J42" i="3"/>
  <c r="AL42" i="3" s="1"/>
  <c r="BJ40" i="3"/>
  <c r="BF40" i="3"/>
  <c r="BD40" i="3"/>
  <c r="AP40" i="3"/>
  <c r="AX40" i="3" s="1"/>
  <c r="AO40" i="3"/>
  <c r="AW40" i="3" s="1"/>
  <c r="AK40" i="3"/>
  <c r="AJ40" i="3"/>
  <c r="AH40" i="3"/>
  <c r="AG40" i="3"/>
  <c r="AF40" i="3"/>
  <c r="AE40" i="3"/>
  <c r="AD40" i="3"/>
  <c r="AC40" i="3"/>
  <c r="AB40" i="3"/>
  <c r="Z40" i="3"/>
  <c r="J40" i="3"/>
  <c r="AL40" i="3" s="1"/>
  <c r="I40" i="3"/>
  <c r="BJ39" i="3"/>
  <c r="Z39" i="3" s="1"/>
  <c r="BF39" i="3"/>
  <c r="BD39" i="3"/>
  <c r="AP39" i="3"/>
  <c r="BI39" i="3" s="1"/>
  <c r="AO39" i="3"/>
  <c r="AW39" i="3" s="1"/>
  <c r="AK39" i="3"/>
  <c r="AJ39" i="3"/>
  <c r="AH39" i="3"/>
  <c r="AG39" i="3"/>
  <c r="AF39" i="3"/>
  <c r="AE39" i="3"/>
  <c r="AD39" i="3"/>
  <c r="AC39" i="3"/>
  <c r="AB39" i="3"/>
  <c r="J39" i="3"/>
  <c r="AL39" i="3" s="1"/>
  <c r="H39" i="3"/>
  <c r="BJ38" i="3"/>
  <c r="Z38" i="3" s="1"/>
  <c r="BF38" i="3"/>
  <c r="BD38" i="3"/>
  <c r="AP38" i="3"/>
  <c r="I38" i="3" s="1"/>
  <c r="AO38" i="3"/>
  <c r="H38" i="3" s="1"/>
  <c r="AL38" i="3"/>
  <c r="AK38" i="3"/>
  <c r="AJ38" i="3"/>
  <c r="AH38" i="3"/>
  <c r="AG38" i="3"/>
  <c r="AF38" i="3"/>
  <c r="AE38" i="3"/>
  <c r="AD38" i="3"/>
  <c r="AC38" i="3"/>
  <c r="AB38" i="3"/>
  <c r="J38" i="3"/>
  <c r="BJ37" i="3"/>
  <c r="BF37" i="3"/>
  <c r="BD37" i="3"/>
  <c r="AP37" i="3"/>
  <c r="BI37" i="3" s="1"/>
  <c r="AG37" i="3" s="1"/>
  <c r="AO37" i="3"/>
  <c r="BH37" i="3" s="1"/>
  <c r="AF37" i="3" s="1"/>
  <c r="AK37" i="3"/>
  <c r="AJ37" i="3"/>
  <c r="AH37" i="3"/>
  <c r="AE37" i="3"/>
  <c r="AD37" i="3"/>
  <c r="AC37" i="3"/>
  <c r="AB37" i="3"/>
  <c r="Z37" i="3"/>
  <c r="J37" i="3"/>
  <c r="AL37" i="3" s="1"/>
  <c r="BJ36" i="3"/>
  <c r="BF36" i="3"/>
  <c r="BD36" i="3"/>
  <c r="AP36" i="3"/>
  <c r="BI36" i="3" s="1"/>
  <c r="AG36" i="3" s="1"/>
  <c r="AO36" i="3"/>
  <c r="BH36" i="3" s="1"/>
  <c r="AF36" i="3" s="1"/>
  <c r="AK36" i="3"/>
  <c r="AJ36" i="3"/>
  <c r="AH36" i="3"/>
  <c r="AE36" i="3"/>
  <c r="AD36" i="3"/>
  <c r="AC36" i="3"/>
  <c r="AB36" i="3"/>
  <c r="Z36" i="3"/>
  <c r="J36" i="3"/>
  <c r="AL36" i="3" s="1"/>
  <c r="BJ35" i="3"/>
  <c r="BF35" i="3"/>
  <c r="BD35" i="3"/>
  <c r="AP35" i="3"/>
  <c r="BI35" i="3" s="1"/>
  <c r="AG35" i="3" s="1"/>
  <c r="AO35" i="3"/>
  <c r="AW35" i="3" s="1"/>
  <c r="AK35" i="3"/>
  <c r="AJ35" i="3"/>
  <c r="AH35" i="3"/>
  <c r="AE35" i="3"/>
  <c r="AD35" i="3"/>
  <c r="AC35" i="3"/>
  <c r="AB35" i="3"/>
  <c r="Z35" i="3"/>
  <c r="J35" i="3"/>
  <c r="AL35" i="3" s="1"/>
  <c r="BJ34" i="3"/>
  <c r="Z34" i="3" s="1"/>
  <c r="BF34" i="3"/>
  <c r="BD34" i="3"/>
  <c r="AP34" i="3"/>
  <c r="I34" i="3" s="1"/>
  <c r="AO34" i="3"/>
  <c r="H34" i="3" s="1"/>
  <c r="AK34" i="3"/>
  <c r="AJ34" i="3"/>
  <c r="AH34" i="3"/>
  <c r="AG34" i="3"/>
  <c r="AF34" i="3"/>
  <c r="AE34" i="3"/>
  <c r="AD34" i="3"/>
  <c r="AC34" i="3"/>
  <c r="AB34" i="3"/>
  <c r="J34" i="3"/>
  <c r="AL34" i="3" s="1"/>
  <c r="BJ33" i="3"/>
  <c r="BF33" i="3"/>
  <c r="BD33" i="3"/>
  <c r="AP33" i="3"/>
  <c r="I33" i="3" s="1"/>
  <c r="AO33" i="3"/>
  <c r="H33" i="3" s="1"/>
  <c r="AK33" i="3"/>
  <c r="AJ33" i="3"/>
  <c r="AH33" i="3"/>
  <c r="AG33" i="3"/>
  <c r="AF33" i="3"/>
  <c r="AE33" i="3"/>
  <c r="AD33" i="3"/>
  <c r="Z33" i="3"/>
  <c r="J33" i="3"/>
  <c r="AL33" i="3" s="1"/>
  <c r="BJ31" i="3"/>
  <c r="BF31" i="3"/>
  <c r="BD31" i="3"/>
  <c r="AP31" i="3"/>
  <c r="BI31" i="3" s="1"/>
  <c r="AC31" i="3" s="1"/>
  <c r="AO31" i="3"/>
  <c r="H31" i="3" s="1"/>
  <c r="AK31" i="3"/>
  <c r="AJ31" i="3"/>
  <c r="AH31" i="3"/>
  <c r="AG31" i="3"/>
  <c r="AF31" i="3"/>
  <c r="AE31" i="3"/>
  <c r="AD31" i="3"/>
  <c r="Z31" i="3"/>
  <c r="J31" i="3"/>
  <c r="AL31" i="3" s="1"/>
  <c r="BJ30" i="3"/>
  <c r="BF30" i="3"/>
  <c r="BD30" i="3"/>
  <c r="AP30" i="3"/>
  <c r="BI30" i="3" s="1"/>
  <c r="AC30" i="3" s="1"/>
  <c r="AO30" i="3"/>
  <c r="BH30" i="3" s="1"/>
  <c r="AB30" i="3" s="1"/>
  <c r="AK30" i="3"/>
  <c r="AJ30" i="3"/>
  <c r="AH30" i="3"/>
  <c r="AG30" i="3"/>
  <c r="AF30" i="3"/>
  <c r="AE30" i="3"/>
  <c r="AD30" i="3"/>
  <c r="Z30" i="3"/>
  <c r="J30" i="3"/>
  <c r="AL30" i="3" s="1"/>
  <c r="BJ29" i="3"/>
  <c r="BH29" i="3"/>
  <c r="AB29" i="3" s="1"/>
  <c r="BF29" i="3"/>
  <c r="BD29" i="3"/>
  <c r="AP29" i="3"/>
  <c r="AX29" i="3" s="1"/>
  <c r="AO29" i="3"/>
  <c r="AW29" i="3" s="1"/>
  <c r="AK29" i="3"/>
  <c r="AJ29" i="3"/>
  <c r="AH29" i="3"/>
  <c r="AG29" i="3"/>
  <c r="AF29" i="3"/>
  <c r="AE29" i="3"/>
  <c r="AD29" i="3"/>
  <c r="Z29" i="3"/>
  <c r="J29" i="3"/>
  <c r="AL29" i="3" s="1"/>
  <c r="BJ28" i="3"/>
  <c r="BF28" i="3"/>
  <c r="BD28" i="3"/>
  <c r="AP28" i="3"/>
  <c r="AX28" i="3" s="1"/>
  <c r="AO28" i="3"/>
  <c r="H28" i="3" s="1"/>
  <c r="AK28" i="3"/>
  <c r="AJ28" i="3"/>
  <c r="AH28" i="3"/>
  <c r="AG28" i="3"/>
  <c r="AF28" i="3"/>
  <c r="AE28" i="3"/>
  <c r="AD28" i="3"/>
  <c r="Z28" i="3"/>
  <c r="J28" i="3"/>
  <c r="AL28" i="3" s="1"/>
  <c r="BJ27" i="3"/>
  <c r="BF27" i="3"/>
  <c r="BD27" i="3"/>
  <c r="AP27" i="3"/>
  <c r="I27" i="3" s="1"/>
  <c r="AO27" i="3"/>
  <c r="AW27" i="3" s="1"/>
  <c r="AL27" i="3"/>
  <c r="AK27" i="3"/>
  <c r="AJ27" i="3"/>
  <c r="AH27" i="3"/>
  <c r="AG27" i="3"/>
  <c r="AF27" i="3"/>
  <c r="AE27" i="3"/>
  <c r="AD27" i="3"/>
  <c r="Z27" i="3"/>
  <c r="J27" i="3"/>
  <c r="BJ26" i="3"/>
  <c r="BF26" i="3"/>
  <c r="BD26" i="3"/>
  <c r="AP26" i="3"/>
  <c r="AX26" i="3" s="1"/>
  <c r="AO26" i="3"/>
  <c r="BH26" i="3" s="1"/>
  <c r="AB26" i="3" s="1"/>
  <c r="AK26" i="3"/>
  <c r="AJ26" i="3"/>
  <c r="AH26" i="3"/>
  <c r="AG26" i="3"/>
  <c r="AF26" i="3"/>
  <c r="AE26" i="3"/>
  <c r="AD26" i="3"/>
  <c r="Z26" i="3"/>
  <c r="J26" i="3"/>
  <c r="AL26" i="3" s="1"/>
  <c r="BJ25" i="3"/>
  <c r="BF25" i="3"/>
  <c r="BD25" i="3"/>
  <c r="AP25" i="3"/>
  <c r="AX25" i="3" s="1"/>
  <c r="AO25" i="3"/>
  <c r="BH25" i="3" s="1"/>
  <c r="AB25" i="3" s="1"/>
  <c r="AK25" i="3"/>
  <c r="AJ25" i="3"/>
  <c r="AH25" i="3"/>
  <c r="AG25" i="3"/>
  <c r="AF25" i="3"/>
  <c r="AE25" i="3"/>
  <c r="AD25" i="3"/>
  <c r="Z25" i="3"/>
  <c r="J25" i="3"/>
  <c r="AL25" i="3" s="1"/>
  <c r="BJ24" i="3"/>
  <c r="BF24" i="3"/>
  <c r="BD24" i="3"/>
  <c r="AP24" i="3"/>
  <c r="BI24" i="3" s="1"/>
  <c r="AC24" i="3" s="1"/>
  <c r="AO24" i="3"/>
  <c r="H24" i="3" s="1"/>
  <c r="AK24" i="3"/>
  <c r="AJ24" i="3"/>
  <c r="AH24" i="3"/>
  <c r="AG24" i="3"/>
  <c r="AF24" i="3"/>
  <c r="AE24" i="3"/>
  <c r="AD24" i="3"/>
  <c r="Z24" i="3"/>
  <c r="J24" i="3"/>
  <c r="AL24" i="3" s="1"/>
  <c r="BJ23" i="3"/>
  <c r="BF23" i="3"/>
  <c r="BD23" i="3"/>
  <c r="AP23" i="3"/>
  <c r="I23" i="3" s="1"/>
  <c r="AO23" i="3"/>
  <c r="H23" i="3" s="1"/>
  <c r="AK23" i="3"/>
  <c r="AJ23" i="3"/>
  <c r="AH23" i="3"/>
  <c r="AG23" i="3"/>
  <c r="AF23" i="3"/>
  <c r="AE23" i="3"/>
  <c r="AD23" i="3"/>
  <c r="Z23" i="3"/>
  <c r="J23" i="3"/>
  <c r="AL23" i="3" s="1"/>
  <c r="BJ22" i="3"/>
  <c r="BF22" i="3"/>
  <c r="BD22" i="3"/>
  <c r="AP22" i="3"/>
  <c r="I22" i="3" s="1"/>
  <c r="AO22" i="3"/>
  <c r="H22" i="3" s="1"/>
  <c r="AK22" i="3"/>
  <c r="AJ22" i="3"/>
  <c r="AH22" i="3"/>
  <c r="AG22" i="3"/>
  <c r="AF22" i="3"/>
  <c r="AE22" i="3"/>
  <c r="AD22" i="3"/>
  <c r="Z22" i="3"/>
  <c r="J22" i="3"/>
  <c r="AL22" i="3" s="1"/>
  <c r="BJ21" i="3"/>
  <c r="BF21" i="3"/>
  <c r="BD21" i="3"/>
  <c r="AP21" i="3"/>
  <c r="BI21" i="3" s="1"/>
  <c r="AC21" i="3" s="1"/>
  <c r="AO21" i="3"/>
  <c r="BH21" i="3" s="1"/>
  <c r="AB21" i="3" s="1"/>
  <c r="AK21" i="3"/>
  <c r="AJ21" i="3"/>
  <c r="AH21" i="3"/>
  <c r="AG21" i="3"/>
  <c r="AF21" i="3"/>
  <c r="AE21" i="3"/>
  <c r="AD21" i="3"/>
  <c r="Z21" i="3"/>
  <c r="J21" i="3"/>
  <c r="AL21" i="3" s="1"/>
  <c r="BJ20" i="3"/>
  <c r="BF20" i="3"/>
  <c r="BD20" i="3"/>
  <c r="AP20" i="3"/>
  <c r="AX20" i="3" s="1"/>
  <c r="AO20" i="3"/>
  <c r="AW20" i="3" s="1"/>
  <c r="AK20" i="3"/>
  <c r="AJ20" i="3"/>
  <c r="AH20" i="3"/>
  <c r="AE20" i="3"/>
  <c r="AD20" i="3"/>
  <c r="AC20" i="3"/>
  <c r="AB20" i="3"/>
  <c r="Z20" i="3"/>
  <c r="J20" i="3"/>
  <c r="AL20" i="3" s="1"/>
  <c r="BJ19" i="3"/>
  <c r="BF19" i="3"/>
  <c r="BD19" i="3"/>
  <c r="AP19" i="3"/>
  <c r="AX19" i="3" s="1"/>
  <c r="AO19" i="3"/>
  <c r="BH19" i="3" s="1"/>
  <c r="AF19" i="3" s="1"/>
  <c r="AK19" i="3"/>
  <c r="AJ19" i="3"/>
  <c r="AH19" i="3"/>
  <c r="AE19" i="3"/>
  <c r="AD19" i="3"/>
  <c r="AC19" i="3"/>
  <c r="AB19" i="3"/>
  <c r="Z19" i="3"/>
  <c r="J19" i="3"/>
  <c r="AL19" i="3" s="1"/>
  <c r="BJ18" i="3"/>
  <c r="BF18" i="3"/>
  <c r="BD18" i="3"/>
  <c r="AP18" i="3"/>
  <c r="I18" i="3" s="1"/>
  <c r="AO18" i="3"/>
  <c r="H18" i="3" s="1"/>
  <c r="AK18" i="3"/>
  <c r="AJ18" i="3"/>
  <c r="AH18" i="3"/>
  <c r="AE18" i="3"/>
  <c r="AD18" i="3"/>
  <c r="AC18" i="3"/>
  <c r="AB18" i="3"/>
  <c r="Z18" i="3"/>
  <c r="J18" i="3"/>
  <c r="BJ16" i="3"/>
  <c r="BF16" i="3"/>
  <c r="BD16" i="3"/>
  <c r="AP16" i="3"/>
  <c r="I16" i="3" s="1"/>
  <c r="AO16" i="3"/>
  <c r="H16" i="3" s="1"/>
  <c r="AL16" i="3"/>
  <c r="AK16" i="3"/>
  <c r="AJ16" i="3"/>
  <c r="AH16" i="3"/>
  <c r="AE16" i="3"/>
  <c r="AD16" i="3"/>
  <c r="AC16" i="3"/>
  <c r="AB16" i="3"/>
  <c r="Z16" i="3"/>
  <c r="J16" i="3"/>
  <c r="BJ15" i="3"/>
  <c r="BF15" i="3"/>
  <c r="BD15" i="3"/>
  <c r="AP15" i="3"/>
  <c r="BI15" i="3" s="1"/>
  <c r="AC15" i="3" s="1"/>
  <c r="AO15" i="3"/>
  <c r="BH15" i="3" s="1"/>
  <c r="AB15" i="3" s="1"/>
  <c r="AK15" i="3"/>
  <c r="AJ15" i="3"/>
  <c r="AH15" i="3"/>
  <c r="AG15" i="3"/>
  <c r="AF15" i="3"/>
  <c r="AE15" i="3"/>
  <c r="AD15" i="3"/>
  <c r="Z15" i="3"/>
  <c r="J15" i="3"/>
  <c r="AL15" i="3" s="1"/>
  <c r="BJ14" i="3"/>
  <c r="BF14" i="3"/>
  <c r="BD14" i="3"/>
  <c r="AP14" i="3"/>
  <c r="BI14" i="3" s="1"/>
  <c r="AC14" i="3" s="1"/>
  <c r="AO14" i="3"/>
  <c r="BH14" i="3" s="1"/>
  <c r="AB14" i="3" s="1"/>
  <c r="AK14" i="3"/>
  <c r="AJ14" i="3"/>
  <c r="AH14" i="3"/>
  <c r="AG14" i="3"/>
  <c r="AF14" i="3"/>
  <c r="AE14" i="3"/>
  <c r="AD14" i="3"/>
  <c r="Z14" i="3"/>
  <c r="J14" i="3"/>
  <c r="AL14" i="3" s="1"/>
  <c r="AU1" i="3"/>
  <c r="AT1" i="3"/>
  <c r="AS1" i="3"/>
  <c r="I35" i="2"/>
  <c r="I36" i="2" s="1"/>
  <c r="I24" i="1" s="1"/>
  <c r="I26" i="2"/>
  <c r="I25" i="2"/>
  <c r="I24" i="2"/>
  <c r="I23" i="2"/>
  <c r="I16" i="1" s="1"/>
  <c r="I22" i="2"/>
  <c r="I15" i="1" s="1"/>
  <c r="I21" i="2"/>
  <c r="I17" i="2"/>
  <c r="F16" i="1" s="1"/>
  <c r="I16" i="2"/>
  <c r="F15" i="1" s="1"/>
  <c r="I15" i="2"/>
  <c r="F14" i="1" s="1"/>
  <c r="F22" i="1" s="1"/>
  <c r="I10" i="2"/>
  <c r="F10" i="2"/>
  <c r="C10" i="2"/>
  <c r="F8" i="2"/>
  <c r="C8" i="2"/>
  <c r="F6" i="2"/>
  <c r="C6" i="2"/>
  <c r="F4" i="2"/>
  <c r="C4" i="2"/>
  <c r="F2" i="2"/>
  <c r="C2" i="2"/>
  <c r="I19" i="1"/>
  <c r="I18" i="1"/>
  <c r="I17" i="1"/>
  <c r="I14" i="1"/>
  <c r="I10" i="1"/>
  <c r="F10" i="1"/>
  <c r="C10" i="1"/>
  <c r="F8" i="1"/>
  <c r="C8" i="1"/>
  <c r="C6" i="1"/>
  <c r="F4" i="1"/>
  <c r="C4" i="1"/>
  <c r="F2" i="1"/>
  <c r="C2" i="1"/>
  <c r="I39" i="3" l="1"/>
  <c r="I25" i="3"/>
  <c r="BI25" i="3"/>
  <c r="AC25" i="3" s="1"/>
  <c r="I14" i="3"/>
  <c r="AW38" i="3"/>
  <c r="BH34" i="3"/>
  <c r="H29" i="3"/>
  <c r="I21" i="3"/>
  <c r="I20" i="3"/>
  <c r="I24" i="3"/>
  <c r="AX24" i="3"/>
  <c r="H27" i="3"/>
  <c r="H30" i="3"/>
  <c r="BI34" i="3"/>
  <c r="H40" i="3"/>
  <c r="AX18" i="3"/>
  <c r="BC18" i="3" s="1"/>
  <c r="BH24" i="3"/>
  <c r="AB24" i="3" s="1"/>
  <c r="H35" i="3"/>
  <c r="AW24" i="3"/>
  <c r="BH27" i="3"/>
  <c r="AB27" i="3" s="1"/>
  <c r="I35" i="3"/>
  <c r="BH35" i="3"/>
  <c r="AF35" i="3" s="1"/>
  <c r="BH38" i="3"/>
  <c r="H20" i="3"/>
  <c r="AT17" i="3"/>
  <c r="BH28" i="3"/>
  <c r="AB28" i="3" s="1"/>
  <c r="C28" i="1"/>
  <c r="F28" i="1" s="1"/>
  <c r="BI19" i="3"/>
  <c r="AG19" i="3" s="1"/>
  <c r="I36" i="3"/>
  <c r="AW36" i="3"/>
  <c r="BH16" i="3"/>
  <c r="AF16" i="3" s="1"/>
  <c r="BI28" i="3"/>
  <c r="AC28" i="3" s="1"/>
  <c r="I27" i="2"/>
  <c r="AU13" i="3"/>
  <c r="AX14" i="3"/>
  <c r="AS13" i="3"/>
  <c r="AW18" i="3"/>
  <c r="AT32" i="3"/>
  <c r="AX36" i="3"/>
  <c r="I29" i="3"/>
  <c r="AS32" i="3"/>
  <c r="AX35" i="3"/>
  <c r="AV35" i="3" s="1"/>
  <c r="BH40" i="3"/>
  <c r="J17" i="3"/>
  <c r="C16" i="1"/>
  <c r="C17" i="1"/>
  <c r="BH18" i="3"/>
  <c r="AF18" i="3" s="1"/>
  <c r="BH20" i="3"/>
  <c r="AF20" i="3" s="1"/>
  <c r="BH23" i="3"/>
  <c r="AB23" i="3" s="1"/>
  <c r="J32" i="3"/>
  <c r="AX37" i="3"/>
  <c r="AX39" i="3"/>
  <c r="AV39" i="3" s="1"/>
  <c r="BI40" i="3"/>
  <c r="BI18" i="3"/>
  <c r="AG18" i="3" s="1"/>
  <c r="BI20" i="3"/>
  <c r="AG20" i="3" s="1"/>
  <c r="BI23" i="3"/>
  <c r="AC23" i="3" s="1"/>
  <c r="C20" i="1"/>
  <c r="H19" i="3"/>
  <c r="AW19" i="3"/>
  <c r="BC19" i="3" s="1"/>
  <c r="H21" i="3"/>
  <c r="I28" i="3"/>
  <c r="BI29" i="3"/>
  <c r="AC29" i="3" s="1"/>
  <c r="BH39" i="3"/>
  <c r="C27" i="1"/>
  <c r="AW16" i="3"/>
  <c r="AS17" i="3"/>
  <c r="AV40" i="3"/>
  <c r="BC40" i="3"/>
  <c r="AU32" i="3"/>
  <c r="I22" i="1"/>
  <c r="AV29" i="3"/>
  <c r="BC29" i="3"/>
  <c r="BC20" i="3"/>
  <c r="AV20" i="3"/>
  <c r="C21" i="1"/>
  <c r="AX33" i="3"/>
  <c r="I18" i="2"/>
  <c r="AW15" i="3"/>
  <c r="BH33" i="3"/>
  <c r="AB33" i="3" s="1"/>
  <c r="I31" i="3"/>
  <c r="AW31" i="3"/>
  <c r="BI16" i="3"/>
  <c r="AG16" i="3" s="1"/>
  <c r="AW37" i="3"/>
  <c r="AX15" i="3"/>
  <c r="I19" i="3"/>
  <c r="H15" i="3"/>
  <c r="H26" i="3"/>
  <c r="H37" i="3"/>
  <c r="I15" i="3"/>
  <c r="I13" i="3" s="1"/>
  <c r="I26" i="3"/>
  <c r="I37" i="3"/>
  <c r="AX22" i="3"/>
  <c r="J13" i="3"/>
  <c r="AW28" i="3"/>
  <c r="H42" i="3"/>
  <c r="I30" i="3"/>
  <c r="I42" i="3"/>
  <c r="AT13" i="3"/>
  <c r="AL18" i="3"/>
  <c r="AU17" i="3" s="1"/>
  <c r="AW23" i="3"/>
  <c r="AW34" i="3"/>
  <c r="H14" i="3"/>
  <c r="AX23" i="3"/>
  <c r="H25" i="3"/>
  <c r="AX34" i="3"/>
  <c r="H36" i="3"/>
  <c r="AX38" i="3"/>
  <c r="AV38" i="3" s="1"/>
  <c r="AW33" i="3"/>
  <c r="AX31" i="3"/>
  <c r="BI38" i="3"/>
  <c r="BI22" i="3"/>
  <c r="AC22" i="3" s="1"/>
  <c r="AW26" i="3"/>
  <c r="AX21" i="3"/>
  <c r="AW30" i="3"/>
  <c r="AW42" i="3"/>
  <c r="AX30" i="3"/>
  <c r="AX42" i="3"/>
  <c r="AW21" i="3"/>
  <c r="BI26" i="3"/>
  <c r="AC26" i="3" s="1"/>
  <c r="AW14" i="3"/>
  <c r="AW25" i="3"/>
  <c r="AX16" i="3"/>
  <c r="BI27" i="3"/>
  <c r="AC27" i="3" s="1"/>
  <c r="AX27" i="3"/>
  <c r="AV27" i="3" s="1"/>
  <c r="AW22" i="3"/>
  <c r="BH22" i="3"/>
  <c r="AB22" i="3" s="1"/>
  <c r="BH31" i="3"/>
  <c r="AB31" i="3" s="1"/>
  <c r="BI33" i="3"/>
  <c r="AC33" i="3" s="1"/>
  <c r="AV24" i="3" l="1"/>
  <c r="C19" i="1"/>
  <c r="C18" i="1"/>
  <c r="BC27" i="3"/>
  <c r="AV16" i="3"/>
  <c r="BC24" i="3"/>
  <c r="BC39" i="3"/>
  <c r="AV36" i="3"/>
  <c r="AV18" i="3"/>
  <c r="H13" i="3"/>
  <c r="I32" i="3"/>
  <c r="C14" i="1"/>
  <c r="C15" i="1"/>
  <c r="F29" i="2"/>
  <c r="I17" i="3"/>
  <c r="AV19" i="3"/>
  <c r="BC35" i="3"/>
  <c r="H32" i="3"/>
  <c r="BC36" i="3"/>
  <c r="H17" i="3"/>
  <c r="BC34" i="3"/>
  <c r="AV34" i="3"/>
  <c r="BC33" i="3"/>
  <c r="AV33" i="3"/>
  <c r="BC15" i="3"/>
  <c r="AV15" i="3"/>
  <c r="BC23" i="3"/>
  <c r="AV23" i="3"/>
  <c r="BC31" i="3"/>
  <c r="AV31" i="3"/>
  <c r="BC38" i="3"/>
  <c r="C29" i="1"/>
  <c r="BC22" i="3"/>
  <c r="AV22" i="3"/>
  <c r="BC28" i="3"/>
  <c r="AV28" i="3"/>
  <c r="J43" i="3"/>
  <c r="J12" i="3"/>
  <c r="BC25" i="3"/>
  <c r="AV25" i="3"/>
  <c r="BC14" i="3"/>
  <c r="AV14" i="3"/>
  <c r="AV21" i="3"/>
  <c r="BC21" i="3"/>
  <c r="BC16" i="3"/>
  <c r="BC42" i="3"/>
  <c r="AV42" i="3"/>
  <c r="BC30" i="3"/>
  <c r="AV30" i="3"/>
  <c r="BC37" i="3"/>
  <c r="AV37" i="3"/>
  <c r="AV26" i="3"/>
  <c r="BC26" i="3"/>
  <c r="I12" i="3" l="1"/>
  <c r="H12" i="3"/>
  <c r="C22" i="1"/>
  <c r="F29" i="1"/>
  <c r="I28" i="1"/>
  <c r="I29" i="1" l="1"/>
</calcChain>
</file>

<file path=xl/sharedStrings.xml><?xml version="1.0" encoding="utf-8"?>
<sst xmlns="http://schemas.openxmlformats.org/spreadsheetml/2006/main" count="553" uniqueCount="207">
  <si>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</si>
  <si>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</si>
  <si>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</si>
  <si>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</si>
  <si>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</si>
  <si>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</si>
  <si>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</si>
  <si>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</si>
  <si>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</si>
  <si>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</si>
  <si>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</si>
  <si>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</si>
  <si>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</si>
  <si>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</si>
  <si>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</si>
  <si>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</si>
  <si>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</si>
  <si>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</si>
  <si>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</si>
  <si>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</si>
  <si>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</si>
  <si>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</si>
  <si>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</si>
  <si>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</si>
  <si>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</si>
  <si>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</si>
  <si>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</si>
  <si>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</si>
  <si>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</si>
  <si>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</si>
  <si>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</si>
  <si>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</si>
  <si>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</si>
  <si>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</si>
  <si>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</si>
  <si>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</si>
  <si>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</si>
  <si>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</si>
  <si>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</si>
  <si>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</si>
  <si>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</si>
  <si>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</si>
  <si>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</si>
  <si>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</si>
  <si>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</si>
  <si>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</si>
  <si>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</si>
  <si>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</si>
  <si>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</si>
  <si>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</si>
  <si>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</si>
  <si>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</si>
  <si>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</si>
  <si>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</si>
  <si>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</si>
  <si>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</si>
  <si>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</si>
  <si>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</si>
  <si>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</si>
  <si>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</si>
  <si>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</si>
  <si>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</si>
  <si>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</si>
  <si>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</si>
  <si>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</si>
  <si>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</si>
  <si>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</si>
  <si>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</si>
  <si>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</si>
  <si>
    <t>Slepý stavební rozpočet</t>
  </si>
  <si>
    <t>KULTURNÍ A SPOLEČENSKÉ CENTRUM, Chomutov, areál býv. kasáren Mostecká ul.</t>
  </si>
  <si>
    <t>Doba výstavby:</t>
  </si>
  <si>
    <t xml:space="preserve"> </t>
  </si>
  <si>
    <t> </t>
  </si>
  <si>
    <t>Zpracováno dne:</t>
  </si>
  <si>
    <t>28.10.2024</t>
  </si>
  <si>
    <t>Libor Slavík</t>
  </si>
  <si>
    <t>Č</t>
  </si>
  <si>
    <t>Kód</t>
  </si>
  <si>
    <t>Zkrácený popis / Varianta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</si>
  <si>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</si>
  <si>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</si>
  <si>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</si>
  <si>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</si>
  <si>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</si>
  <si>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</si>
  <si>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</si>
  <si>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</si>
  <si>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</si>
  <si>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</si>
  <si>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</si>
  <si>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</si>
  <si>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</si>
  <si>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</si>
  <si>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</si>
  <si>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</si>
  <si>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</si>
  <si>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</si>
  <si>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</si>
  <si>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</si>
  <si>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</si>
  <si>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</si>
  <si>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</si>
  <si>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</si>
  <si>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</si>
  <si>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Nezařazeno</t>
  </si>
  <si>
    <t>M101</t>
  </si>
  <si>
    <t>Demontážní práce</t>
  </si>
  <si>
    <t>1</t>
  </si>
  <si>
    <t>21022VD</t>
  </si>
  <si>
    <t>Demontáž svítidla - technické stropní přisazené</t>
  </si>
  <si>
    <t>ks</t>
  </si>
  <si>
    <t>M101_</t>
  </si>
  <si>
    <t>_9_</t>
  </si>
  <si>
    <t>_</t>
  </si>
  <si>
    <t>2</t>
  </si>
  <si>
    <t>21023VD</t>
  </si>
  <si>
    <t>Demontáž svítidla - technické stropní vestavné</t>
  </si>
  <si>
    <t>3</t>
  </si>
  <si>
    <t>21017VD</t>
  </si>
  <si>
    <t>Demontáž svítidla - 2 úchytné body</t>
  </si>
  <si>
    <t>M102</t>
  </si>
  <si>
    <t>Nové osvětlení</t>
  </si>
  <si>
    <t>4</t>
  </si>
  <si>
    <t>210201521R00</t>
  </si>
  <si>
    <t>Svítidlo LED technické stropní přisazené</t>
  </si>
  <si>
    <t>kus</t>
  </si>
  <si>
    <t>RTS II / 2024</t>
  </si>
  <si>
    <t>M102_</t>
  </si>
  <si>
    <t>5</t>
  </si>
  <si>
    <t>210201526R00</t>
  </si>
  <si>
    <t>Svítidlo LED technické stropní vestavné</t>
  </si>
  <si>
    <t>6</t>
  </si>
  <si>
    <t>210201523R00</t>
  </si>
  <si>
    <t>Svítidlo LED technické stropní závěsné 2 upev.body</t>
  </si>
  <si>
    <t>7</t>
  </si>
  <si>
    <t>213657VD</t>
  </si>
  <si>
    <t>LED PRACHOTĚSNÉ SV. PŘISAZENÉ, IP65, 4000K, 1200mm, 32W, 4800Lm, RA&gt; 80</t>
  </si>
  <si>
    <t>8</t>
  </si>
  <si>
    <t>213658VD</t>
  </si>
  <si>
    <t>LED DOWNLIGHT, mont.okno pr.200-210mm, IP54, L80B10 91.000hod.,max8W, RA&gt; 80, min.160Lm/W, 4000K</t>
  </si>
  <si>
    <t>9</t>
  </si>
  <si>
    <t>213659VD</t>
  </si>
  <si>
    <t>LED DOWNLIGHT, mont.okno pr.200-210mm, IP54, L80B10 91.000hod.,max8W, RA 80, min.160Lm/W, 4000K + NO 1hod.</t>
  </si>
  <si>
    <t>10</t>
  </si>
  <si>
    <t>213660VD</t>
  </si>
  <si>
    <t>LED PŘISAZENÉ SV. 1x36W, 4000K, RA80, 3500Lm</t>
  </si>
  <si>
    <t>11</t>
  </si>
  <si>
    <t>213661VD</t>
  </si>
  <si>
    <t>LED DOWNLIGHT, mont.okno pr.200.210mm,  IP54 L80B10 98.000hod., max.18W, RA 80, min.130Lm/W, 4000K</t>
  </si>
  <si>
    <t>12</t>
  </si>
  <si>
    <t>213662VD</t>
  </si>
  <si>
    <t>LED MŘÍŽKOVÉ SV. PŘISAZENÉ, IP20, max.30W, UGR &lt;19,RA80,min.125Lm/W, 4000K, 1200x300mm</t>
  </si>
  <si>
    <t>13</t>
  </si>
  <si>
    <t>213663VD</t>
  </si>
  <si>
    <t>LED MŘÍŽKOVÉ SV. PŘISAZENÉ, IP20, max.35W, UGR &lt;19,RA80,min.125Lm/W, 4000K, 600x600mm</t>
  </si>
  <si>
    <t>14</t>
  </si>
  <si>
    <t>213664VD</t>
  </si>
  <si>
    <t>LED PŘISAZENÉ SV 1x15W dl.600mm s vlastním vypínačem ,bílá barva,IP44, 1350Lm,CR&gt; 80, 4000K, bílá barva</t>
  </si>
  <si>
    <t>15</t>
  </si>
  <si>
    <t>213665VD</t>
  </si>
  <si>
    <t>LED MŘÍŽKOVÉ SV. ZAVĚŠENÉ, IP20, max.30W, UGR &lt;19,RA80,min.125Lm/W, 4000K, 1200x300mm</t>
  </si>
  <si>
    <t>16</t>
  </si>
  <si>
    <t>213666VD</t>
  </si>
  <si>
    <t>LED PRACHOTĚSNÉ SV. ZAVĚŠENÉ, IP65, 4000K, 1200mm, 32W, 4800Lm, RA&gt; 80</t>
  </si>
  <si>
    <t>17</t>
  </si>
  <si>
    <t>213667VD</t>
  </si>
  <si>
    <t>LED PŘISAZENÉ SVÍTIDLO 1x18W,dl 600mm, IP44, 4000K</t>
  </si>
  <si>
    <t>M103</t>
  </si>
  <si>
    <t>Ostatní náklady</t>
  </si>
  <si>
    <t>18</t>
  </si>
  <si>
    <t>22203VD</t>
  </si>
  <si>
    <t>Podružný elektroinstalační materiál</t>
  </si>
  <si>
    <t>kpl</t>
  </si>
  <si>
    <t>M103_</t>
  </si>
  <si>
    <t>19</t>
  </si>
  <si>
    <t>979095131R00</t>
  </si>
  <si>
    <t>Doprava hmot, jízda přívěsného vozíku</t>
  </si>
  <si>
    <t>km</t>
  </si>
  <si>
    <t>20</t>
  </si>
  <si>
    <t>21100000000001VD</t>
  </si>
  <si>
    <t>Revize elektro</t>
  </si>
  <si>
    <t>hod</t>
  </si>
  <si>
    <t>21</t>
  </si>
  <si>
    <t>213VD</t>
  </si>
  <si>
    <t>Měření intenzity umělého osvětlení</t>
  </si>
  <si>
    <t>22</t>
  </si>
  <si>
    <t>212024VD</t>
  </si>
  <si>
    <t>Zpracování dokumentace skutečného stavu (DSPS)</t>
  </si>
  <si>
    <t>23</t>
  </si>
  <si>
    <t>979981101R00</t>
  </si>
  <si>
    <t>Kontejner, přistavení na 24 h, odvoz a likvidace, suť bez příměsí, kapacita 3 t</t>
  </si>
  <si>
    <t>t</t>
  </si>
  <si>
    <t>RTS komentář:</t>
  </si>
  <si>
    <t>24</t>
  </si>
  <si>
    <t>979095311R00</t>
  </si>
  <si>
    <t>Naložení a složení vybouraných hmot/konstrukcí</t>
  </si>
  <si>
    <t>25</t>
  </si>
  <si>
    <t>Poplatek za zpracování nebezpečného odpadu</t>
  </si>
  <si>
    <t>Nebezpečný odpad podle přílohy č.1 Vyhlášky 93/2016 Sb. o Katalogu odpadů.  Cena dle ceníku AVE skládka Čáslav</t>
  </si>
  <si>
    <t>26</t>
  </si>
  <si>
    <t>943943298R00</t>
  </si>
  <si>
    <t>Pronájem prostorového lešení, plochy do 6 m2 - příplatek za každý den používání (do 30 dnů celkem)</t>
  </si>
  <si>
    <t>m3</t>
  </si>
  <si>
    <t>Celkem:</t>
  </si>
  <si>
    <t>ekologická likvidace demontovaných (původních) svítidel, vč. v nich nainstalovaných světelných zdrojů, provedenou v režimu zpětného odběru autorizovaným subjektem.</t>
  </si>
  <si>
    <t>ekologická likvidace svítidel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</si>
</sst>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000000"/>
      <name val="Arial"/>
      <charset val="238"/>
    </font>
    <font>
      <i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7" fillId="2" borderId="13" xfId="0" applyNumberFormat="1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left" vertical="center"/>
    </xf>
    <xf numFmtId="0" fontId="3" fillId="0" borderId="45" xfId="0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4" fontId="2" fillId="0" borderId="49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3" xfId="0" applyFont="1" applyBorder="1" applyAlignment="1">
      <alignment horizontal="right" vertical="center"/>
    </xf>
    <xf numFmtId="4" fontId="3" fillId="0" borderId="53" xfId="0" applyNumberFormat="1" applyFont="1" applyBorder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63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2" fillId="2" borderId="71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4" fontId="3" fillId="2" borderId="40" xfId="0" applyNumberFormat="1" applyFont="1" applyFill="1" applyBorder="1" applyAlignment="1">
      <alignment horizontal="right" vertical="center"/>
    </xf>
    <xf numFmtId="0" fontId="3" fillId="2" borderId="7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6" xfId="0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5" xfId="0" applyBorder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4" fontId="3" fillId="0" borderId="73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4" fontId="2" fillId="0" borderId="0" xfId="0" applyNumberFormat="1" applyFont="1" applyAlignment="1" applyProtection="1">
      <alignment horizontal="right" vertical="center"/>
      <protection locked="0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1" fontId="2" fillId="0" borderId="6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34" xfId="0" applyFont="1" applyBorder="1" applyAlignment="1" applyProtection="1">
      <alignment horizontal="left" vertical="center"/>
      <protection locked="0"/>
    </xf>
    <xf numFmtId="0" fontId="8" fillId="0" borderId="39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4" fontId="7" fillId="0" borderId="54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2" fillId="0" borderId="55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2" fillId="0" borderId="56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2" borderId="40" xfId="0" applyFont="1" applyFill="1" applyBorder="1" applyAlignment="1">
      <alignment horizontal="left" vertical="center" wrapText="1"/>
    </xf>
    <xf numFmtId="0" fontId="3" fillId="2" borderId="4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zoomScale="70" zoomScaleNormal="70" workbookViewId="0">
      <selection activeCell="F39" sqref="F39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65" t="s">
        <v>0</v>
      </c>
      <c r="B1" s="66"/>
      <c r="C1" s="66"/>
      <c r="D1" s="66"/>
      <c r="E1" s="66"/>
      <c r="F1" s="66"/>
      <c r="G1" s="66"/>
      <c r="H1" s="66"/>
      <c r="I1" s="66"/>
    </row>
    <row r="2" spans="1:9" x14ac:dyDescent="0.25">
      <c r="A2" s="67" t="s">
        <v>1</v>
      </c>
      <c r="B2" s="68"/>
      <c r="C2" s="80" t="str">
        <f>'Stavební rozpočet'!C2</f>
        <v>KULTURNÍ A SPOLEČENSKÉ CENTRUM, Chomutov, areál býv. kasáren Mostecká ul.</v>
      </c>
      <c r="D2" s="81"/>
      <c r="E2" s="72" t="s">
        <v>2</v>
      </c>
      <c r="F2" s="72" t="str">
        <f>'Stavební rozpočet'!I2</f>
        <v> </v>
      </c>
      <c r="G2" s="68"/>
      <c r="H2" s="72" t="s">
        <v>3</v>
      </c>
      <c r="I2" s="76" t="s">
        <v>4</v>
      </c>
    </row>
    <row r="3" spans="1:9" ht="25.5" customHeight="1" x14ac:dyDescent="0.25">
      <c r="A3" s="69"/>
      <c r="B3" s="70"/>
      <c r="C3" s="82"/>
      <c r="D3" s="82"/>
      <c r="E3" s="70"/>
      <c r="F3" s="70"/>
      <c r="G3" s="70"/>
      <c r="H3" s="70"/>
      <c r="I3" s="77"/>
    </row>
    <row r="4" spans="1:9" x14ac:dyDescent="0.25">
      <c r="A4" s="71" t="s">
        <v>5</v>
      </c>
      <c r="B4" s="70"/>
      <c r="C4" s="73" t="str">
        <f>'Stavební rozpočet'!C4</f>
        <v xml:space="preserve"> </v>
      </c>
      <c r="D4" s="70"/>
      <c r="E4" s="73" t="s">
        <v>6</v>
      </c>
      <c r="F4" s="73" t="str">
        <f>'Stavební rozpočet'!I4</f>
        <v> </v>
      </c>
      <c r="G4" s="70"/>
      <c r="H4" s="73" t="s">
        <v>3</v>
      </c>
      <c r="I4" s="77" t="s">
        <v>4</v>
      </c>
    </row>
    <row r="5" spans="1:9" ht="15" customHeight="1" x14ac:dyDescent="0.25">
      <c r="A5" s="69"/>
      <c r="B5" s="70"/>
      <c r="C5" s="70"/>
      <c r="D5" s="70"/>
      <c r="E5" s="70"/>
      <c r="F5" s="70"/>
      <c r="G5" s="70"/>
      <c r="H5" s="70"/>
      <c r="I5" s="77"/>
    </row>
    <row r="6" spans="1:9" x14ac:dyDescent="0.25">
      <c r="A6" s="71" t="s">
        <v>7</v>
      </c>
      <c r="B6" s="70"/>
      <c r="C6" s="73" t="str">
        <f>'Stavební rozpočet'!C6</f>
        <v xml:space="preserve"> </v>
      </c>
      <c r="D6" s="70"/>
      <c r="E6" s="73" t="s">
        <v>8</v>
      </c>
      <c r="F6" s="74"/>
      <c r="G6" s="75"/>
      <c r="H6" s="73" t="s">
        <v>3</v>
      </c>
      <c r="I6" s="78" t="s">
        <v>4</v>
      </c>
    </row>
    <row r="7" spans="1:9" ht="15" customHeight="1" x14ac:dyDescent="0.25">
      <c r="A7" s="69"/>
      <c r="B7" s="70"/>
      <c r="C7" s="70"/>
      <c r="D7" s="70"/>
      <c r="E7" s="70"/>
      <c r="F7" s="75"/>
      <c r="G7" s="75"/>
      <c r="H7" s="70"/>
      <c r="I7" s="78"/>
    </row>
    <row r="8" spans="1:9" x14ac:dyDescent="0.25">
      <c r="A8" s="71" t="s">
        <v>9</v>
      </c>
      <c r="B8" s="70"/>
      <c r="C8" s="73" t="str">
        <f>'Stavební rozpočet'!G4</f>
        <v xml:space="preserve"> </v>
      </c>
      <c r="D8" s="70"/>
      <c r="E8" s="73" t="s">
        <v>10</v>
      </c>
      <c r="F8" s="73" t="str">
        <f>'Stavební rozpočet'!G6</f>
        <v xml:space="preserve"> </v>
      </c>
      <c r="G8" s="70"/>
      <c r="H8" s="70" t="s">
        <v>11</v>
      </c>
      <c r="I8" s="79">
        <v>26</v>
      </c>
    </row>
    <row r="9" spans="1:9" x14ac:dyDescent="0.25">
      <c r="A9" s="69"/>
      <c r="B9" s="70"/>
      <c r="C9" s="70"/>
      <c r="D9" s="70"/>
      <c r="E9" s="70"/>
      <c r="F9" s="70"/>
      <c r="G9" s="70"/>
      <c r="H9" s="70"/>
      <c r="I9" s="77"/>
    </row>
    <row r="10" spans="1:9" x14ac:dyDescent="0.25">
      <c r="A10" s="71" t="s">
        <v>12</v>
      </c>
      <c r="B10" s="70"/>
      <c r="C10" s="73" t="str">
        <f>'Stavební rozpočet'!C8</f>
        <v xml:space="preserve"> </v>
      </c>
      <c r="D10" s="70"/>
      <c r="E10" s="73" t="s">
        <v>13</v>
      </c>
      <c r="F10" s="73" t="str">
        <f>'Stavební rozpočet'!I8</f>
        <v>Libor Slavík</v>
      </c>
      <c r="G10" s="70"/>
      <c r="H10" s="70" t="s">
        <v>14</v>
      </c>
      <c r="I10" s="84" t="str">
        <f>'Stavební rozpočet'!G8</f>
        <v>28.10.2024</v>
      </c>
    </row>
    <row r="11" spans="1:9" x14ac:dyDescent="0.25">
      <c r="A11" s="89"/>
      <c r="B11" s="83"/>
      <c r="C11" s="83"/>
      <c r="D11" s="83"/>
      <c r="E11" s="83"/>
      <c r="F11" s="83"/>
      <c r="G11" s="83"/>
      <c r="H11" s="83"/>
      <c r="I11" s="85"/>
    </row>
    <row r="12" spans="1:9" ht="23.25" x14ac:dyDescent="0.25">
      <c r="A12" s="86" t="s">
        <v>15</v>
      </c>
      <c r="B12" s="86"/>
      <c r="C12" s="86"/>
      <c r="D12" s="86"/>
      <c r="E12" s="86"/>
      <c r="F12" s="86"/>
      <c r="G12" s="86"/>
      <c r="H12" s="86"/>
      <c r="I12" s="86"/>
    </row>
    <row r="13" spans="1:9" ht="26.25" customHeight="1" x14ac:dyDescent="0.25">
      <c r="A13" s="6" t="s">
        <v>16</v>
      </c>
      <c r="B13" s="87" t="s">
        <v>17</v>
      </c>
      <c r="C13" s="88"/>
      <c r="D13" s="7" t="s">
        <v>18</v>
      </c>
      <c r="E13" s="87" t="s">
        <v>19</v>
      </c>
      <c r="F13" s="88"/>
      <c r="G13" s="7" t="s">
        <v>20</v>
      </c>
      <c r="H13" s="87" t="s">
        <v>21</v>
      </c>
      <c r="I13" s="88"/>
    </row>
    <row r="14" spans="1:9" ht="15.75" x14ac:dyDescent="0.25">
      <c r="A14" s="8" t="s">
        <v>22</v>
      </c>
      <c r="B14" s="9" t="s">
        <v>23</v>
      </c>
      <c r="C14" s="10">
        <f>SUM('Stavební rozpočet'!AB12:AB42)</f>
        <v>0</v>
      </c>
      <c r="D14" s="96" t="s">
        <v>24</v>
      </c>
      <c r="E14" s="97"/>
      <c r="F14" s="10">
        <f>VORN!I15</f>
        <v>0</v>
      </c>
      <c r="G14" s="96" t="s">
        <v>25</v>
      </c>
      <c r="H14" s="97"/>
      <c r="I14" s="11">
        <f>VORN!I21</f>
        <v>0</v>
      </c>
    </row>
    <row r="15" spans="1:9" ht="15.75" x14ac:dyDescent="0.25">
      <c r="A15" s="12" t="s">
        <v>4</v>
      </c>
      <c r="B15" s="9" t="s">
        <v>26</v>
      </c>
      <c r="C15" s="10">
        <f>SUM('Stavební rozpočet'!AC12:AC42)</f>
        <v>0</v>
      </c>
      <c r="D15" s="96" t="s">
        <v>27</v>
      </c>
      <c r="E15" s="97"/>
      <c r="F15" s="10">
        <f>VORN!I16</f>
        <v>0</v>
      </c>
      <c r="G15" s="96" t="s">
        <v>28</v>
      </c>
      <c r="H15" s="97"/>
      <c r="I15" s="11">
        <f>VORN!I22</f>
        <v>0</v>
      </c>
    </row>
    <row r="16" spans="1:9" ht="15.75" x14ac:dyDescent="0.25">
      <c r="A16" s="8" t="s">
        <v>29</v>
      </c>
      <c r="B16" s="9" t="s">
        <v>23</v>
      </c>
      <c r="C16" s="10">
        <f>SUM('Stavební rozpočet'!AD12:AD42)</f>
        <v>0</v>
      </c>
      <c r="D16" s="96" t="s">
        <v>30</v>
      </c>
      <c r="E16" s="97"/>
      <c r="F16" s="10">
        <f>VORN!I17</f>
        <v>0</v>
      </c>
      <c r="G16" s="96" t="s">
        <v>31</v>
      </c>
      <c r="H16" s="97"/>
      <c r="I16" s="11">
        <f>VORN!I23</f>
        <v>0</v>
      </c>
    </row>
    <row r="17" spans="1:9" ht="15.75" x14ac:dyDescent="0.25">
      <c r="A17" s="12" t="s">
        <v>4</v>
      </c>
      <c r="B17" s="9" t="s">
        <v>26</v>
      </c>
      <c r="C17" s="10">
        <f>SUM('Stavební rozpočet'!AE12:AE42)</f>
        <v>0</v>
      </c>
      <c r="D17" s="96" t="s">
        <v>4</v>
      </c>
      <c r="E17" s="97"/>
      <c r="F17" s="11" t="s">
        <v>4</v>
      </c>
      <c r="G17" s="96" t="s">
        <v>32</v>
      </c>
      <c r="H17" s="97"/>
      <c r="I17" s="11">
        <f>VORN!I24</f>
        <v>0</v>
      </c>
    </row>
    <row r="18" spans="1:9" ht="15.75" x14ac:dyDescent="0.25">
      <c r="A18" s="8" t="s">
        <v>33</v>
      </c>
      <c r="B18" s="9" t="s">
        <v>23</v>
      </c>
      <c r="C18" s="10">
        <f>SUM('Stavební rozpočet'!AF12:AF42)</f>
        <v>0</v>
      </c>
      <c r="D18" s="96" t="s">
        <v>4</v>
      </c>
      <c r="E18" s="97"/>
      <c r="F18" s="11" t="s">
        <v>4</v>
      </c>
      <c r="G18" s="96" t="s">
        <v>34</v>
      </c>
      <c r="H18" s="97"/>
      <c r="I18" s="11">
        <f>VORN!I25</f>
        <v>0</v>
      </c>
    </row>
    <row r="19" spans="1:9" ht="15.75" x14ac:dyDescent="0.25">
      <c r="A19" s="12" t="s">
        <v>4</v>
      </c>
      <c r="B19" s="9" t="s">
        <v>26</v>
      </c>
      <c r="C19" s="10">
        <f>SUM('Stavební rozpočet'!AG12:AG42)</f>
        <v>0</v>
      </c>
      <c r="D19" s="96" t="s">
        <v>4</v>
      </c>
      <c r="E19" s="97"/>
      <c r="F19" s="11" t="s">
        <v>4</v>
      </c>
      <c r="G19" s="96" t="s">
        <v>35</v>
      </c>
      <c r="H19" s="97"/>
      <c r="I19" s="11">
        <f>VORN!I26</f>
        <v>0</v>
      </c>
    </row>
    <row r="20" spans="1:9" ht="15.75" x14ac:dyDescent="0.25">
      <c r="A20" s="90" t="s">
        <v>36</v>
      </c>
      <c r="B20" s="91"/>
      <c r="C20" s="10">
        <f>SUM('Stavební rozpočet'!AH12:AH42)</f>
        <v>0</v>
      </c>
      <c r="D20" s="96" t="s">
        <v>4</v>
      </c>
      <c r="E20" s="97"/>
      <c r="F20" s="11" t="s">
        <v>4</v>
      </c>
      <c r="G20" s="96" t="s">
        <v>4</v>
      </c>
      <c r="H20" s="97"/>
      <c r="I20" s="11" t="s">
        <v>4</v>
      </c>
    </row>
    <row r="21" spans="1:9" ht="15.75" x14ac:dyDescent="0.25">
      <c r="A21" s="92" t="s">
        <v>37</v>
      </c>
      <c r="B21" s="93"/>
      <c r="C21" s="13">
        <f>SUM('Stavební rozpočet'!Z12:Z42)</f>
        <v>0</v>
      </c>
      <c r="D21" s="98" t="s">
        <v>4</v>
      </c>
      <c r="E21" s="99"/>
      <c r="F21" s="14" t="s">
        <v>4</v>
      </c>
      <c r="G21" s="98" t="s">
        <v>4</v>
      </c>
      <c r="H21" s="99"/>
      <c r="I21" s="14" t="s">
        <v>4</v>
      </c>
    </row>
    <row r="22" spans="1:9" ht="16.5" customHeight="1" x14ac:dyDescent="0.25">
      <c r="A22" s="94" t="s">
        <v>38</v>
      </c>
      <c r="B22" s="95"/>
      <c r="C22" s="15">
        <f>SUM(C14:C21)</f>
        <v>0</v>
      </c>
      <c r="D22" s="100" t="s">
        <v>39</v>
      </c>
      <c r="E22" s="95"/>
      <c r="F22" s="15">
        <f>SUM(F14:F21)</f>
        <v>0</v>
      </c>
      <c r="G22" s="100" t="s">
        <v>40</v>
      </c>
      <c r="H22" s="95"/>
      <c r="I22" s="15">
        <f>SUM(I14:I21)</f>
        <v>0</v>
      </c>
    </row>
    <row r="23" spans="1:9" ht="15.75" x14ac:dyDescent="0.25">
      <c r="D23" s="90" t="s">
        <v>41</v>
      </c>
      <c r="E23" s="91"/>
      <c r="F23" s="16">
        <v>0</v>
      </c>
      <c r="G23" s="101" t="s">
        <v>42</v>
      </c>
      <c r="H23" s="91"/>
      <c r="I23" s="10">
        <v>0</v>
      </c>
    </row>
    <row r="24" spans="1:9" ht="15.75" x14ac:dyDescent="0.25">
      <c r="G24" s="90" t="s">
        <v>43</v>
      </c>
      <c r="H24" s="91"/>
      <c r="I24" s="13">
        <f>vorn_sum</f>
        <v>0</v>
      </c>
    </row>
    <row r="25" spans="1:9" ht="15.75" x14ac:dyDescent="0.25">
      <c r="G25" s="90" t="s">
        <v>44</v>
      </c>
      <c r="H25" s="91"/>
      <c r="I25" s="15">
        <v>0</v>
      </c>
    </row>
    <row r="27" spans="1:9" ht="15.75" x14ac:dyDescent="0.25">
      <c r="A27" s="102" t="s">
        <v>45</v>
      </c>
      <c r="B27" s="103"/>
      <c r="C27" s="17">
        <f>SUM('Stavební rozpočet'!AJ12:AJ42)</f>
        <v>0</v>
      </c>
    </row>
    <row r="28" spans="1:9" ht="15.75" x14ac:dyDescent="0.25">
      <c r="A28" s="104" t="s">
        <v>46</v>
      </c>
      <c r="B28" s="105"/>
      <c r="C28" s="18">
        <f>SUM('Stavební rozpočet'!AK12:AK42)</f>
        <v>0</v>
      </c>
      <c r="D28" s="106" t="s">
        <v>47</v>
      </c>
      <c r="E28" s="103"/>
      <c r="F28" s="17">
        <f>ROUND(C28*(12/100),2)</f>
        <v>0</v>
      </c>
      <c r="G28" s="106" t="s">
        <v>48</v>
      </c>
      <c r="H28" s="103"/>
      <c r="I28" s="17">
        <f>SUM(C27:C29)</f>
        <v>0</v>
      </c>
    </row>
    <row r="29" spans="1:9" ht="15.75" x14ac:dyDescent="0.25">
      <c r="A29" s="104" t="s">
        <v>49</v>
      </c>
      <c r="B29" s="105"/>
      <c r="C29" s="18">
        <f>SUM('Stavební rozpočet'!AL12:AL42)+(F22+I22+F23+I23+I24+I25)</f>
        <v>0</v>
      </c>
      <c r="D29" s="107" t="s">
        <v>50</v>
      </c>
      <c r="E29" s="105"/>
      <c r="F29" s="18">
        <f>ROUND(C29*(21/100),2)</f>
        <v>0</v>
      </c>
      <c r="G29" s="107" t="s">
        <v>51</v>
      </c>
      <c r="H29" s="105"/>
      <c r="I29" s="18">
        <f>SUM(F28:F29)+I28</f>
        <v>0</v>
      </c>
    </row>
    <row r="31" spans="1:9" x14ac:dyDescent="0.25">
      <c r="A31" s="120" t="s">
        <v>52</v>
      </c>
      <c r="B31" s="109"/>
      <c r="C31" s="110"/>
      <c r="D31" s="108" t="s">
        <v>53</v>
      </c>
      <c r="E31" s="109"/>
      <c r="F31" s="110"/>
      <c r="G31" s="108" t="s">
        <v>54</v>
      </c>
      <c r="H31" s="109"/>
      <c r="I31" s="110"/>
    </row>
    <row r="32" spans="1:9" x14ac:dyDescent="0.25">
      <c r="A32" s="121" t="s">
        <v>4</v>
      </c>
      <c r="B32" s="118"/>
      <c r="C32" s="119"/>
      <c r="D32" s="117" t="s">
        <v>4</v>
      </c>
      <c r="E32" s="118"/>
      <c r="F32" s="119"/>
      <c r="G32" s="111" t="s">
        <v>4</v>
      </c>
      <c r="H32" s="112"/>
      <c r="I32" s="113"/>
    </row>
    <row r="33" spans="1:9" x14ac:dyDescent="0.25">
      <c r="A33" s="121" t="s">
        <v>4</v>
      </c>
      <c r="B33" s="118"/>
      <c r="C33" s="119"/>
      <c r="D33" s="117" t="s">
        <v>4</v>
      </c>
      <c r="E33" s="118"/>
      <c r="F33" s="119"/>
      <c r="G33" s="111" t="s">
        <v>4</v>
      </c>
      <c r="H33" s="112"/>
      <c r="I33" s="113"/>
    </row>
    <row r="34" spans="1:9" x14ac:dyDescent="0.25">
      <c r="A34" s="121" t="s">
        <v>4</v>
      </c>
      <c r="B34" s="118"/>
      <c r="C34" s="119"/>
      <c r="D34" s="117" t="s">
        <v>4</v>
      </c>
      <c r="E34" s="118"/>
      <c r="F34" s="119"/>
      <c r="G34" s="111" t="s">
        <v>4</v>
      </c>
      <c r="H34" s="112"/>
      <c r="I34" s="113"/>
    </row>
    <row r="35" spans="1:9" x14ac:dyDescent="0.25">
      <c r="A35" s="122" t="s">
        <v>55</v>
      </c>
      <c r="B35" s="115"/>
      <c r="C35" s="116"/>
      <c r="D35" s="114" t="s">
        <v>55</v>
      </c>
      <c r="E35" s="115"/>
      <c r="F35" s="116"/>
      <c r="G35" s="114" t="s">
        <v>55</v>
      </c>
      <c r="H35" s="115"/>
      <c r="I35" s="116"/>
    </row>
    <row r="36" spans="1:9" x14ac:dyDescent="0.25">
      <c r="A36" s="19" t="s">
        <v>56</v>
      </c>
    </row>
    <row r="37" spans="1:9" ht="12.75" customHeight="1" x14ac:dyDescent="0.25">
      <c r="A37" s="73" t="s">
        <v>4</v>
      </c>
      <c r="B37" s="70"/>
      <c r="C37" s="70"/>
      <c r="D37" s="70"/>
      <c r="E37" s="70"/>
      <c r="F37" s="70"/>
      <c r="G37" s="70"/>
      <c r="H37" s="70"/>
      <c r="I37" s="70"/>
    </row>
  </sheetData>
  <sheetProtection algorithmName="SHA-512" hashValue="fv4kPrMzkNviGlH4GIre1iKpSW1SIM0tXtJvyunx2cl3/YAk0dnvRos1jxaNl/Qa45Mpp+1VyxtdTC18Zjf5Rw==" saltValue="OnSHoLevKH855js4WfLx/w==" spinCount="100000" sheet="1" objects="1" scenarios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A10:B11"/>
    <mergeCell ref="H2:H3"/>
    <mergeCell ref="H4:H5"/>
    <mergeCell ref="H6:H7"/>
    <mergeCell ref="H8:H9"/>
    <mergeCell ref="H10:H11"/>
    <mergeCell ref="C8:D9"/>
    <mergeCell ref="C10:D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6"/>
  <sheetViews>
    <sheetView workbookViewId="0">
      <selection activeCell="A36" sqref="A36:E36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65" t="s">
        <v>57</v>
      </c>
      <c r="B1" s="66"/>
      <c r="C1" s="66"/>
      <c r="D1" s="66"/>
      <c r="E1" s="66"/>
      <c r="F1" s="66"/>
      <c r="G1" s="66"/>
      <c r="H1" s="66"/>
      <c r="I1" s="66"/>
    </row>
    <row r="2" spans="1:9" x14ac:dyDescent="0.25">
      <c r="A2" s="67" t="s">
        <v>1</v>
      </c>
      <c r="B2" s="68"/>
      <c r="C2" s="80" t="str">
        <f>'Stavební rozpočet'!C2</f>
        <v>KULTURNÍ A SPOLEČENSKÉ CENTRUM, Chomutov, areál býv. kasáren Mostecká ul.</v>
      </c>
      <c r="D2" s="81"/>
      <c r="E2" s="72" t="s">
        <v>2</v>
      </c>
      <c r="F2" s="72" t="str">
        <f>'Stavební rozpočet'!I2</f>
        <v> </v>
      </c>
      <c r="G2" s="68"/>
      <c r="H2" s="72" t="s">
        <v>3</v>
      </c>
      <c r="I2" s="76" t="s">
        <v>4</v>
      </c>
    </row>
    <row r="3" spans="1:9" ht="39" customHeight="1" x14ac:dyDescent="0.25">
      <c r="A3" s="69"/>
      <c r="B3" s="70"/>
      <c r="C3" s="82"/>
      <c r="D3" s="82"/>
      <c r="E3" s="70"/>
      <c r="F3" s="70"/>
      <c r="G3" s="70"/>
      <c r="H3" s="70"/>
      <c r="I3" s="77"/>
    </row>
    <row r="4" spans="1:9" x14ac:dyDescent="0.25">
      <c r="A4" s="71" t="s">
        <v>5</v>
      </c>
      <c r="B4" s="70"/>
      <c r="C4" s="73" t="str">
        <f>'Stavební rozpočet'!C4</f>
        <v xml:space="preserve"> </v>
      </c>
      <c r="D4" s="70"/>
      <c r="E4" s="73" t="s">
        <v>6</v>
      </c>
      <c r="F4" s="73" t="str">
        <f>'Stavební rozpočet'!I4</f>
        <v> </v>
      </c>
      <c r="G4" s="70"/>
      <c r="H4" s="73" t="s">
        <v>3</v>
      </c>
      <c r="I4" s="77" t="s">
        <v>4</v>
      </c>
    </row>
    <row r="5" spans="1:9" ht="15" customHeight="1" x14ac:dyDescent="0.25">
      <c r="A5" s="69"/>
      <c r="B5" s="70"/>
      <c r="C5" s="70"/>
      <c r="D5" s="70"/>
      <c r="E5" s="70"/>
      <c r="F5" s="70"/>
      <c r="G5" s="70"/>
      <c r="H5" s="70"/>
      <c r="I5" s="77"/>
    </row>
    <row r="6" spans="1:9" x14ac:dyDescent="0.25">
      <c r="A6" s="71" t="s">
        <v>7</v>
      </c>
      <c r="B6" s="70"/>
      <c r="C6" s="73" t="str">
        <f>'Stavební rozpočet'!C6</f>
        <v xml:space="preserve"> </v>
      </c>
      <c r="D6" s="70"/>
      <c r="E6" s="73" t="s">
        <v>8</v>
      </c>
      <c r="F6" s="73" t="str">
        <f>'Stavební rozpočet'!I6</f>
        <v> </v>
      </c>
      <c r="G6" s="70"/>
      <c r="H6" s="73" t="s">
        <v>3</v>
      </c>
      <c r="I6" s="77" t="s">
        <v>4</v>
      </c>
    </row>
    <row r="7" spans="1:9" ht="15" customHeight="1" x14ac:dyDescent="0.25">
      <c r="A7" s="69"/>
      <c r="B7" s="70"/>
      <c r="C7" s="70"/>
      <c r="D7" s="70"/>
      <c r="E7" s="70"/>
      <c r="F7" s="70"/>
      <c r="G7" s="70"/>
      <c r="H7" s="70"/>
      <c r="I7" s="77"/>
    </row>
    <row r="8" spans="1:9" x14ac:dyDescent="0.25">
      <c r="A8" s="71" t="s">
        <v>9</v>
      </c>
      <c r="B8" s="70"/>
      <c r="C8" s="73" t="str">
        <f>'Stavební rozpočet'!G4</f>
        <v xml:space="preserve"> </v>
      </c>
      <c r="D8" s="70"/>
      <c r="E8" s="73" t="s">
        <v>10</v>
      </c>
      <c r="F8" s="73" t="str">
        <f>'Stavební rozpočet'!G6</f>
        <v xml:space="preserve"> </v>
      </c>
      <c r="G8" s="70"/>
      <c r="H8" s="70" t="s">
        <v>11</v>
      </c>
      <c r="I8" s="79">
        <v>26</v>
      </c>
    </row>
    <row r="9" spans="1:9" x14ac:dyDescent="0.25">
      <c r="A9" s="69"/>
      <c r="B9" s="70"/>
      <c r="C9" s="70"/>
      <c r="D9" s="70"/>
      <c r="E9" s="70"/>
      <c r="F9" s="70"/>
      <c r="G9" s="70"/>
      <c r="H9" s="70"/>
      <c r="I9" s="77"/>
    </row>
    <row r="10" spans="1:9" x14ac:dyDescent="0.25">
      <c r="A10" s="71" t="s">
        <v>12</v>
      </c>
      <c r="B10" s="70"/>
      <c r="C10" s="73" t="str">
        <f>'Stavební rozpočet'!C8</f>
        <v xml:space="preserve"> </v>
      </c>
      <c r="D10" s="70"/>
      <c r="E10" s="73" t="s">
        <v>13</v>
      </c>
      <c r="F10" s="73" t="str">
        <f>'Stavební rozpočet'!I8</f>
        <v>Libor Slavík</v>
      </c>
      <c r="G10" s="70"/>
      <c r="H10" s="70" t="s">
        <v>14</v>
      </c>
      <c r="I10" s="84" t="str">
        <f>'Stavební rozpočet'!G8</f>
        <v>28.10.2024</v>
      </c>
    </row>
    <row r="11" spans="1:9" x14ac:dyDescent="0.25">
      <c r="A11" s="89"/>
      <c r="B11" s="83"/>
      <c r="C11" s="83"/>
      <c r="D11" s="83"/>
      <c r="E11" s="83"/>
      <c r="F11" s="83"/>
      <c r="G11" s="83"/>
      <c r="H11" s="83"/>
      <c r="I11" s="85"/>
    </row>
    <row r="13" spans="1:9" ht="15.75" x14ac:dyDescent="0.25">
      <c r="A13" s="123" t="s">
        <v>58</v>
      </c>
      <c r="B13" s="123"/>
      <c r="C13" s="123"/>
      <c r="D13" s="123"/>
      <c r="E13" s="123"/>
    </row>
    <row r="14" spans="1:9" x14ac:dyDescent="0.25">
      <c r="A14" s="124" t="s">
        <v>59</v>
      </c>
      <c r="B14" s="125"/>
      <c r="C14" s="125"/>
      <c r="D14" s="125"/>
      <c r="E14" s="126"/>
      <c r="F14" s="20" t="s">
        <v>60</v>
      </c>
      <c r="G14" s="20" t="s">
        <v>61</v>
      </c>
      <c r="H14" s="20" t="s">
        <v>62</v>
      </c>
      <c r="I14" s="20" t="s">
        <v>60</v>
      </c>
    </row>
    <row r="15" spans="1:9" x14ac:dyDescent="0.25">
      <c r="A15" s="127" t="s">
        <v>24</v>
      </c>
      <c r="B15" s="128"/>
      <c r="C15" s="128"/>
      <c r="D15" s="128"/>
      <c r="E15" s="129"/>
      <c r="F15" s="21">
        <v>0</v>
      </c>
      <c r="G15" s="22" t="s">
        <v>4</v>
      </c>
      <c r="H15" s="22" t="s">
        <v>4</v>
      </c>
      <c r="I15" s="21">
        <f>F15</f>
        <v>0</v>
      </c>
    </row>
    <row r="16" spans="1:9" x14ac:dyDescent="0.25">
      <c r="A16" s="127" t="s">
        <v>27</v>
      </c>
      <c r="B16" s="128"/>
      <c r="C16" s="128"/>
      <c r="D16" s="128"/>
      <c r="E16" s="129"/>
      <c r="F16" s="21">
        <v>0</v>
      </c>
      <c r="G16" s="22" t="s">
        <v>4</v>
      </c>
      <c r="H16" s="22" t="s">
        <v>4</v>
      </c>
      <c r="I16" s="21">
        <f>F16</f>
        <v>0</v>
      </c>
    </row>
    <row r="17" spans="1:9" x14ac:dyDescent="0.25">
      <c r="A17" s="130" t="s">
        <v>30</v>
      </c>
      <c r="B17" s="131"/>
      <c r="C17" s="131"/>
      <c r="D17" s="131"/>
      <c r="E17" s="132"/>
      <c r="F17" s="23">
        <v>0</v>
      </c>
      <c r="G17" s="24" t="s">
        <v>4</v>
      </c>
      <c r="H17" s="24" t="s">
        <v>4</v>
      </c>
      <c r="I17" s="23">
        <f>F17</f>
        <v>0</v>
      </c>
    </row>
    <row r="18" spans="1:9" x14ac:dyDescent="0.25">
      <c r="A18" s="133" t="s">
        <v>63</v>
      </c>
      <c r="B18" s="134"/>
      <c r="C18" s="134"/>
      <c r="D18" s="134"/>
      <c r="E18" s="135"/>
      <c r="F18" s="25" t="s">
        <v>4</v>
      </c>
      <c r="G18" s="26" t="s">
        <v>4</v>
      </c>
      <c r="H18" s="26" t="s">
        <v>4</v>
      </c>
      <c r="I18" s="27">
        <f>SUM(I15:I17)</f>
        <v>0</v>
      </c>
    </row>
    <row r="20" spans="1:9" x14ac:dyDescent="0.25">
      <c r="A20" s="124" t="s">
        <v>21</v>
      </c>
      <c r="B20" s="125"/>
      <c r="C20" s="125"/>
      <c r="D20" s="125"/>
      <c r="E20" s="126"/>
      <c r="F20" s="20" t="s">
        <v>60</v>
      </c>
      <c r="G20" s="20" t="s">
        <v>61</v>
      </c>
      <c r="H20" s="20" t="s">
        <v>62</v>
      </c>
      <c r="I20" s="20" t="s">
        <v>60</v>
      </c>
    </row>
    <row r="21" spans="1:9" x14ac:dyDescent="0.25">
      <c r="A21" s="127" t="s">
        <v>25</v>
      </c>
      <c r="B21" s="128"/>
      <c r="C21" s="128"/>
      <c r="D21" s="128"/>
      <c r="E21" s="129"/>
      <c r="F21" s="21">
        <v>0</v>
      </c>
      <c r="G21" s="22" t="s">
        <v>4</v>
      </c>
      <c r="H21" s="22" t="s">
        <v>4</v>
      </c>
      <c r="I21" s="21">
        <f t="shared" ref="I21:I26" si="0">F21</f>
        <v>0</v>
      </c>
    </row>
    <row r="22" spans="1:9" x14ac:dyDescent="0.25">
      <c r="A22" s="127" t="s">
        <v>28</v>
      </c>
      <c r="B22" s="128"/>
      <c r="C22" s="128"/>
      <c r="D22" s="128"/>
      <c r="E22" s="129"/>
      <c r="F22" s="21">
        <v>0</v>
      </c>
      <c r="G22" s="22" t="s">
        <v>4</v>
      </c>
      <c r="H22" s="22" t="s">
        <v>4</v>
      </c>
      <c r="I22" s="21">
        <f t="shared" si="0"/>
        <v>0</v>
      </c>
    </row>
    <row r="23" spans="1:9" x14ac:dyDescent="0.25">
      <c r="A23" s="127" t="s">
        <v>31</v>
      </c>
      <c r="B23" s="128"/>
      <c r="C23" s="128"/>
      <c r="D23" s="128"/>
      <c r="E23" s="129"/>
      <c r="F23" s="21">
        <v>0</v>
      </c>
      <c r="G23" s="22" t="s">
        <v>4</v>
      </c>
      <c r="H23" s="22" t="s">
        <v>4</v>
      </c>
      <c r="I23" s="21">
        <f t="shared" si="0"/>
        <v>0</v>
      </c>
    </row>
    <row r="24" spans="1:9" x14ac:dyDescent="0.25">
      <c r="A24" s="127" t="s">
        <v>32</v>
      </c>
      <c r="B24" s="128"/>
      <c r="C24" s="128"/>
      <c r="D24" s="128"/>
      <c r="E24" s="129"/>
      <c r="F24" s="21">
        <v>0</v>
      </c>
      <c r="G24" s="22" t="s">
        <v>4</v>
      </c>
      <c r="H24" s="22" t="s">
        <v>4</v>
      </c>
      <c r="I24" s="21">
        <f t="shared" si="0"/>
        <v>0</v>
      </c>
    </row>
    <row r="25" spans="1:9" x14ac:dyDescent="0.25">
      <c r="A25" s="127" t="s">
        <v>34</v>
      </c>
      <c r="B25" s="128"/>
      <c r="C25" s="128"/>
      <c r="D25" s="128"/>
      <c r="E25" s="129"/>
      <c r="F25" s="21">
        <v>0</v>
      </c>
      <c r="G25" s="22" t="s">
        <v>4</v>
      </c>
      <c r="H25" s="22" t="s">
        <v>4</v>
      </c>
      <c r="I25" s="21">
        <f t="shared" si="0"/>
        <v>0</v>
      </c>
    </row>
    <row r="26" spans="1:9" x14ac:dyDescent="0.25">
      <c r="A26" s="130" t="s">
        <v>35</v>
      </c>
      <c r="B26" s="131"/>
      <c r="C26" s="131"/>
      <c r="D26" s="131"/>
      <c r="E26" s="132"/>
      <c r="F26" s="23">
        <v>0</v>
      </c>
      <c r="G26" s="24" t="s">
        <v>4</v>
      </c>
      <c r="H26" s="24" t="s">
        <v>4</v>
      </c>
      <c r="I26" s="23">
        <f t="shared" si="0"/>
        <v>0</v>
      </c>
    </row>
    <row r="27" spans="1:9" x14ac:dyDescent="0.25">
      <c r="A27" s="133" t="s">
        <v>64</v>
      </c>
      <c r="B27" s="134"/>
      <c r="C27" s="134"/>
      <c r="D27" s="134"/>
      <c r="E27" s="135"/>
      <c r="F27" s="25" t="s">
        <v>4</v>
      </c>
      <c r="G27" s="26" t="s">
        <v>4</v>
      </c>
      <c r="H27" s="26" t="s">
        <v>4</v>
      </c>
      <c r="I27" s="27">
        <f>SUM(I21:I26)</f>
        <v>0</v>
      </c>
    </row>
    <row r="29" spans="1:9" ht="15.75" x14ac:dyDescent="0.25">
      <c r="A29" s="136" t="s">
        <v>65</v>
      </c>
      <c r="B29" s="137"/>
      <c r="C29" s="137"/>
      <c r="D29" s="137"/>
      <c r="E29" s="138"/>
      <c r="F29" s="139">
        <f>I18+I27</f>
        <v>0</v>
      </c>
      <c r="G29" s="140"/>
      <c r="H29" s="140"/>
      <c r="I29" s="141"/>
    </row>
    <row r="33" spans="1:9" ht="15.75" x14ac:dyDescent="0.25">
      <c r="A33" s="123" t="s">
        <v>66</v>
      </c>
      <c r="B33" s="123"/>
      <c r="C33" s="123"/>
      <c r="D33" s="123"/>
      <c r="E33" s="123"/>
    </row>
    <row r="34" spans="1:9" x14ac:dyDescent="0.25">
      <c r="A34" s="124" t="s">
        <v>67</v>
      </c>
      <c r="B34" s="125"/>
      <c r="C34" s="125"/>
      <c r="D34" s="125"/>
      <c r="E34" s="126"/>
      <c r="F34" s="20" t="s">
        <v>60</v>
      </c>
      <c r="G34" s="20" t="s">
        <v>61</v>
      </c>
      <c r="H34" s="20" t="s">
        <v>62</v>
      </c>
      <c r="I34" s="20" t="s">
        <v>60</v>
      </c>
    </row>
    <row r="35" spans="1:9" x14ac:dyDescent="0.25">
      <c r="A35" s="130" t="s">
        <v>4</v>
      </c>
      <c r="B35" s="131"/>
      <c r="C35" s="131"/>
      <c r="D35" s="131"/>
      <c r="E35" s="132"/>
      <c r="F35" s="23">
        <v>0</v>
      </c>
      <c r="G35" s="24" t="s">
        <v>4</v>
      </c>
      <c r="H35" s="24" t="s">
        <v>4</v>
      </c>
      <c r="I35" s="23">
        <f>F35</f>
        <v>0</v>
      </c>
    </row>
    <row r="36" spans="1:9" x14ac:dyDescent="0.25">
      <c r="A36" s="133" t="s">
        <v>68</v>
      </c>
      <c r="B36" s="134"/>
      <c r="C36" s="134"/>
      <c r="D36" s="134"/>
      <c r="E36" s="135"/>
      <c r="F36" s="25" t="s">
        <v>4</v>
      </c>
      <c r="G36" s="26" t="s">
        <v>4</v>
      </c>
      <c r="H36" s="26" t="s">
        <v>4</v>
      </c>
      <c r="I36" s="27">
        <f>SUM(I35:I35)</f>
        <v>0</v>
      </c>
    </row>
  </sheetData>
  <mergeCells count="51">
    <mergeCell ref="A36:E36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A10:B11"/>
    <mergeCell ref="C2:D3"/>
    <mergeCell ref="C4:D5"/>
    <mergeCell ref="C6:D7"/>
    <mergeCell ref="C8:D9"/>
    <mergeCell ref="C10:D11"/>
    <mergeCell ref="E8:E9"/>
    <mergeCell ref="E10:E11"/>
    <mergeCell ref="F2:G3"/>
    <mergeCell ref="F4:G5"/>
    <mergeCell ref="F6:G7"/>
    <mergeCell ref="F8:G9"/>
    <mergeCell ref="F10:G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Z45"/>
  <sheetViews>
    <sheetView tabSelected="1" zoomScale="80" zoomScaleNormal="80" workbookViewId="0">
      <pane ySplit="11" topLeftCell="A21" activePane="bottomLeft" state="frozen"/>
      <selection pane="bottomLeft" activeCell="O9" sqref="O9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42.85546875" customWidth="1"/>
    <col min="4" max="4" width="35.7109375" customWidth="1"/>
    <col min="5" max="5" width="4.7109375" customWidth="1"/>
    <col min="6" max="6" width="12.85546875" customWidth="1"/>
    <col min="7" max="7" width="12" customWidth="1"/>
    <col min="8" max="10" width="15.7109375" customWidth="1"/>
    <col min="11" max="11" width="14.710937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66" t="s">
        <v>69</v>
      </c>
      <c r="B1" s="66"/>
      <c r="C1" s="66"/>
      <c r="D1" s="66"/>
      <c r="E1" s="66"/>
      <c r="F1" s="66"/>
      <c r="G1" s="66"/>
      <c r="H1" s="66"/>
      <c r="I1" s="66"/>
      <c r="J1" s="66"/>
      <c r="K1" s="66"/>
      <c r="AS1" s="28">
        <f>SUM(AJ1:AJ2)</f>
        <v>0</v>
      </c>
      <c r="AT1" s="28">
        <f>SUM(AK1:AK2)</f>
        <v>0</v>
      </c>
      <c r="AU1" s="28">
        <f>SUM(AL1:AL2)</f>
        <v>0</v>
      </c>
    </row>
    <row r="2" spans="1:76" x14ac:dyDescent="0.25">
      <c r="A2" s="67" t="s">
        <v>1</v>
      </c>
      <c r="B2" s="68"/>
      <c r="C2" s="80" t="s">
        <v>70</v>
      </c>
      <c r="D2" s="81"/>
      <c r="E2" s="68" t="s">
        <v>71</v>
      </c>
      <c r="F2" s="68"/>
      <c r="G2" s="68" t="s">
        <v>72</v>
      </c>
      <c r="H2" s="72" t="s">
        <v>2</v>
      </c>
      <c r="I2" s="68" t="s">
        <v>73</v>
      </c>
      <c r="J2" s="68"/>
      <c r="K2" s="76"/>
    </row>
    <row r="3" spans="1:76" x14ac:dyDescent="0.25">
      <c r="A3" s="69"/>
      <c r="B3" s="70"/>
      <c r="C3" s="82"/>
      <c r="D3" s="82"/>
      <c r="E3" s="70"/>
      <c r="F3" s="70"/>
      <c r="G3" s="70"/>
      <c r="H3" s="70"/>
      <c r="I3" s="70"/>
      <c r="J3" s="70"/>
      <c r="K3" s="77"/>
    </row>
    <row r="4" spans="1:76" x14ac:dyDescent="0.25">
      <c r="A4" s="71" t="s">
        <v>5</v>
      </c>
      <c r="B4" s="70"/>
      <c r="C4" s="73" t="s">
        <v>72</v>
      </c>
      <c r="D4" s="70"/>
      <c r="E4" s="70" t="s">
        <v>9</v>
      </c>
      <c r="F4" s="70"/>
      <c r="G4" s="70" t="s">
        <v>72</v>
      </c>
      <c r="H4" s="73" t="s">
        <v>6</v>
      </c>
      <c r="I4" s="70" t="s">
        <v>73</v>
      </c>
      <c r="J4" s="70"/>
      <c r="K4" s="77"/>
    </row>
    <row r="5" spans="1:76" x14ac:dyDescent="0.25">
      <c r="A5" s="69"/>
      <c r="B5" s="70"/>
      <c r="C5" s="70"/>
      <c r="D5" s="70"/>
      <c r="E5" s="70"/>
      <c r="F5" s="70"/>
      <c r="G5" s="70"/>
      <c r="H5" s="70"/>
      <c r="I5" s="70"/>
      <c r="J5" s="70"/>
      <c r="K5" s="77"/>
    </row>
    <row r="6" spans="1:76" x14ac:dyDescent="0.25">
      <c r="A6" s="71" t="s">
        <v>7</v>
      </c>
      <c r="B6" s="70"/>
      <c r="C6" s="73" t="s">
        <v>72</v>
      </c>
      <c r="D6" s="70"/>
      <c r="E6" s="70" t="s">
        <v>10</v>
      </c>
      <c r="F6" s="70"/>
      <c r="G6" s="70" t="s">
        <v>72</v>
      </c>
      <c r="H6" s="73" t="s">
        <v>8</v>
      </c>
      <c r="I6" s="144" t="s">
        <v>73</v>
      </c>
      <c r="J6" s="75"/>
      <c r="K6" s="78"/>
    </row>
    <row r="7" spans="1:76" x14ac:dyDescent="0.25">
      <c r="A7" s="69"/>
      <c r="B7" s="70"/>
      <c r="C7" s="70"/>
      <c r="D7" s="70"/>
      <c r="E7" s="70"/>
      <c r="F7" s="70"/>
      <c r="G7" s="70"/>
      <c r="H7" s="70"/>
      <c r="I7" s="75"/>
      <c r="J7" s="75"/>
      <c r="K7" s="78"/>
    </row>
    <row r="8" spans="1:76" x14ac:dyDescent="0.25">
      <c r="A8" s="71" t="s">
        <v>12</v>
      </c>
      <c r="B8" s="70"/>
      <c r="C8" s="73" t="s">
        <v>72</v>
      </c>
      <c r="D8" s="70"/>
      <c r="E8" s="70" t="s">
        <v>74</v>
      </c>
      <c r="F8" s="70"/>
      <c r="G8" s="70" t="s">
        <v>75</v>
      </c>
      <c r="H8" s="73" t="s">
        <v>13</v>
      </c>
      <c r="I8" s="73" t="s">
        <v>76</v>
      </c>
      <c r="J8" s="70"/>
      <c r="K8" s="77"/>
    </row>
    <row r="9" spans="1:76" x14ac:dyDescent="0.25">
      <c r="A9" s="142"/>
      <c r="B9" s="143"/>
      <c r="C9" s="143"/>
      <c r="D9" s="143"/>
      <c r="E9" s="143"/>
      <c r="F9" s="143"/>
      <c r="G9" s="143"/>
      <c r="H9" s="143"/>
      <c r="I9" s="143"/>
      <c r="J9" s="143"/>
      <c r="K9" s="145"/>
    </row>
    <row r="10" spans="1:76" x14ac:dyDescent="0.25">
      <c r="A10" s="29" t="s">
        <v>77</v>
      </c>
      <c r="B10" s="30" t="s">
        <v>78</v>
      </c>
      <c r="C10" s="146" t="s">
        <v>79</v>
      </c>
      <c r="D10" s="147"/>
      <c r="E10" s="30" t="s">
        <v>80</v>
      </c>
      <c r="F10" s="31" t="s">
        <v>81</v>
      </c>
      <c r="G10" s="32" t="s">
        <v>82</v>
      </c>
      <c r="H10" s="150" t="s">
        <v>83</v>
      </c>
      <c r="I10" s="151"/>
      <c r="J10" s="152"/>
      <c r="K10" s="33" t="s">
        <v>84</v>
      </c>
      <c r="BK10" s="34" t="s">
        <v>85</v>
      </c>
      <c r="BL10" s="35" t="s">
        <v>86</v>
      </c>
      <c r="BW10" s="35" t="s">
        <v>87</v>
      </c>
    </row>
    <row r="11" spans="1:76" x14ac:dyDescent="0.25">
      <c r="A11" s="36" t="s">
        <v>72</v>
      </c>
      <c r="B11" s="37" t="s">
        <v>72</v>
      </c>
      <c r="C11" s="148" t="s">
        <v>88</v>
      </c>
      <c r="D11" s="149"/>
      <c r="E11" s="37" t="s">
        <v>72</v>
      </c>
      <c r="F11" s="37" t="s">
        <v>72</v>
      </c>
      <c r="G11" s="38" t="s">
        <v>89</v>
      </c>
      <c r="H11" s="39" t="s">
        <v>90</v>
      </c>
      <c r="I11" s="40" t="s">
        <v>26</v>
      </c>
      <c r="J11" s="41" t="s">
        <v>91</v>
      </c>
      <c r="K11" s="42" t="s">
        <v>92</v>
      </c>
      <c r="Z11" s="34" t="s">
        <v>93</v>
      </c>
      <c r="AA11" s="34" t="s">
        <v>94</v>
      </c>
      <c r="AB11" s="34" t="s">
        <v>95</v>
      </c>
      <c r="AC11" s="34" t="s">
        <v>96</v>
      </c>
      <c r="AD11" s="34" t="s">
        <v>97</v>
      </c>
      <c r="AE11" s="34" t="s">
        <v>98</v>
      </c>
      <c r="AF11" s="34" t="s">
        <v>99</v>
      </c>
      <c r="AG11" s="34" t="s">
        <v>100</v>
      </c>
      <c r="AH11" s="34" t="s">
        <v>101</v>
      </c>
      <c r="BH11" s="34" t="s">
        <v>102</v>
      </c>
      <c r="BI11" s="34" t="s">
        <v>103</v>
      </c>
      <c r="BJ11" s="34" t="s">
        <v>104</v>
      </c>
    </row>
    <row r="12" spans="1:76" x14ac:dyDescent="0.25">
      <c r="A12" s="43" t="s">
        <v>4</v>
      </c>
      <c r="B12" s="44" t="s">
        <v>4</v>
      </c>
      <c r="C12" s="153" t="s">
        <v>105</v>
      </c>
      <c r="D12" s="154"/>
      <c r="E12" s="45" t="s">
        <v>72</v>
      </c>
      <c r="F12" s="45" t="s">
        <v>72</v>
      </c>
      <c r="G12" s="45" t="s">
        <v>72</v>
      </c>
      <c r="H12" s="46">
        <f>H13+H17+H32</f>
        <v>0</v>
      </c>
      <c r="I12" s="46">
        <f>I13+I17+I32</f>
        <v>0</v>
      </c>
      <c r="J12" s="46">
        <f>J13+J17+J32</f>
        <v>0</v>
      </c>
      <c r="K12" s="47" t="s">
        <v>4</v>
      </c>
    </row>
    <row r="13" spans="1:76" x14ac:dyDescent="0.25">
      <c r="A13" s="48" t="s">
        <v>4</v>
      </c>
      <c r="B13" s="49" t="s">
        <v>106</v>
      </c>
      <c r="C13" s="155" t="s">
        <v>107</v>
      </c>
      <c r="D13" s="156"/>
      <c r="E13" s="50" t="s">
        <v>72</v>
      </c>
      <c r="F13" s="50" t="s">
        <v>72</v>
      </c>
      <c r="G13" s="50" t="s">
        <v>72</v>
      </c>
      <c r="H13" s="28">
        <f>SUM(H14:H16)</f>
        <v>0</v>
      </c>
      <c r="I13" s="28">
        <f>SUM(I14:I16)</f>
        <v>0</v>
      </c>
      <c r="J13" s="28">
        <f>SUM(J14:J16)</f>
        <v>0</v>
      </c>
      <c r="K13" s="51" t="s">
        <v>4</v>
      </c>
      <c r="AI13" s="34" t="s">
        <v>4</v>
      </c>
      <c r="AS13" s="28">
        <f>SUM(AJ14:AJ16)</f>
        <v>0</v>
      </c>
      <c r="AT13" s="28">
        <f>SUM(AK14:AK16)</f>
        <v>0</v>
      </c>
      <c r="AU13" s="28">
        <f>SUM(AL14:AL16)</f>
        <v>0</v>
      </c>
    </row>
    <row r="14" spans="1:76" x14ac:dyDescent="0.25">
      <c r="A14" s="1" t="s">
        <v>108</v>
      </c>
      <c r="B14" s="2" t="s">
        <v>109</v>
      </c>
      <c r="C14" s="73" t="s">
        <v>110</v>
      </c>
      <c r="D14" s="70"/>
      <c r="E14" s="2" t="s">
        <v>111</v>
      </c>
      <c r="F14" s="52">
        <v>259</v>
      </c>
      <c r="G14" s="62">
        <v>0</v>
      </c>
      <c r="H14" s="52">
        <f>F14*AO14</f>
        <v>0</v>
      </c>
      <c r="I14" s="52">
        <f>F14*AP14</f>
        <v>0</v>
      </c>
      <c r="J14" s="52">
        <f>F14*G14</f>
        <v>0</v>
      </c>
      <c r="K14" s="53" t="s">
        <v>4</v>
      </c>
      <c r="L14" s="64"/>
      <c r="Z14" s="52">
        <f>IF(AQ14="5",BJ14,0)</f>
        <v>0</v>
      </c>
      <c r="AB14" s="52">
        <f>IF(AQ14="1",BH14,0)</f>
        <v>0</v>
      </c>
      <c r="AC14" s="52">
        <f>IF(AQ14="1",BI14,0)</f>
        <v>0</v>
      </c>
      <c r="AD14" s="52">
        <f>IF(AQ14="7",BH14,0)</f>
        <v>0</v>
      </c>
      <c r="AE14" s="52">
        <f>IF(AQ14="7",BI14,0)</f>
        <v>0</v>
      </c>
      <c r="AF14" s="52">
        <f>IF(AQ14="2",BH14,0)</f>
        <v>0</v>
      </c>
      <c r="AG14" s="52">
        <f>IF(AQ14="2",BI14,0)</f>
        <v>0</v>
      </c>
      <c r="AH14" s="52">
        <f>IF(AQ14="0",BJ14,0)</f>
        <v>0</v>
      </c>
      <c r="AI14" s="34" t="s">
        <v>4</v>
      </c>
      <c r="AJ14" s="52">
        <f>IF(AN14=0,J14,0)</f>
        <v>0</v>
      </c>
      <c r="AK14" s="52">
        <f>IF(AN14=12,J14,0)</f>
        <v>0</v>
      </c>
      <c r="AL14" s="52">
        <f>IF(AN14=21,J14,0)</f>
        <v>0</v>
      </c>
      <c r="AN14" s="52">
        <v>21</v>
      </c>
      <c r="AO14" s="52">
        <f>G14*0</f>
        <v>0</v>
      </c>
      <c r="AP14" s="52">
        <f>G14*(1-0)</f>
        <v>0</v>
      </c>
      <c r="AQ14" s="54" t="s">
        <v>108</v>
      </c>
      <c r="AV14" s="52">
        <f>AW14+AX14</f>
        <v>0</v>
      </c>
      <c r="AW14" s="52">
        <f>F14*AO14</f>
        <v>0</v>
      </c>
      <c r="AX14" s="52">
        <f>F14*AP14</f>
        <v>0</v>
      </c>
      <c r="AY14" s="54" t="s">
        <v>112</v>
      </c>
      <c r="AZ14" s="54" t="s">
        <v>113</v>
      </c>
      <c r="BA14" s="34" t="s">
        <v>114</v>
      </c>
      <c r="BC14" s="52">
        <f>AW14+AX14</f>
        <v>0</v>
      </c>
      <c r="BD14" s="52">
        <f>G14/(100-BE14)*100</f>
        <v>0</v>
      </c>
      <c r="BE14" s="52">
        <v>0</v>
      </c>
      <c r="BF14" s="52">
        <f>14</f>
        <v>14</v>
      </c>
      <c r="BH14" s="52">
        <f>F14*AO14</f>
        <v>0</v>
      </c>
      <c r="BI14" s="52">
        <f>F14*AP14</f>
        <v>0</v>
      </c>
      <c r="BJ14" s="52">
        <f>F14*G14</f>
        <v>0</v>
      </c>
      <c r="BK14" s="52"/>
      <c r="BL14" s="52"/>
      <c r="BW14" s="52">
        <v>21</v>
      </c>
      <c r="BX14" s="3" t="s">
        <v>110</v>
      </c>
    </row>
    <row r="15" spans="1:76" x14ac:dyDescent="0.25">
      <c r="A15" s="1" t="s">
        <v>115</v>
      </c>
      <c r="B15" s="2" t="s">
        <v>116</v>
      </c>
      <c r="C15" s="73" t="s">
        <v>117</v>
      </c>
      <c r="D15" s="70"/>
      <c r="E15" s="2" t="s">
        <v>111</v>
      </c>
      <c r="F15" s="52">
        <v>246</v>
      </c>
      <c r="G15" s="62">
        <v>0</v>
      </c>
      <c r="H15" s="52">
        <f>F15*AO15</f>
        <v>0</v>
      </c>
      <c r="I15" s="52">
        <f>F15*AP15</f>
        <v>0</v>
      </c>
      <c r="J15" s="52">
        <f>F15*G15</f>
        <v>0</v>
      </c>
      <c r="K15" s="53" t="s">
        <v>4</v>
      </c>
      <c r="Z15" s="52">
        <f>IF(AQ15="5",BJ15,0)</f>
        <v>0</v>
      </c>
      <c r="AB15" s="52">
        <f>IF(AQ15="1",BH15,0)</f>
        <v>0</v>
      </c>
      <c r="AC15" s="52">
        <f>IF(AQ15="1",BI15,0)</f>
        <v>0</v>
      </c>
      <c r="AD15" s="52">
        <f>IF(AQ15="7",BH15,0)</f>
        <v>0</v>
      </c>
      <c r="AE15" s="52">
        <f>IF(AQ15="7",BI15,0)</f>
        <v>0</v>
      </c>
      <c r="AF15" s="52">
        <f>IF(AQ15="2",BH15,0)</f>
        <v>0</v>
      </c>
      <c r="AG15" s="52">
        <f>IF(AQ15="2",BI15,0)</f>
        <v>0</v>
      </c>
      <c r="AH15" s="52">
        <f>IF(AQ15="0",BJ15,0)</f>
        <v>0</v>
      </c>
      <c r="AI15" s="34" t="s">
        <v>4</v>
      </c>
      <c r="AJ15" s="52">
        <f>IF(AN15=0,J15,0)</f>
        <v>0</v>
      </c>
      <c r="AK15" s="52">
        <f>IF(AN15=12,J15,0)</f>
        <v>0</v>
      </c>
      <c r="AL15" s="52">
        <f>IF(AN15=21,J15,0)</f>
        <v>0</v>
      </c>
      <c r="AN15" s="52">
        <v>21</v>
      </c>
      <c r="AO15" s="52">
        <f>G15*0</f>
        <v>0</v>
      </c>
      <c r="AP15" s="52">
        <f>G15*(1-0)</f>
        <v>0</v>
      </c>
      <c r="AQ15" s="54" t="s">
        <v>108</v>
      </c>
      <c r="AV15" s="52">
        <f>AW15+AX15</f>
        <v>0</v>
      </c>
      <c r="AW15" s="52">
        <f>F15*AO15</f>
        <v>0</v>
      </c>
      <c r="AX15" s="52">
        <f>F15*AP15</f>
        <v>0</v>
      </c>
      <c r="AY15" s="54" t="s">
        <v>112</v>
      </c>
      <c r="AZ15" s="54" t="s">
        <v>113</v>
      </c>
      <c r="BA15" s="34" t="s">
        <v>114</v>
      </c>
      <c r="BC15" s="52">
        <f>AW15+AX15</f>
        <v>0</v>
      </c>
      <c r="BD15" s="52">
        <f>G15/(100-BE15)*100</f>
        <v>0</v>
      </c>
      <c r="BE15" s="52">
        <v>0</v>
      </c>
      <c r="BF15" s="52">
        <f>15</f>
        <v>15</v>
      </c>
      <c r="BH15" s="52">
        <f>F15*AO15</f>
        <v>0</v>
      </c>
      <c r="BI15" s="52">
        <f>F15*AP15</f>
        <v>0</v>
      </c>
      <c r="BJ15" s="52">
        <f>F15*G15</f>
        <v>0</v>
      </c>
      <c r="BK15" s="52"/>
      <c r="BL15" s="52"/>
      <c r="BW15" s="52">
        <v>21</v>
      </c>
      <c r="BX15" s="3" t="s">
        <v>117</v>
      </c>
    </row>
    <row r="16" spans="1:76" x14ac:dyDescent="0.25">
      <c r="A16" s="1" t="s">
        <v>118</v>
      </c>
      <c r="B16" s="2" t="s">
        <v>119</v>
      </c>
      <c r="C16" s="73" t="s">
        <v>120</v>
      </c>
      <c r="D16" s="70"/>
      <c r="E16" s="2" t="s">
        <v>111</v>
      </c>
      <c r="F16" s="52">
        <v>9</v>
      </c>
      <c r="G16" s="62">
        <v>0</v>
      </c>
      <c r="H16" s="52">
        <f>F16*AO16</f>
        <v>0</v>
      </c>
      <c r="I16" s="52">
        <f>F16*AP16</f>
        <v>0</v>
      </c>
      <c r="J16" s="52">
        <f>F16*G16</f>
        <v>0</v>
      </c>
      <c r="K16" s="53" t="s">
        <v>4</v>
      </c>
      <c r="Z16" s="52">
        <f>IF(AQ16="5",BJ16,0)</f>
        <v>0</v>
      </c>
      <c r="AB16" s="52">
        <f>IF(AQ16="1",BH16,0)</f>
        <v>0</v>
      </c>
      <c r="AC16" s="52">
        <f>IF(AQ16="1",BI16,0)</f>
        <v>0</v>
      </c>
      <c r="AD16" s="52">
        <f>IF(AQ16="7",BH16,0)</f>
        <v>0</v>
      </c>
      <c r="AE16" s="52">
        <f>IF(AQ16="7",BI16,0)</f>
        <v>0</v>
      </c>
      <c r="AF16" s="52">
        <f>IF(AQ16="2",BH16,0)</f>
        <v>0</v>
      </c>
      <c r="AG16" s="52">
        <f>IF(AQ16="2",BI16,0)</f>
        <v>0</v>
      </c>
      <c r="AH16" s="52">
        <f>IF(AQ16="0",BJ16,0)</f>
        <v>0</v>
      </c>
      <c r="AI16" s="34" t="s">
        <v>4</v>
      </c>
      <c r="AJ16" s="52">
        <f>IF(AN16=0,J16,0)</f>
        <v>0</v>
      </c>
      <c r="AK16" s="52">
        <f>IF(AN16=12,J16,0)</f>
        <v>0</v>
      </c>
      <c r="AL16" s="52">
        <f>IF(AN16=21,J16,0)</f>
        <v>0</v>
      </c>
      <c r="AN16" s="52">
        <v>21</v>
      </c>
      <c r="AO16" s="52">
        <f>G16*0</f>
        <v>0</v>
      </c>
      <c r="AP16" s="52">
        <f>G16*(1-0)</f>
        <v>0</v>
      </c>
      <c r="AQ16" s="54" t="s">
        <v>115</v>
      </c>
      <c r="AV16" s="52">
        <f>AW16+AX16</f>
        <v>0</v>
      </c>
      <c r="AW16" s="52">
        <f>F16*AO16</f>
        <v>0</v>
      </c>
      <c r="AX16" s="52">
        <f>F16*AP16</f>
        <v>0</v>
      </c>
      <c r="AY16" s="54" t="s">
        <v>112</v>
      </c>
      <c r="AZ16" s="54" t="s">
        <v>113</v>
      </c>
      <c r="BA16" s="34" t="s">
        <v>114</v>
      </c>
      <c r="BC16" s="52">
        <f>AW16+AX16</f>
        <v>0</v>
      </c>
      <c r="BD16" s="52">
        <f>G16/(100-BE16)*100</f>
        <v>0</v>
      </c>
      <c r="BE16" s="52">
        <v>0</v>
      </c>
      <c r="BF16" s="52">
        <f>16</f>
        <v>16</v>
      </c>
      <c r="BH16" s="52">
        <f>F16*AO16</f>
        <v>0</v>
      </c>
      <c r="BI16" s="52">
        <f>F16*AP16</f>
        <v>0</v>
      </c>
      <c r="BJ16" s="52">
        <f>F16*G16</f>
        <v>0</v>
      </c>
      <c r="BK16" s="52"/>
      <c r="BL16" s="52"/>
      <c r="BW16" s="52">
        <v>21</v>
      </c>
      <c r="BX16" s="3" t="s">
        <v>120</v>
      </c>
    </row>
    <row r="17" spans="1:76" x14ac:dyDescent="0.25">
      <c r="A17" s="48" t="s">
        <v>4</v>
      </c>
      <c r="B17" s="49" t="s">
        <v>121</v>
      </c>
      <c r="C17" s="155" t="s">
        <v>122</v>
      </c>
      <c r="D17" s="156"/>
      <c r="E17" s="50" t="s">
        <v>72</v>
      </c>
      <c r="F17" s="50" t="s">
        <v>72</v>
      </c>
      <c r="G17" s="50" t="s">
        <v>72</v>
      </c>
      <c r="H17" s="28">
        <f>SUM(H18:H31)</f>
        <v>0</v>
      </c>
      <c r="I17" s="28">
        <f>SUM(I18:I31)</f>
        <v>0</v>
      </c>
      <c r="J17" s="28">
        <f>SUM(J18:J31)</f>
        <v>0</v>
      </c>
      <c r="K17" s="51" t="s">
        <v>4</v>
      </c>
      <c r="AI17" s="34" t="s">
        <v>4</v>
      </c>
      <c r="AS17" s="28">
        <f>SUM(AJ18:AJ31)</f>
        <v>0</v>
      </c>
      <c r="AT17" s="28">
        <f>SUM(AK18:AK31)</f>
        <v>0</v>
      </c>
      <c r="AU17" s="28">
        <f>SUM(AL18:AL31)</f>
        <v>0</v>
      </c>
    </row>
    <row r="18" spans="1:76" x14ac:dyDescent="0.25">
      <c r="A18" s="1" t="s">
        <v>123</v>
      </c>
      <c r="B18" s="2" t="s">
        <v>124</v>
      </c>
      <c r="C18" s="73" t="s">
        <v>125</v>
      </c>
      <c r="D18" s="70"/>
      <c r="E18" s="2" t="s">
        <v>126</v>
      </c>
      <c r="F18" s="52">
        <v>284</v>
      </c>
      <c r="G18" s="62">
        <v>0</v>
      </c>
      <c r="H18" s="52">
        <f t="shared" ref="H18:H31" si="0">F18*AO18</f>
        <v>0</v>
      </c>
      <c r="I18" s="52">
        <f t="shared" ref="I18:I31" si="1">F18*AP18</f>
        <v>0</v>
      </c>
      <c r="J18" s="52">
        <f t="shared" ref="J18:J31" si="2">F18*G18</f>
        <v>0</v>
      </c>
      <c r="K18" s="53" t="s">
        <v>127</v>
      </c>
      <c r="L18" s="64"/>
      <c r="Z18" s="52">
        <f t="shared" ref="Z18:Z31" si="3">IF(AQ18="5",BJ18,0)</f>
        <v>0</v>
      </c>
      <c r="AB18" s="52">
        <f t="shared" ref="AB18:AB31" si="4">IF(AQ18="1",BH18,0)</f>
        <v>0</v>
      </c>
      <c r="AC18" s="52">
        <f t="shared" ref="AC18:AC31" si="5">IF(AQ18="1",BI18,0)</f>
        <v>0</v>
      </c>
      <c r="AD18" s="52">
        <f t="shared" ref="AD18:AD31" si="6">IF(AQ18="7",BH18,0)</f>
        <v>0</v>
      </c>
      <c r="AE18" s="52">
        <f t="shared" ref="AE18:AE31" si="7">IF(AQ18="7",BI18,0)</f>
        <v>0</v>
      </c>
      <c r="AF18" s="52">
        <f t="shared" ref="AF18:AF31" si="8">IF(AQ18="2",BH18,0)</f>
        <v>0</v>
      </c>
      <c r="AG18" s="52">
        <f t="shared" ref="AG18:AG31" si="9">IF(AQ18="2",BI18,0)</f>
        <v>0</v>
      </c>
      <c r="AH18" s="52">
        <f t="shared" ref="AH18:AH31" si="10">IF(AQ18="0",BJ18,0)</f>
        <v>0</v>
      </c>
      <c r="AI18" s="34" t="s">
        <v>4</v>
      </c>
      <c r="AJ18" s="52">
        <f t="shared" ref="AJ18:AJ31" si="11">IF(AN18=0,J18,0)</f>
        <v>0</v>
      </c>
      <c r="AK18" s="52">
        <f t="shared" ref="AK18:AK31" si="12">IF(AN18=12,J18,0)</f>
        <v>0</v>
      </c>
      <c r="AL18" s="52">
        <f t="shared" ref="AL18:AL31" si="13">IF(AN18=21,J18,0)</f>
        <v>0</v>
      </c>
      <c r="AN18" s="52">
        <v>21</v>
      </c>
      <c r="AO18" s="52">
        <f>G18*0</f>
        <v>0</v>
      </c>
      <c r="AP18" s="52">
        <f>G18*(1-0)</f>
        <v>0</v>
      </c>
      <c r="AQ18" s="54" t="s">
        <v>115</v>
      </c>
      <c r="AV18" s="52">
        <f t="shared" ref="AV18:AV31" si="14">AW18+AX18</f>
        <v>0</v>
      </c>
      <c r="AW18" s="52">
        <f t="shared" ref="AW18:AW31" si="15">F18*AO18</f>
        <v>0</v>
      </c>
      <c r="AX18" s="52">
        <f t="shared" ref="AX18:AX31" si="16">F18*AP18</f>
        <v>0</v>
      </c>
      <c r="AY18" s="54" t="s">
        <v>128</v>
      </c>
      <c r="AZ18" s="54" t="s">
        <v>113</v>
      </c>
      <c r="BA18" s="34" t="s">
        <v>114</v>
      </c>
      <c r="BC18" s="52">
        <f t="shared" ref="BC18:BC31" si="17">AW18+AX18</f>
        <v>0</v>
      </c>
      <c r="BD18" s="52">
        <f t="shared" ref="BD18:BD31" si="18">G18/(100-BE18)*100</f>
        <v>0</v>
      </c>
      <c r="BE18" s="52">
        <v>0</v>
      </c>
      <c r="BF18" s="52">
        <f>18</f>
        <v>18</v>
      </c>
      <c r="BH18" s="52">
        <f t="shared" ref="BH18:BH31" si="19">F18*AO18</f>
        <v>0</v>
      </c>
      <c r="BI18" s="52">
        <f t="shared" ref="BI18:BI31" si="20">F18*AP18</f>
        <v>0</v>
      </c>
      <c r="BJ18" s="52">
        <f t="shared" ref="BJ18:BJ31" si="21">F18*G18</f>
        <v>0</v>
      </c>
      <c r="BK18" s="52"/>
      <c r="BL18" s="52"/>
      <c r="BW18" s="52">
        <v>21</v>
      </c>
      <c r="BX18" s="3" t="s">
        <v>125</v>
      </c>
    </row>
    <row r="19" spans="1:76" x14ac:dyDescent="0.25">
      <c r="A19" s="1" t="s">
        <v>129</v>
      </c>
      <c r="B19" s="2" t="s">
        <v>130</v>
      </c>
      <c r="C19" s="73" t="s">
        <v>131</v>
      </c>
      <c r="D19" s="70"/>
      <c r="E19" s="2" t="s">
        <v>126</v>
      </c>
      <c r="F19" s="52">
        <v>221</v>
      </c>
      <c r="G19" s="62">
        <v>0</v>
      </c>
      <c r="H19" s="52">
        <f t="shared" si="0"/>
        <v>0</v>
      </c>
      <c r="I19" s="52">
        <f t="shared" si="1"/>
        <v>0</v>
      </c>
      <c r="J19" s="52">
        <f t="shared" si="2"/>
        <v>0</v>
      </c>
      <c r="K19" s="53" t="s">
        <v>127</v>
      </c>
      <c r="Z19" s="52">
        <f t="shared" si="3"/>
        <v>0</v>
      </c>
      <c r="AB19" s="52">
        <f t="shared" si="4"/>
        <v>0</v>
      </c>
      <c r="AC19" s="52">
        <f t="shared" si="5"/>
        <v>0</v>
      </c>
      <c r="AD19" s="52">
        <f t="shared" si="6"/>
        <v>0</v>
      </c>
      <c r="AE19" s="52">
        <f t="shared" si="7"/>
        <v>0</v>
      </c>
      <c r="AF19" s="52">
        <f t="shared" si="8"/>
        <v>0</v>
      </c>
      <c r="AG19" s="52">
        <f t="shared" si="9"/>
        <v>0</v>
      </c>
      <c r="AH19" s="52">
        <f t="shared" si="10"/>
        <v>0</v>
      </c>
      <c r="AI19" s="34" t="s">
        <v>4</v>
      </c>
      <c r="AJ19" s="52">
        <f t="shared" si="11"/>
        <v>0</v>
      </c>
      <c r="AK19" s="52">
        <f t="shared" si="12"/>
        <v>0</v>
      </c>
      <c r="AL19" s="52">
        <f t="shared" si="13"/>
        <v>0</v>
      </c>
      <c r="AN19" s="52">
        <v>21</v>
      </c>
      <c r="AO19" s="52">
        <f>G19*0</f>
        <v>0</v>
      </c>
      <c r="AP19" s="52">
        <f>G19*(1-0)</f>
        <v>0</v>
      </c>
      <c r="AQ19" s="54" t="s">
        <v>115</v>
      </c>
      <c r="AV19" s="52">
        <f t="shared" si="14"/>
        <v>0</v>
      </c>
      <c r="AW19" s="52">
        <f t="shared" si="15"/>
        <v>0</v>
      </c>
      <c r="AX19" s="52">
        <f t="shared" si="16"/>
        <v>0</v>
      </c>
      <c r="AY19" s="54" t="s">
        <v>128</v>
      </c>
      <c r="AZ19" s="54" t="s">
        <v>113</v>
      </c>
      <c r="BA19" s="34" t="s">
        <v>114</v>
      </c>
      <c r="BC19" s="52">
        <f t="shared" si="17"/>
        <v>0</v>
      </c>
      <c r="BD19" s="52">
        <f t="shared" si="18"/>
        <v>0</v>
      </c>
      <c r="BE19" s="52">
        <v>0</v>
      </c>
      <c r="BF19" s="52">
        <f>19</f>
        <v>19</v>
      </c>
      <c r="BH19" s="52">
        <f t="shared" si="19"/>
        <v>0</v>
      </c>
      <c r="BI19" s="52">
        <f t="shared" si="20"/>
        <v>0</v>
      </c>
      <c r="BJ19" s="52">
        <f t="shared" si="21"/>
        <v>0</v>
      </c>
      <c r="BK19" s="52"/>
      <c r="BL19" s="52"/>
      <c r="BW19" s="52">
        <v>21</v>
      </c>
      <c r="BX19" s="3" t="s">
        <v>131</v>
      </c>
    </row>
    <row r="20" spans="1:76" x14ac:dyDescent="0.25">
      <c r="A20" s="1" t="s">
        <v>132</v>
      </c>
      <c r="B20" s="2" t="s">
        <v>133</v>
      </c>
      <c r="C20" s="73" t="s">
        <v>134</v>
      </c>
      <c r="D20" s="70"/>
      <c r="E20" s="2" t="s">
        <v>126</v>
      </c>
      <c r="F20" s="52">
        <v>9</v>
      </c>
      <c r="G20" s="62">
        <v>0</v>
      </c>
      <c r="H20" s="52">
        <f t="shared" si="0"/>
        <v>0</v>
      </c>
      <c r="I20" s="52">
        <f t="shared" si="1"/>
        <v>0</v>
      </c>
      <c r="J20" s="52">
        <f t="shared" si="2"/>
        <v>0</v>
      </c>
      <c r="K20" s="53" t="s">
        <v>127</v>
      </c>
      <c r="Z20" s="52">
        <f t="shared" si="3"/>
        <v>0</v>
      </c>
      <c r="AB20" s="52">
        <f t="shared" si="4"/>
        <v>0</v>
      </c>
      <c r="AC20" s="52">
        <f t="shared" si="5"/>
        <v>0</v>
      </c>
      <c r="AD20" s="52">
        <f t="shared" si="6"/>
        <v>0</v>
      </c>
      <c r="AE20" s="52">
        <f t="shared" si="7"/>
        <v>0</v>
      </c>
      <c r="AF20" s="52">
        <f t="shared" si="8"/>
        <v>0</v>
      </c>
      <c r="AG20" s="52">
        <f t="shared" si="9"/>
        <v>0</v>
      </c>
      <c r="AH20" s="52">
        <f t="shared" si="10"/>
        <v>0</v>
      </c>
      <c r="AI20" s="34" t="s">
        <v>4</v>
      </c>
      <c r="AJ20" s="52">
        <f t="shared" si="11"/>
        <v>0</v>
      </c>
      <c r="AK20" s="52">
        <f t="shared" si="12"/>
        <v>0</v>
      </c>
      <c r="AL20" s="52">
        <f t="shared" si="13"/>
        <v>0</v>
      </c>
      <c r="AN20" s="52">
        <v>21</v>
      </c>
      <c r="AO20" s="52">
        <f>G20*0</f>
        <v>0</v>
      </c>
      <c r="AP20" s="52">
        <f>G20*(1-0)</f>
        <v>0</v>
      </c>
      <c r="AQ20" s="54" t="s">
        <v>115</v>
      </c>
      <c r="AV20" s="52">
        <f t="shared" si="14"/>
        <v>0</v>
      </c>
      <c r="AW20" s="52">
        <f t="shared" si="15"/>
        <v>0</v>
      </c>
      <c r="AX20" s="52">
        <f t="shared" si="16"/>
        <v>0</v>
      </c>
      <c r="AY20" s="54" t="s">
        <v>128</v>
      </c>
      <c r="AZ20" s="54" t="s">
        <v>113</v>
      </c>
      <c r="BA20" s="34" t="s">
        <v>114</v>
      </c>
      <c r="BC20" s="52">
        <f t="shared" si="17"/>
        <v>0</v>
      </c>
      <c r="BD20" s="52">
        <f t="shared" si="18"/>
        <v>0</v>
      </c>
      <c r="BE20" s="52">
        <v>0</v>
      </c>
      <c r="BF20" s="52">
        <f>20</f>
        <v>20</v>
      </c>
      <c r="BH20" s="52">
        <f t="shared" si="19"/>
        <v>0</v>
      </c>
      <c r="BI20" s="52">
        <f t="shared" si="20"/>
        <v>0</v>
      </c>
      <c r="BJ20" s="52">
        <f t="shared" si="21"/>
        <v>0</v>
      </c>
      <c r="BK20" s="52"/>
      <c r="BL20" s="52"/>
      <c r="BW20" s="52">
        <v>21</v>
      </c>
      <c r="BX20" s="3" t="s">
        <v>134</v>
      </c>
    </row>
    <row r="21" spans="1:76" x14ac:dyDescent="0.25">
      <c r="A21" s="1" t="s">
        <v>135</v>
      </c>
      <c r="B21" s="2" t="s">
        <v>136</v>
      </c>
      <c r="C21" s="73" t="s">
        <v>137</v>
      </c>
      <c r="D21" s="70"/>
      <c r="E21" s="2" t="s">
        <v>111</v>
      </c>
      <c r="F21" s="52">
        <v>82</v>
      </c>
      <c r="G21" s="62">
        <v>0</v>
      </c>
      <c r="H21" s="52">
        <f t="shared" si="0"/>
        <v>0</v>
      </c>
      <c r="I21" s="52">
        <f t="shared" si="1"/>
        <v>0</v>
      </c>
      <c r="J21" s="52">
        <f t="shared" si="2"/>
        <v>0</v>
      </c>
      <c r="K21" s="53" t="s">
        <v>4</v>
      </c>
      <c r="Z21" s="52">
        <f t="shared" si="3"/>
        <v>0</v>
      </c>
      <c r="AB21" s="52">
        <f t="shared" si="4"/>
        <v>0</v>
      </c>
      <c r="AC21" s="52">
        <f t="shared" si="5"/>
        <v>0</v>
      </c>
      <c r="AD21" s="52">
        <f t="shared" si="6"/>
        <v>0</v>
      </c>
      <c r="AE21" s="52">
        <f t="shared" si="7"/>
        <v>0</v>
      </c>
      <c r="AF21" s="52">
        <f t="shared" si="8"/>
        <v>0</v>
      </c>
      <c r="AG21" s="52">
        <f t="shared" si="9"/>
        <v>0</v>
      </c>
      <c r="AH21" s="52">
        <f t="shared" si="10"/>
        <v>0</v>
      </c>
      <c r="AI21" s="34" t="s">
        <v>4</v>
      </c>
      <c r="AJ21" s="52">
        <f t="shared" si="11"/>
        <v>0</v>
      </c>
      <c r="AK21" s="52">
        <f t="shared" si="12"/>
        <v>0</v>
      </c>
      <c r="AL21" s="52">
        <f t="shared" si="13"/>
        <v>0</v>
      </c>
      <c r="AN21" s="52">
        <v>21</v>
      </c>
      <c r="AO21" s="52">
        <f t="shared" ref="AO21:AO31" si="22">G21*1</f>
        <v>0</v>
      </c>
      <c r="AP21" s="52">
        <f t="shared" ref="AP21:AP31" si="23">G21*(1-1)</f>
        <v>0</v>
      </c>
      <c r="AQ21" s="54" t="s">
        <v>108</v>
      </c>
      <c r="AV21" s="52">
        <f t="shared" si="14"/>
        <v>0</v>
      </c>
      <c r="AW21" s="52">
        <f t="shared" si="15"/>
        <v>0</v>
      </c>
      <c r="AX21" s="52">
        <f t="shared" si="16"/>
        <v>0</v>
      </c>
      <c r="AY21" s="54" t="s">
        <v>128</v>
      </c>
      <c r="AZ21" s="54" t="s">
        <v>113</v>
      </c>
      <c r="BA21" s="34" t="s">
        <v>114</v>
      </c>
      <c r="BC21" s="52">
        <f t="shared" si="17"/>
        <v>0</v>
      </c>
      <c r="BD21" s="52">
        <f t="shared" si="18"/>
        <v>0</v>
      </c>
      <c r="BE21" s="52">
        <v>0</v>
      </c>
      <c r="BF21" s="52">
        <f>21</f>
        <v>21</v>
      </c>
      <c r="BH21" s="52">
        <f t="shared" si="19"/>
        <v>0</v>
      </c>
      <c r="BI21" s="52">
        <f t="shared" si="20"/>
        <v>0</v>
      </c>
      <c r="BJ21" s="52">
        <f t="shared" si="21"/>
        <v>0</v>
      </c>
      <c r="BK21" s="52"/>
      <c r="BL21" s="52"/>
      <c r="BW21" s="52">
        <v>21</v>
      </c>
      <c r="BX21" s="3" t="s">
        <v>137</v>
      </c>
    </row>
    <row r="22" spans="1:76" ht="25.5" x14ac:dyDescent="0.25">
      <c r="A22" s="1" t="s">
        <v>138</v>
      </c>
      <c r="B22" s="2" t="s">
        <v>139</v>
      </c>
      <c r="C22" s="73" t="s">
        <v>140</v>
      </c>
      <c r="D22" s="70"/>
      <c r="E22" s="2" t="s">
        <v>111</v>
      </c>
      <c r="F22" s="52">
        <v>96</v>
      </c>
      <c r="G22" s="62">
        <v>0</v>
      </c>
      <c r="H22" s="52">
        <f t="shared" si="0"/>
        <v>0</v>
      </c>
      <c r="I22" s="52">
        <f t="shared" si="1"/>
        <v>0</v>
      </c>
      <c r="J22" s="52">
        <f t="shared" si="2"/>
        <v>0</v>
      </c>
      <c r="K22" s="53" t="s">
        <v>4</v>
      </c>
      <c r="L22" s="64"/>
      <c r="Z22" s="52">
        <f t="shared" si="3"/>
        <v>0</v>
      </c>
      <c r="AB22" s="52">
        <f t="shared" si="4"/>
        <v>0</v>
      </c>
      <c r="AC22" s="52">
        <f t="shared" si="5"/>
        <v>0</v>
      </c>
      <c r="AD22" s="52">
        <f t="shared" si="6"/>
        <v>0</v>
      </c>
      <c r="AE22" s="52">
        <f t="shared" si="7"/>
        <v>0</v>
      </c>
      <c r="AF22" s="52">
        <f t="shared" si="8"/>
        <v>0</v>
      </c>
      <c r="AG22" s="52">
        <f t="shared" si="9"/>
        <v>0</v>
      </c>
      <c r="AH22" s="52">
        <f t="shared" si="10"/>
        <v>0</v>
      </c>
      <c r="AI22" s="34" t="s">
        <v>4</v>
      </c>
      <c r="AJ22" s="52">
        <f t="shared" si="11"/>
        <v>0</v>
      </c>
      <c r="AK22" s="52">
        <f t="shared" si="12"/>
        <v>0</v>
      </c>
      <c r="AL22" s="52">
        <f t="shared" si="13"/>
        <v>0</v>
      </c>
      <c r="AN22" s="52">
        <v>21</v>
      </c>
      <c r="AO22" s="52">
        <f t="shared" si="22"/>
        <v>0</v>
      </c>
      <c r="AP22" s="52">
        <f t="shared" si="23"/>
        <v>0</v>
      </c>
      <c r="AQ22" s="54" t="s">
        <v>108</v>
      </c>
      <c r="AV22" s="52">
        <f t="shared" si="14"/>
        <v>0</v>
      </c>
      <c r="AW22" s="52">
        <f t="shared" si="15"/>
        <v>0</v>
      </c>
      <c r="AX22" s="52">
        <f t="shared" si="16"/>
        <v>0</v>
      </c>
      <c r="AY22" s="54" t="s">
        <v>128</v>
      </c>
      <c r="AZ22" s="54" t="s">
        <v>113</v>
      </c>
      <c r="BA22" s="34" t="s">
        <v>114</v>
      </c>
      <c r="BC22" s="52">
        <f t="shared" si="17"/>
        <v>0</v>
      </c>
      <c r="BD22" s="52">
        <f t="shared" si="18"/>
        <v>0</v>
      </c>
      <c r="BE22" s="52">
        <v>0</v>
      </c>
      <c r="BF22" s="52">
        <f>22</f>
        <v>22</v>
      </c>
      <c r="BH22" s="52">
        <f t="shared" si="19"/>
        <v>0</v>
      </c>
      <c r="BI22" s="52">
        <f t="shared" si="20"/>
        <v>0</v>
      </c>
      <c r="BJ22" s="52">
        <f t="shared" si="21"/>
        <v>0</v>
      </c>
      <c r="BK22" s="52"/>
      <c r="BL22" s="52"/>
      <c r="BW22" s="52">
        <v>21</v>
      </c>
      <c r="BX22" s="3" t="s">
        <v>140</v>
      </c>
    </row>
    <row r="23" spans="1:76" ht="25.5" x14ac:dyDescent="0.25">
      <c r="A23" s="1" t="s">
        <v>141</v>
      </c>
      <c r="B23" s="2" t="s">
        <v>142</v>
      </c>
      <c r="C23" s="73" t="s">
        <v>143</v>
      </c>
      <c r="D23" s="70"/>
      <c r="E23" s="2" t="s">
        <v>111</v>
      </c>
      <c r="F23" s="52">
        <v>47</v>
      </c>
      <c r="G23" s="62">
        <v>0</v>
      </c>
      <c r="H23" s="52">
        <f t="shared" si="0"/>
        <v>0</v>
      </c>
      <c r="I23" s="52">
        <f t="shared" si="1"/>
        <v>0</v>
      </c>
      <c r="J23" s="52">
        <f t="shared" si="2"/>
        <v>0</v>
      </c>
      <c r="K23" s="53" t="s">
        <v>4</v>
      </c>
      <c r="L23" s="64"/>
      <c r="Z23" s="52">
        <f t="shared" si="3"/>
        <v>0</v>
      </c>
      <c r="AB23" s="52">
        <f t="shared" si="4"/>
        <v>0</v>
      </c>
      <c r="AC23" s="52">
        <f t="shared" si="5"/>
        <v>0</v>
      </c>
      <c r="AD23" s="52">
        <f t="shared" si="6"/>
        <v>0</v>
      </c>
      <c r="AE23" s="52">
        <f t="shared" si="7"/>
        <v>0</v>
      </c>
      <c r="AF23" s="52">
        <f t="shared" si="8"/>
        <v>0</v>
      </c>
      <c r="AG23" s="52">
        <f t="shared" si="9"/>
        <v>0</v>
      </c>
      <c r="AH23" s="52">
        <f t="shared" si="10"/>
        <v>0</v>
      </c>
      <c r="AI23" s="34" t="s">
        <v>4</v>
      </c>
      <c r="AJ23" s="52">
        <f t="shared" si="11"/>
        <v>0</v>
      </c>
      <c r="AK23" s="52">
        <f t="shared" si="12"/>
        <v>0</v>
      </c>
      <c r="AL23" s="52">
        <f t="shared" si="13"/>
        <v>0</v>
      </c>
      <c r="AN23" s="52">
        <v>21</v>
      </c>
      <c r="AO23" s="52">
        <f t="shared" si="22"/>
        <v>0</v>
      </c>
      <c r="AP23" s="52">
        <f t="shared" si="23"/>
        <v>0</v>
      </c>
      <c r="AQ23" s="54" t="s">
        <v>108</v>
      </c>
      <c r="AV23" s="52">
        <f t="shared" si="14"/>
        <v>0</v>
      </c>
      <c r="AW23" s="52">
        <f t="shared" si="15"/>
        <v>0</v>
      </c>
      <c r="AX23" s="52">
        <f t="shared" si="16"/>
        <v>0</v>
      </c>
      <c r="AY23" s="54" t="s">
        <v>128</v>
      </c>
      <c r="AZ23" s="54" t="s">
        <v>113</v>
      </c>
      <c r="BA23" s="34" t="s">
        <v>114</v>
      </c>
      <c r="BC23" s="52">
        <f t="shared" si="17"/>
        <v>0</v>
      </c>
      <c r="BD23" s="52">
        <f t="shared" si="18"/>
        <v>0</v>
      </c>
      <c r="BE23" s="52">
        <v>0</v>
      </c>
      <c r="BF23" s="52">
        <f>23</f>
        <v>23</v>
      </c>
      <c r="BH23" s="52">
        <f t="shared" si="19"/>
        <v>0</v>
      </c>
      <c r="BI23" s="52">
        <f t="shared" si="20"/>
        <v>0</v>
      </c>
      <c r="BJ23" s="52">
        <f t="shared" si="21"/>
        <v>0</v>
      </c>
      <c r="BK23" s="52"/>
      <c r="BL23" s="52"/>
      <c r="BW23" s="52">
        <v>21</v>
      </c>
      <c r="BX23" s="3" t="s">
        <v>143</v>
      </c>
    </row>
    <row r="24" spans="1:76" x14ac:dyDescent="0.25">
      <c r="A24" s="1" t="s">
        <v>144</v>
      </c>
      <c r="B24" s="2" t="s">
        <v>145</v>
      </c>
      <c r="C24" s="73" t="s">
        <v>146</v>
      </c>
      <c r="D24" s="70"/>
      <c r="E24" s="2" t="s">
        <v>111</v>
      </c>
      <c r="F24" s="52">
        <v>4</v>
      </c>
      <c r="G24" s="62">
        <v>0</v>
      </c>
      <c r="H24" s="52">
        <f t="shared" si="0"/>
        <v>0</v>
      </c>
      <c r="I24" s="52">
        <f t="shared" si="1"/>
        <v>0</v>
      </c>
      <c r="J24" s="52">
        <f t="shared" si="2"/>
        <v>0</v>
      </c>
      <c r="K24" s="53" t="s">
        <v>4</v>
      </c>
      <c r="Z24" s="52">
        <f t="shared" si="3"/>
        <v>0</v>
      </c>
      <c r="AB24" s="52">
        <f t="shared" si="4"/>
        <v>0</v>
      </c>
      <c r="AC24" s="52">
        <f t="shared" si="5"/>
        <v>0</v>
      </c>
      <c r="AD24" s="52">
        <f t="shared" si="6"/>
        <v>0</v>
      </c>
      <c r="AE24" s="52">
        <f t="shared" si="7"/>
        <v>0</v>
      </c>
      <c r="AF24" s="52">
        <f t="shared" si="8"/>
        <v>0</v>
      </c>
      <c r="AG24" s="52">
        <f t="shared" si="9"/>
        <v>0</v>
      </c>
      <c r="AH24" s="52">
        <f t="shared" si="10"/>
        <v>0</v>
      </c>
      <c r="AI24" s="34" t="s">
        <v>4</v>
      </c>
      <c r="AJ24" s="52">
        <f t="shared" si="11"/>
        <v>0</v>
      </c>
      <c r="AK24" s="52">
        <f t="shared" si="12"/>
        <v>0</v>
      </c>
      <c r="AL24" s="52">
        <f t="shared" si="13"/>
        <v>0</v>
      </c>
      <c r="AN24" s="52">
        <v>21</v>
      </c>
      <c r="AO24" s="52">
        <f t="shared" si="22"/>
        <v>0</v>
      </c>
      <c r="AP24" s="52">
        <f t="shared" si="23"/>
        <v>0</v>
      </c>
      <c r="AQ24" s="54" t="s">
        <v>108</v>
      </c>
      <c r="AV24" s="52">
        <f t="shared" si="14"/>
        <v>0</v>
      </c>
      <c r="AW24" s="52">
        <f t="shared" si="15"/>
        <v>0</v>
      </c>
      <c r="AX24" s="52">
        <f t="shared" si="16"/>
        <v>0</v>
      </c>
      <c r="AY24" s="54" t="s">
        <v>128</v>
      </c>
      <c r="AZ24" s="54" t="s">
        <v>113</v>
      </c>
      <c r="BA24" s="34" t="s">
        <v>114</v>
      </c>
      <c r="BC24" s="52">
        <f t="shared" si="17"/>
        <v>0</v>
      </c>
      <c r="BD24" s="52">
        <f t="shared" si="18"/>
        <v>0</v>
      </c>
      <c r="BE24" s="52">
        <v>0</v>
      </c>
      <c r="BF24" s="52">
        <f>24</f>
        <v>24</v>
      </c>
      <c r="BH24" s="52">
        <f t="shared" si="19"/>
        <v>0</v>
      </c>
      <c r="BI24" s="52">
        <f t="shared" si="20"/>
        <v>0</v>
      </c>
      <c r="BJ24" s="52">
        <f t="shared" si="21"/>
        <v>0</v>
      </c>
      <c r="BK24" s="52"/>
      <c r="BL24" s="52"/>
      <c r="BW24" s="52">
        <v>21</v>
      </c>
      <c r="BX24" s="3" t="s">
        <v>146</v>
      </c>
    </row>
    <row r="25" spans="1:76" ht="25.5" x14ac:dyDescent="0.25">
      <c r="A25" s="1" t="s">
        <v>147</v>
      </c>
      <c r="B25" s="2" t="s">
        <v>148</v>
      </c>
      <c r="C25" s="73" t="s">
        <v>149</v>
      </c>
      <c r="D25" s="70"/>
      <c r="E25" s="2" t="s">
        <v>111</v>
      </c>
      <c r="F25" s="52">
        <v>78</v>
      </c>
      <c r="G25" s="62">
        <v>0</v>
      </c>
      <c r="H25" s="52">
        <f t="shared" si="0"/>
        <v>0</v>
      </c>
      <c r="I25" s="52">
        <f t="shared" si="1"/>
        <v>0</v>
      </c>
      <c r="J25" s="52">
        <f t="shared" si="2"/>
        <v>0</v>
      </c>
      <c r="K25" s="53" t="s">
        <v>4</v>
      </c>
      <c r="Z25" s="52">
        <f t="shared" si="3"/>
        <v>0</v>
      </c>
      <c r="AB25" s="52">
        <f t="shared" si="4"/>
        <v>0</v>
      </c>
      <c r="AC25" s="52">
        <f t="shared" si="5"/>
        <v>0</v>
      </c>
      <c r="AD25" s="52">
        <f t="shared" si="6"/>
        <v>0</v>
      </c>
      <c r="AE25" s="52">
        <f t="shared" si="7"/>
        <v>0</v>
      </c>
      <c r="AF25" s="52">
        <f t="shared" si="8"/>
        <v>0</v>
      </c>
      <c r="AG25" s="52">
        <f t="shared" si="9"/>
        <v>0</v>
      </c>
      <c r="AH25" s="52">
        <f t="shared" si="10"/>
        <v>0</v>
      </c>
      <c r="AI25" s="34" t="s">
        <v>4</v>
      </c>
      <c r="AJ25" s="52">
        <f t="shared" si="11"/>
        <v>0</v>
      </c>
      <c r="AK25" s="52">
        <f t="shared" si="12"/>
        <v>0</v>
      </c>
      <c r="AL25" s="52">
        <f t="shared" si="13"/>
        <v>0</v>
      </c>
      <c r="AN25" s="52">
        <v>21</v>
      </c>
      <c r="AO25" s="52">
        <f t="shared" si="22"/>
        <v>0</v>
      </c>
      <c r="AP25" s="52">
        <f t="shared" si="23"/>
        <v>0</v>
      </c>
      <c r="AQ25" s="54" t="s">
        <v>108</v>
      </c>
      <c r="AV25" s="52">
        <f t="shared" si="14"/>
        <v>0</v>
      </c>
      <c r="AW25" s="52">
        <f t="shared" si="15"/>
        <v>0</v>
      </c>
      <c r="AX25" s="52">
        <f t="shared" si="16"/>
        <v>0</v>
      </c>
      <c r="AY25" s="54" t="s">
        <v>128</v>
      </c>
      <c r="AZ25" s="54" t="s">
        <v>113</v>
      </c>
      <c r="BA25" s="34" t="s">
        <v>114</v>
      </c>
      <c r="BC25" s="52">
        <f t="shared" si="17"/>
        <v>0</v>
      </c>
      <c r="BD25" s="52">
        <f t="shared" si="18"/>
        <v>0</v>
      </c>
      <c r="BE25" s="52">
        <v>0</v>
      </c>
      <c r="BF25" s="52">
        <f>25</f>
        <v>25</v>
      </c>
      <c r="BH25" s="52">
        <f t="shared" si="19"/>
        <v>0</v>
      </c>
      <c r="BI25" s="52">
        <f t="shared" si="20"/>
        <v>0</v>
      </c>
      <c r="BJ25" s="52">
        <f t="shared" si="21"/>
        <v>0</v>
      </c>
      <c r="BK25" s="52"/>
      <c r="BL25" s="52"/>
      <c r="BW25" s="52">
        <v>21</v>
      </c>
      <c r="BX25" s="3" t="s">
        <v>149</v>
      </c>
    </row>
    <row r="26" spans="1:76" ht="25.5" x14ac:dyDescent="0.25">
      <c r="A26" s="1" t="s">
        <v>150</v>
      </c>
      <c r="B26" s="2" t="s">
        <v>151</v>
      </c>
      <c r="C26" s="73" t="s">
        <v>152</v>
      </c>
      <c r="D26" s="70"/>
      <c r="E26" s="2" t="s">
        <v>111</v>
      </c>
      <c r="F26" s="52">
        <v>96</v>
      </c>
      <c r="G26" s="62">
        <v>0</v>
      </c>
      <c r="H26" s="52">
        <f t="shared" si="0"/>
        <v>0</v>
      </c>
      <c r="I26" s="52">
        <f t="shared" si="1"/>
        <v>0</v>
      </c>
      <c r="J26" s="52">
        <f t="shared" si="2"/>
        <v>0</v>
      </c>
      <c r="K26" s="53" t="s">
        <v>4</v>
      </c>
      <c r="Z26" s="52">
        <f t="shared" si="3"/>
        <v>0</v>
      </c>
      <c r="AB26" s="52">
        <f t="shared" si="4"/>
        <v>0</v>
      </c>
      <c r="AC26" s="52">
        <f t="shared" si="5"/>
        <v>0</v>
      </c>
      <c r="AD26" s="52">
        <f t="shared" si="6"/>
        <v>0</v>
      </c>
      <c r="AE26" s="52">
        <f t="shared" si="7"/>
        <v>0</v>
      </c>
      <c r="AF26" s="52">
        <f t="shared" si="8"/>
        <v>0</v>
      </c>
      <c r="AG26" s="52">
        <f t="shared" si="9"/>
        <v>0</v>
      </c>
      <c r="AH26" s="52">
        <f t="shared" si="10"/>
        <v>0</v>
      </c>
      <c r="AI26" s="34" t="s">
        <v>4</v>
      </c>
      <c r="AJ26" s="52">
        <f t="shared" si="11"/>
        <v>0</v>
      </c>
      <c r="AK26" s="52">
        <f t="shared" si="12"/>
        <v>0</v>
      </c>
      <c r="AL26" s="52">
        <f t="shared" si="13"/>
        <v>0</v>
      </c>
      <c r="AN26" s="52">
        <v>21</v>
      </c>
      <c r="AO26" s="52">
        <f t="shared" si="22"/>
        <v>0</v>
      </c>
      <c r="AP26" s="52">
        <f t="shared" si="23"/>
        <v>0</v>
      </c>
      <c r="AQ26" s="54" t="s">
        <v>108</v>
      </c>
      <c r="AV26" s="52">
        <f t="shared" si="14"/>
        <v>0</v>
      </c>
      <c r="AW26" s="52">
        <f t="shared" si="15"/>
        <v>0</v>
      </c>
      <c r="AX26" s="52">
        <f t="shared" si="16"/>
        <v>0</v>
      </c>
      <c r="AY26" s="54" t="s">
        <v>128</v>
      </c>
      <c r="AZ26" s="54" t="s">
        <v>113</v>
      </c>
      <c r="BA26" s="34" t="s">
        <v>114</v>
      </c>
      <c r="BC26" s="52">
        <f t="shared" si="17"/>
        <v>0</v>
      </c>
      <c r="BD26" s="52">
        <f t="shared" si="18"/>
        <v>0</v>
      </c>
      <c r="BE26" s="52">
        <v>0</v>
      </c>
      <c r="BF26" s="52">
        <f>26</f>
        <v>26</v>
      </c>
      <c r="BH26" s="52">
        <f t="shared" si="19"/>
        <v>0</v>
      </c>
      <c r="BI26" s="52">
        <f t="shared" si="20"/>
        <v>0</v>
      </c>
      <c r="BJ26" s="52">
        <f t="shared" si="21"/>
        <v>0</v>
      </c>
      <c r="BK26" s="52"/>
      <c r="BL26" s="52"/>
      <c r="BW26" s="52">
        <v>21</v>
      </c>
      <c r="BX26" s="3" t="s">
        <v>152</v>
      </c>
    </row>
    <row r="27" spans="1:76" ht="25.5" x14ac:dyDescent="0.25">
      <c r="A27" s="1" t="s">
        <v>153</v>
      </c>
      <c r="B27" s="2" t="s">
        <v>154</v>
      </c>
      <c r="C27" s="73" t="s">
        <v>155</v>
      </c>
      <c r="D27" s="70"/>
      <c r="E27" s="2" t="s">
        <v>111</v>
      </c>
      <c r="F27" s="52">
        <v>25</v>
      </c>
      <c r="G27" s="62">
        <v>0</v>
      </c>
      <c r="H27" s="52">
        <f t="shared" si="0"/>
        <v>0</v>
      </c>
      <c r="I27" s="52">
        <f t="shared" si="1"/>
        <v>0</v>
      </c>
      <c r="J27" s="52">
        <f t="shared" si="2"/>
        <v>0</v>
      </c>
      <c r="K27" s="53" t="s">
        <v>4</v>
      </c>
      <c r="Z27" s="52">
        <f t="shared" si="3"/>
        <v>0</v>
      </c>
      <c r="AB27" s="52">
        <f t="shared" si="4"/>
        <v>0</v>
      </c>
      <c r="AC27" s="52">
        <f t="shared" si="5"/>
        <v>0</v>
      </c>
      <c r="AD27" s="52">
        <f t="shared" si="6"/>
        <v>0</v>
      </c>
      <c r="AE27" s="52">
        <f t="shared" si="7"/>
        <v>0</v>
      </c>
      <c r="AF27" s="52">
        <f t="shared" si="8"/>
        <v>0</v>
      </c>
      <c r="AG27" s="52">
        <f t="shared" si="9"/>
        <v>0</v>
      </c>
      <c r="AH27" s="52">
        <f t="shared" si="10"/>
        <v>0</v>
      </c>
      <c r="AI27" s="34" t="s">
        <v>4</v>
      </c>
      <c r="AJ27" s="52">
        <f t="shared" si="11"/>
        <v>0</v>
      </c>
      <c r="AK27" s="52">
        <f t="shared" si="12"/>
        <v>0</v>
      </c>
      <c r="AL27" s="52">
        <f t="shared" si="13"/>
        <v>0</v>
      </c>
      <c r="AN27" s="52">
        <v>21</v>
      </c>
      <c r="AO27" s="52">
        <f t="shared" si="22"/>
        <v>0</v>
      </c>
      <c r="AP27" s="52">
        <f t="shared" si="23"/>
        <v>0</v>
      </c>
      <c r="AQ27" s="54" t="s">
        <v>108</v>
      </c>
      <c r="AV27" s="52">
        <f t="shared" si="14"/>
        <v>0</v>
      </c>
      <c r="AW27" s="52">
        <f t="shared" si="15"/>
        <v>0</v>
      </c>
      <c r="AX27" s="52">
        <f t="shared" si="16"/>
        <v>0</v>
      </c>
      <c r="AY27" s="54" t="s">
        <v>128</v>
      </c>
      <c r="AZ27" s="54" t="s">
        <v>113</v>
      </c>
      <c r="BA27" s="34" t="s">
        <v>114</v>
      </c>
      <c r="BC27" s="52">
        <f t="shared" si="17"/>
        <v>0</v>
      </c>
      <c r="BD27" s="52">
        <f t="shared" si="18"/>
        <v>0</v>
      </c>
      <c r="BE27" s="52">
        <v>0</v>
      </c>
      <c r="BF27" s="52">
        <f>27</f>
        <v>27</v>
      </c>
      <c r="BH27" s="52">
        <f t="shared" si="19"/>
        <v>0</v>
      </c>
      <c r="BI27" s="52">
        <f t="shared" si="20"/>
        <v>0</v>
      </c>
      <c r="BJ27" s="52">
        <f t="shared" si="21"/>
        <v>0</v>
      </c>
      <c r="BK27" s="52"/>
      <c r="BL27" s="52"/>
      <c r="BW27" s="52">
        <v>21</v>
      </c>
      <c r="BX27" s="3" t="s">
        <v>155</v>
      </c>
    </row>
    <row r="28" spans="1:76" ht="25.5" x14ac:dyDescent="0.25">
      <c r="A28" s="1" t="s">
        <v>156</v>
      </c>
      <c r="B28" s="2" t="s">
        <v>157</v>
      </c>
      <c r="C28" s="73" t="s">
        <v>158</v>
      </c>
      <c r="D28" s="70"/>
      <c r="E28" s="2" t="s">
        <v>111</v>
      </c>
      <c r="F28" s="52">
        <v>35</v>
      </c>
      <c r="G28" s="62">
        <v>0</v>
      </c>
      <c r="H28" s="52">
        <f t="shared" si="0"/>
        <v>0</v>
      </c>
      <c r="I28" s="52">
        <f t="shared" si="1"/>
        <v>0</v>
      </c>
      <c r="J28" s="52">
        <f t="shared" si="2"/>
        <v>0</v>
      </c>
      <c r="K28" s="53" t="s">
        <v>4</v>
      </c>
      <c r="Z28" s="52">
        <f t="shared" si="3"/>
        <v>0</v>
      </c>
      <c r="AB28" s="52">
        <f t="shared" si="4"/>
        <v>0</v>
      </c>
      <c r="AC28" s="52">
        <f t="shared" si="5"/>
        <v>0</v>
      </c>
      <c r="AD28" s="52">
        <f t="shared" si="6"/>
        <v>0</v>
      </c>
      <c r="AE28" s="52">
        <f t="shared" si="7"/>
        <v>0</v>
      </c>
      <c r="AF28" s="52">
        <f t="shared" si="8"/>
        <v>0</v>
      </c>
      <c r="AG28" s="52">
        <f t="shared" si="9"/>
        <v>0</v>
      </c>
      <c r="AH28" s="52">
        <f t="shared" si="10"/>
        <v>0</v>
      </c>
      <c r="AI28" s="34" t="s">
        <v>4</v>
      </c>
      <c r="AJ28" s="52">
        <f t="shared" si="11"/>
        <v>0</v>
      </c>
      <c r="AK28" s="52">
        <f t="shared" si="12"/>
        <v>0</v>
      </c>
      <c r="AL28" s="52">
        <f t="shared" si="13"/>
        <v>0</v>
      </c>
      <c r="AN28" s="52">
        <v>21</v>
      </c>
      <c r="AO28" s="52">
        <f t="shared" si="22"/>
        <v>0</v>
      </c>
      <c r="AP28" s="52">
        <f t="shared" si="23"/>
        <v>0</v>
      </c>
      <c r="AQ28" s="54" t="s">
        <v>108</v>
      </c>
      <c r="AV28" s="52">
        <f t="shared" si="14"/>
        <v>0</v>
      </c>
      <c r="AW28" s="52">
        <f t="shared" si="15"/>
        <v>0</v>
      </c>
      <c r="AX28" s="52">
        <f t="shared" si="16"/>
        <v>0</v>
      </c>
      <c r="AY28" s="54" t="s">
        <v>128</v>
      </c>
      <c r="AZ28" s="54" t="s">
        <v>113</v>
      </c>
      <c r="BA28" s="34" t="s">
        <v>114</v>
      </c>
      <c r="BC28" s="52">
        <f t="shared" si="17"/>
        <v>0</v>
      </c>
      <c r="BD28" s="52">
        <f t="shared" si="18"/>
        <v>0</v>
      </c>
      <c r="BE28" s="52">
        <v>0</v>
      </c>
      <c r="BF28" s="52">
        <f>28</f>
        <v>28</v>
      </c>
      <c r="BH28" s="52">
        <f t="shared" si="19"/>
        <v>0</v>
      </c>
      <c r="BI28" s="52">
        <f t="shared" si="20"/>
        <v>0</v>
      </c>
      <c r="BJ28" s="52">
        <f t="shared" si="21"/>
        <v>0</v>
      </c>
      <c r="BK28" s="52"/>
      <c r="BL28" s="52"/>
      <c r="BW28" s="52">
        <v>21</v>
      </c>
      <c r="BX28" s="3" t="s">
        <v>158</v>
      </c>
    </row>
    <row r="29" spans="1:76" ht="25.5" x14ac:dyDescent="0.25">
      <c r="A29" s="1" t="s">
        <v>159</v>
      </c>
      <c r="B29" s="2" t="s">
        <v>160</v>
      </c>
      <c r="C29" s="73" t="s">
        <v>161</v>
      </c>
      <c r="D29" s="70"/>
      <c r="E29" s="2" t="s">
        <v>111</v>
      </c>
      <c r="F29" s="52">
        <v>6</v>
      </c>
      <c r="G29" s="62">
        <v>0</v>
      </c>
      <c r="H29" s="52">
        <f t="shared" si="0"/>
        <v>0</v>
      </c>
      <c r="I29" s="52">
        <f t="shared" si="1"/>
        <v>0</v>
      </c>
      <c r="J29" s="52">
        <f t="shared" si="2"/>
        <v>0</v>
      </c>
      <c r="K29" s="53" t="s">
        <v>4</v>
      </c>
      <c r="Z29" s="52">
        <f t="shared" si="3"/>
        <v>0</v>
      </c>
      <c r="AB29" s="52">
        <f t="shared" si="4"/>
        <v>0</v>
      </c>
      <c r="AC29" s="52">
        <f t="shared" si="5"/>
        <v>0</v>
      </c>
      <c r="AD29" s="52">
        <f t="shared" si="6"/>
        <v>0</v>
      </c>
      <c r="AE29" s="52">
        <f t="shared" si="7"/>
        <v>0</v>
      </c>
      <c r="AF29" s="52">
        <f t="shared" si="8"/>
        <v>0</v>
      </c>
      <c r="AG29" s="52">
        <f t="shared" si="9"/>
        <v>0</v>
      </c>
      <c r="AH29" s="52">
        <f t="shared" si="10"/>
        <v>0</v>
      </c>
      <c r="AI29" s="34" t="s">
        <v>4</v>
      </c>
      <c r="AJ29" s="52">
        <f t="shared" si="11"/>
        <v>0</v>
      </c>
      <c r="AK29" s="52">
        <f t="shared" si="12"/>
        <v>0</v>
      </c>
      <c r="AL29" s="52">
        <f t="shared" si="13"/>
        <v>0</v>
      </c>
      <c r="AN29" s="52">
        <v>21</v>
      </c>
      <c r="AO29" s="52">
        <f t="shared" si="22"/>
        <v>0</v>
      </c>
      <c r="AP29" s="52">
        <f t="shared" si="23"/>
        <v>0</v>
      </c>
      <c r="AQ29" s="54" t="s">
        <v>108</v>
      </c>
      <c r="AV29" s="52">
        <f t="shared" si="14"/>
        <v>0</v>
      </c>
      <c r="AW29" s="52">
        <f t="shared" si="15"/>
        <v>0</v>
      </c>
      <c r="AX29" s="52">
        <f t="shared" si="16"/>
        <v>0</v>
      </c>
      <c r="AY29" s="54" t="s">
        <v>128</v>
      </c>
      <c r="AZ29" s="54" t="s">
        <v>113</v>
      </c>
      <c r="BA29" s="34" t="s">
        <v>114</v>
      </c>
      <c r="BC29" s="52">
        <f t="shared" si="17"/>
        <v>0</v>
      </c>
      <c r="BD29" s="52">
        <f t="shared" si="18"/>
        <v>0</v>
      </c>
      <c r="BE29" s="52">
        <v>0</v>
      </c>
      <c r="BF29" s="52">
        <f>29</f>
        <v>29</v>
      </c>
      <c r="BH29" s="52">
        <f t="shared" si="19"/>
        <v>0</v>
      </c>
      <c r="BI29" s="52">
        <f t="shared" si="20"/>
        <v>0</v>
      </c>
      <c r="BJ29" s="52">
        <f t="shared" si="21"/>
        <v>0</v>
      </c>
      <c r="BK29" s="52"/>
      <c r="BL29" s="52"/>
      <c r="BW29" s="52">
        <v>21</v>
      </c>
      <c r="BX29" s="3" t="s">
        <v>161</v>
      </c>
    </row>
    <row r="30" spans="1:76" x14ac:dyDescent="0.25">
      <c r="A30" s="1" t="s">
        <v>162</v>
      </c>
      <c r="B30" s="2" t="s">
        <v>163</v>
      </c>
      <c r="C30" s="73" t="s">
        <v>164</v>
      </c>
      <c r="D30" s="70"/>
      <c r="E30" s="2" t="s">
        <v>111</v>
      </c>
      <c r="F30" s="52">
        <v>3</v>
      </c>
      <c r="G30" s="62">
        <v>0</v>
      </c>
      <c r="H30" s="52">
        <f t="shared" si="0"/>
        <v>0</v>
      </c>
      <c r="I30" s="52">
        <f t="shared" si="1"/>
        <v>0</v>
      </c>
      <c r="J30" s="52">
        <f t="shared" si="2"/>
        <v>0</v>
      </c>
      <c r="K30" s="53" t="s">
        <v>4</v>
      </c>
      <c r="Z30" s="52">
        <f t="shared" si="3"/>
        <v>0</v>
      </c>
      <c r="AB30" s="52">
        <f t="shared" si="4"/>
        <v>0</v>
      </c>
      <c r="AC30" s="52">
        <f t="shared" si="5"/>
        <v>0</v>
      </c>
      <c r="AD30" s="52">
        <f t="shared" si="6"/>
        <v>0</v>
      </c>
      <c r="AE30" s="52">
        <f t="shared" si="7"/>
        <v>0</v>
      </c>
      <c r="AF30" s="52">
        <f t="shared" si="8"/>
        <v>0</v>
      </c>
      <c r="AG30" s="52">
        <f t="shared" si="9"/>
        <v>0</v>
      </c>
      <c r="AH30" s="52">
        <f t="shared" si="10"/>
        <v>0</v>
      </c>
      <c r="AI30" s="34" t="s">
        <v>4</v>
      </c>
      <c r="AJ30" s="52">
        <f t="shared" si="11"/>
        <v>0</v>
      </c>
      <c r="AK30" s="52">
        <f t="shared" si="12"/>
        <v>0</v>
      </c>
      <c r="AL30" s="52">
        <f t="shared" si="13"/>
        <v>0</v>
      </c>
      <c r="AN30" s="52">
        <v>21</v>
      </c>
      <c r="AO30" s="52">
        <f t="shared" si="22"/>
        <v>0</v>
      </c>
      <c r="AP30" s="52">
        <f t="shared" si="23"/>
        <v>0</v>
      </c>
      <c r="AQ30" s="54" t="s">
        <v>108</v>
      </c>
      <c r="AV30" s="52">
        <f t="shared" si="14"/>
        <v>0</v>
      </c>
      <c r="AW30" s="52">
        <f t="shared" si="15"/>
        <v>0</v>
      </c>
      <c r="AX30" s="52">
        <f t="shared" si="16"/>
        <v>0</v>
      </c>
      <c r="AY30" s="54" t="s">
        <v>128</v>
      </c>
      <c r="AZ30" s="54" t="s">
        <v>113</v>
      </c>
      <c r="BA30" s="34" t="s">
        <v>114</v>
      </c>
      <c r="BC30" s="52">
        <f t="shared" si="17"/>
        <v>0</v>
      </c>
      <c r="BD30" s="52">
        <f t="shared" si="18"/>
        <v>0</v>
      </c>
      <c r="BE30" s="52">
        <v>0</v>
      </c>
      <c r="BF30" s="52">
        <f>30</f>
        <v>30</v>
      </c>
      <c r="BH30" s="52">
        <f t="shared" si="19"/>
        <v>0</v>
      </c>
      <c r="BI30" s="52">
        <f t="shared" si="20"/>
        <v>0</v>
      </c>
      <c r="BJ30" s="52">
        <f t="shared" si="21"/>
        <v>0</v>
      </c>
      <c r="BK30" s="52"/>
      <c r="BL30" s="52"/>
      <c r="BW30" s="52">
        <v>21</v>
      </c>
      <c r="BX30" s="3" t="s">
        <v>164</v>
      </c>
    </row>
    <row r="31" spans="1:76" x14ac:dyDescent="0.25">
      <c r="A31" s="1" t="s">
        <v>165</v>
      </c>
      <c r="B31" s="2" t="s">
        <v>166</v>
      </c>
      <c r="C31" s="73" t="s">
        <v>167</v>
      </c>
      <c r="D31" s="70"/>
      <c r="E31" s="2" t="s">
        <v>111</v>
      </c>
      <c r="F31" s="52">
        <v>42</v>
      </c>
      <c r="G31" s="62">
        <v>0</v>
      </c>
      <c r="H31" s="52">
        <f t="shared" si="0"/>
        <v>0</v>
      </c>
      <c r="I31" s="52">
        <f t="shared" si="1"/>
        <v>0</v>
      </c>
      <c r="J31" s="52">
        <f t="shared" si="2"/>
        <v>0</v>
      </c>
      <c r="K31" s="53" t="s">
        <v>4</v>
      </c>
      <c r="Z31" s="52">
        <f t="shared" si="3"/>
        <v>0</v>
      </c>
      <c r="AB31" s="52">
        <f t="shared" si="4"/>
        <v>0</v>
      </c>
      <c r="AC31" s="52">
        <f t="shared" si="5"/>
        <v>0</v>
      </c>
      <c r="AD31" s="52">
        <f t="shared" si="6"/>
        <v>0</v>
      </c>
      <c r="AE31" s="52">
        <f t="shared" si="7"/>
        <v>0</v>
      </c>
      <c r="AF31" s="52">
        <f t="shared" si="8"/>
        <v>0</v>
      </c>
      <c r="AG31" s="52">
        <f t="shared" si="9"/>
        <v>0</v>
      </c>
      <c r="AH31" s="52">
        <f t="shared" si="10"/>
        <v>0</v>
      </c>
      <c r="AI31" s="34" t="s">
        <v>4</v>
      </c>
      <c r="AJ31" s="52">
        <f t="shared" si="11"/>
        <v>0</v>
      </c>
      <c r="AK31" s="52">
        <f t="shared" si="12"/>
        <v>0</v>
      </c>
      <c r="AL31" s="52">
        <f t="shared" si="13"/>
        <v>0</v>
      </c>
      <c r="AN31" s="52">
        <v>21</v>
      </c>
      <c r="AO31" s="52">
        <f t="shared" si="22"/>
        <v>0</v>
      </c>
      <c r="AP31" s="52">
        <f t="shared" si="23"/>
        <v>0</v>
      </c>
      <c r="AQ31" s="54" t="s">
        <v>108</v>
      </c>
      <c r="AV31" s="52">
        <f t="shared" si="14"/>
        <v>0</v>
      </c>
      <c r="AW31" s="52">
        <f t="shared" si="15"/>
        <v>0</v>
      </c>
      <c r="AX31" s="52">
        <f t="shared" si="16"/>
        <v>0</v>
      </c>
      <c r="AY31" s="54" t="s">
        <v>128</v>
      </c>
      <c r="AZ31" s="54" t="s">
        <v>113</v>
      </c>
      <c r="BA31" s="34" t="s">
        <v>114</v>
      </c>
      <c r="BC31" s="52">
        <f t="shared" si="17"/>
        <v>0</v>
      </c>
      <c r="BD31" s="52">
        <f t="shared" si="18"/>
        <v>0</v>
      </c>
      <c r="BE31" s="52">
        <v>0</v>
      </c>
      <c r="BF31" s="52">
        <f>31</f>
        <v>31</v>
      </c>
      <c r="BH31" s="52">
        <f t="shared" si="19"/>
        <v>0</v>
      </c>
      <c r="BI31" s="52">
        <f t="shared" si="20"/>
        <v>0</v>
      </c>
      <c r="BJ31" s="52">
        <f t="shared" si="21"/>
        <v>0</v>
      </c>
      <c r="BK31" s="52"/>
      <c r="BL31" s="52"/>
      <c r="BW31" s="52">
        <v>21</v>
      </c>
      <c r="BX31" s="3" t="s">
        <v>167</v>
      </c>
    </row>
    <row r="32" spans="1:76" x14ac:dyDescent="0.25">
      <c r="A32" s="48" t="s">
        <v>4</v>
      </c>
      <c r="B32" s="49" t="s">
        <v>168</v>
      </c>
      <c r="C32" s="155" t="s">
        <v>169</v>
      </c>
      <c r="D32" s="156"/>
      <c r="E32" s="50" t="s">
        <v>72</v>
      </c>
      <c r="F32" s="50" t="s">
        <v>72</v>
      </c>
      <c r="G32" s="50" t="s">
        <v>72</v>
      </c>
      <c r="H32" s="28">
        <f>SUM(H33:H42)</f>
        <v>0</v>
      </c>
      <c r="I32" s="28">
        <f>SUM(I33:I42)</f>
        <v>0</v>
      </c>
      <c r="J32" s="28">
        <f>SUM(J33:J42)</f>
        <v>0</v>
      </c>
      <c r="K32" s="51" t="s">
        <v>4</v>
      </c>
      <c r="AI32" s="34" t="s">
        <v>4</v>
      </c>
      <c r="AS32" s="28">
        <f>SUM(AJ33:AJ42)</f>
        <v>0</v>
      </c>
      <c r="AT32" s="28">
        <f>SUM(AK33:AK42)</f>
        <v>0</v>
      </c>
      <c r="AU32" s="28">
        <f>SUM(AL33:AL42)</f>
        <v>0</v>
      </c>
    </row>
    <row r="33" spans="1:76" x14ac:dyDescent="0.25">
      <c r="A33" s="1" t="s">
        <v>170</v>
      </c>
      <c r="B33" s="2" t="s">
        <v>171</v>
      </c>
      <c r="C33" s="73" t="s">
        <v>172</v>
      </c>
      <c r="D33" s="70"/>
      <c r="E33" s="2" t="s">
        <v>173</v>
      </c>
      <c r="F33" s="52">
        <v>1</v>
      </c>
      <c r="G33" s="62">
        <v>0</v>
      </c>
      <c r="H33" s="52">
        <f t="shared" ref="H33:H38" si="24">F33*AO33</f>
        <v>0</v>
      </c>
      <c r="I33" s="52">
        <f t="shared" ref="I33:I38" si="25">F33*AP33</f>
        <v>0</v>
      </c>
      <c r="J33" s="52">
        <f t="shared" ref="J33:J38" si="26">F33*G33</f>
        <v>0</v>
      </c>
      <c r="K33" s="53" t="s">
        <v>4</v>
      </c>
      <c r="Z33" s="52">
        <f t="shared" ref="Z33:Z38" si="27">IF(AQ33="5",BJ33,0)</f>
        <v>0</v>
      </c>
      <c r="AB33" s="52">
        <f t="shared" ref="AB33:AB38" si="28">IF(AQ33="1",BH33,0)</f>
        <v>0</v>
      </c>
      <c r="AC33" s="52">
        <f t="shared" ref="AC33:AC38" si="29">IF(AQ33="1",BI33,0)</f>
        <v>0</v>
      </c>
      <c r="AD33" s="52">
        <f t="shared" ref="AD33:AD38" si="30">IF(AQ33="7",BH33,0)</f>
        <v>0</v>
      </c>
      <c r="AE33" s="52">
        <f t="shared" ref="AE33:AE38" si="31">IF(AQ33="7",BI33,0)</f>
        <v>0</v>
      </c>
      <c r="AF33" s="52">
        <f t="shared" ref="AF33:AF38" si="32">IF(AQ33="2",BH33,0)</f>
        <v>0</v>
      </c>
      <c r="AG33" s="52">
        <f t="shared" ref="AG33:AG38" si="33">IF(AQ33="2",BI33,0)</f>
        <v>0</v>
      </c>
      <c r="AH33" s="52">
        <f t="shared" ref="AH33:AH38" si="34">IF(AQ33="0",BJ33,0)</f>
        <v>0</v>
      </c>
      <c r="AI33" s="34" t="s">
        <v>4</v>
      </c>
      <c r="AJ33" s="52">
        <f t="shared" ref="AJ33:AJ38" si="35">IF(AN33=0,J33,0)</f>
        <v>0</v>
      </c>
      <c r="AK33" s="52">
        <f t="shared" ref="AK33:AK38" si="36">IF(AN33=12,J33,0)</f>
        <v>0</v>
      </c>
      <c r="AL33" s="52">
        <f t="shared" ref="AL33:AL38" si="37">IF(AN33=21,J33,0)</f>
        <v>0</v>
      </c>
      <c r="AN33" s="52">
        <v>21</v>
      </c>
      <c r="AO33" s="52">
        <f>G33*1</f>
        <v>0</v>
      </c>
      <c r="AP33" s="52">
        <f>G33*(1-1)</f>
        <v>0</v>
      </c>
      <c r="AQ33" s="54" t="s">
        <v>108</v>
      </c>
      <c r="AV33" s="52">
        <f t="shared" ref="AV33:AV38" si="38">AW33+AX33</f>
        <v>0</v>
      </c>
      <c r="AW33" s="52">
        <f t="shared" ref="AW33:AW38" si="39">F33*AO33</f>
        <v>0</v>
      </c>
      <c r="AX33" s="52">
        <f t="shared" ref="AX33:AX38" si="40">F33*AP33</f>
        <v>0</v>
      </c>
      <c r="AY33" s="54" t="s">
        <v>174</v>
      </c>
      <c r="AZ33" s="54" t="s">
        <v>113</v>
      </c>
      <c r="BA33" s="34" t="s">
        <v>114</v>
      </c>
      <c r="BC33" s="52">
        <f t="shared" ref="BC33:BC38" si="41">AW33+AX33</f>
        <v>0</v>
      </c>
      <c r="BD33" s="52">
        <f t="shared" ref="BD33:BD38" si="42">G33/(100-BE33)*100</f>
        <v>0</v>
      </c>
      <c r="BE33" s="52">
        <v>0</v>
      </c>
      <c r="BF33" s="52">
        <f>33</f>
        <v>33</v>
      </c>
      <c r="BH33" s="52">
        <f t="shared" ref="BH33:BH38" si="43">F33*AO33</f>
        <v>0</v>
      </c>
      <c r="BI33" s="52">
        <f t="shared" ref="BI33:BI38" si="44">F33*AP33</f>
        <v>0</v>
      </c>
      <c r="BJ33" s="52">
        <f t="shared" ref="BJ33:BJ38" si="45">F33*G33</f>
        <v>0</v>
      </c>
      <c r="BK33" s="52"/>
      <c r="BL33" s="52"/>
      <c r="BW33" s="52">
        <v>21</v>
      </c>
      <c r="BX33" s="3" t="s">
        <v>172</v>
      </c>
    </row>
    <row r="34" spans="1:76" x14ac:dyDescent="0.25">
      <c r="A34" s="1" t="s">
        <v>175</v>
      </c>
      <c r="B34" s="2" t="s">
        <v>176</v>
      </c>
      <c r="C34" s="73" t="s">
        <v>177</v>
      </c>
      <c r="D34" s="70"/>
      <c r="E34" s="2" t="s">
        <v>178</v>
      </c>
      <c r="F34" s="52">
        <v>400</v>
      </c>
      <c r="G34" s="62">
        <v>0</v>
      </c>
      <c r="H34" s="52">
        <f t="shared" si="24"/>
        <v>0</v>
      </c>
      <c r="I34" s="52">
        <f t="shared" si="25"/>
        <v>0</v>
      </c>
      <c r="J34" s="52">
        <f t="shared" si="26"/>
        <v>0</v>
      </c>
      <c r="K34" s="53" t="s">
        <v>127</v>
      </c>
      <c r="Z34" s="52">
        <f t="shared" si="27"/>
        <v>0</v>
      </c>
      <c r="AB34" s="52">
        <f t="shared" si="28"/>
        <v>0</v>
      </c>
      <c r="AC34" s="52">
        <f t="shared" si="29"/>
        <v>0</v>
      </c>
      <c r="AD34" s="52">
        <f t="shared" si="30"/>
        <v>0</v>
      </c>
      <c r="AE34" s="52">
        <f t="shared" si="31"/>
        <v>0</v>
      </c>
      <c r="AF34" s="52">
        <f t="shared" si="32"/>
        <v>0</v>
      </c>
      <c r="AG34" s="52">
        <f t="shared" si="33"/>
        <v>0</v>
      </c>
      <c r="AH34" s="52">
        <f t="shared" si="34"/>
        <v>0</v>
      </c>
      <c r="AI34" s="34" t="s">
        <v>4</v>
      </c>
      <c r="AJ34" s="52">
        <f t="shared" si="35"/>
        <v>0</v>
      </c>
      <c r="AK34" s="52">
        <f t="shared" si="36"/>
        <v>0</v>
      </c>
      <c r="AL34" s="52">
        <f t="shared" si="37"/>
        <v>0</v>
      </c>
      <c r="AN34" s="52">
        <v>21</v>
      </c>
      <c r="AO34" s="52">
        <f t="shared" ref="AO34:AO40" si="46">G34*0</f>
        <v>0</v>
      </c>
      <c r="AP34" s="52">
        <f t="shared" ref="AP34:AP40" si="47">G34*(1-0)</f>
        <v>0</v>
      </c>
      <c r="AQ34" s="54" t="s">
        <v>129</v>
      </c>
      <c r="AV34" s="52">
        <f t="shared" si="38"/>
        <v>0</v>
      </c>
      <c r="AW34" s="52">
        <f t="shared" si="39"/>
        <v>0</v>
      </c>
      <c r="AX34" s="52">
        <f t="shared" si="40"/>
        <v>0</v>
      </c>
      <c r="AY34" s="54" t="s">
        <v>174</v>
      </c>
      <c r="AZ34" s="54" t="s">
        <v>113</v>
      </c>
      <c r="BA34" s="34" t="s">
        <v>114</v>
      </c>
      <c r="BC34" s="52">
        <f t="shared" si="41"/>
        <v>0</v>
      </c>
      <c r="BD34" s="52">
        <f t="shared" si="42"/>
        <v>0</v>
      </c>
      <c r="BE34" s="52">
        <v>0</v>
      </c>
      <c r="BF34" s="52">
        <f>34</f>
        <v>34</v>
      </c>
      <c r="BH34" s="52">
        <f t="shared" si="43"/>
        <v>0</v>
      </c>
      <c r="BI34" s="52">
        <f t="shared" si="44"/>
        <v>0</v>
      </c>
      <c r="BJ34" s="52">
        <f t="shared" si="45"/>
        <v>0</v>
      </c>
      <c r="BK34" s="52"/>
      <c r="BL34" s="52"/>
      <c r="BW34" s="52">
        <v>21</v>
      </c>
      <c r="BX34" s="3" t="s">
        <v>177</v>
      </c>
    </row>
    <row r="35" spans="1:76" x14ac:dyDescent="0.25">
      <c r="A35" s="1" t="s">
        <v>179</v>
      </c>
      <c r="B35" s="2" t="s">
        <v>180</v>
      </c>
      <c r="C35" s="73" t="s">
        <v>181</v>
      </c>
      <c r="D35" s="70"/>
      <c r="E35" s="2" t="s">
        <v>182</v>
      </c>
      <c r="F35" s="52">
        <v>24</v>
      </c>
      <c r="G35" s="62">
        <v>0</v>
      </c>
      <c r="H35" s="52">
        <f t="shared" si="24"/>
        <v>0</v>
      </c>
      <c r="I35" s="52">
        <f t="shared" si="25"/>
        <v>0</v>
      </c>
      <c r="J35" s="52">
        <f t="shared" si="26"/>
        <v>0</v>
      </c>
      <c r="K35" s="53" t="s">
        <v>4</v>
      </c>
      <c r="Z35" s="52">
        <f t="shared" si="27"/>
        <v>0</v>
      </c>
      <c r="AB35" s="52">
        <f t="shared" si="28"/>
        <v>0</v>
      </c>
      <c r="AC35" s="52">
        <f t="shared" si="29"/>
        <v>0</v>
      </c>
      <c r="AD35" s="52">
        <f t="shared" si="30"/>
        <v>0</v>
      </c>
      <c r="AE35" s="52">
        <f t="shared" si="31"/>
        <v>0</v>
      </c>
      <c r="AF35" s="52">
        <f t="shared" si="32"/>
        <v>0</v>
      </c>
      <c r="AG35" s="52">
        <f t="shared" si="33"/>
        <v>0</v>
      </c>
      <c r="AH35" s="52">
        <f t="shared" si="34"/>
        <v>0</v>
      </c>
      <c r="AI35" s="34" t="s">
        <v>4</v>
      </c>
      <c r="AJ35" s="52">
        <f t="shared" si="35"/>
        <v>0</v>
      </c>
      <c r="AK35" s="52">
        <f t="shared" si="36"/>
        <v>0</v>
      </c>
      <c r="AL35" s="52">
        <f t="shared" si="37"/>
        <v>0</v>
      </c>
      <c r="AN35" s="52">
        <v>21</v>
      </c>
      <c r="AO35" s="52">
        <f t="shared" si="46"/>
        <v>0</v>
      </c>
      <c r="AP35" s="52">
        <f t="shared" si="47"/>
        <v>0</v>
      </c>
      <c r="AQ35" s="54" t="s">
        <v>115</v>
      </c>
      <c r="AV35" s="52">
        <f t="shared" si="38"/>
        <v>0</v>
      </c>
      <c r="AW35" s="52">
        <f t="shared" si="39"/>
        <v>0</v>
      </c>
      <c r="AX35" s="52">
        <f t="shared" si="40"/>
        <v>0</v>
      </c>
      <c r="AY35" s="54" t="s">
        <v>174</v>
      </c>
      <c r="AZ35" s="54" t="s">
        <v>113</v>
      </c>
      <c r="BA35" s="34" t="s">
        <v>114</v>
      </c>
      <c r="BC35" s="52">
        <f t="shared" si="41"/>
        <v>0</v>
      </c>
      <c r="BD35" s="52">
        <f t="shared" si="42"/>
        <v>0</v>
      </c>
      <c r="BE35" s="52">
        <v>0</v>
      </c>
      <c r="BF35" s="52">
        <f>35</f>
        <v>35</v>
      </c>
      <c r="BH35" s="52">
        <f t="shared" si="43"/>
        <v>0</v>
      </c>
      <c r="BI35" s="52">
        <f t="shared" si="44"/>
        <v>0</v>
      </c>
      <c r="BJ35" s="52">
        <f t="shared" si="45"/>
        <v>0</v>
      </c>
      <c r="BK35" s="52"/>
      <c r="BL35" s="52"/>
      <c r="BW35" s="52">
        <v>21</v>
      </c>
      <c r="BX35" s="3" t="s">
        <v>181</v>
      </c>
    </row>
    <row r="36" spans="1:76" x14ac:dyDescent="0.25">
      <c r="A36" s="1" t="s">
        <v>183</v>
      </c>
      <c r="B36" s="2" t="s">
        <v>184</v>
      </c>
      <c r="C36" s="73" t="s">
        <v>185</v>
      </c>
      <c r="D36" s="70"/>
      <c r="E36" s="2" t="s">
        <v>173</v>
      </c>
      <c r="F36" s="52">
        <v>1</v>
      </c>
      <c r="G36" s="62">
        <v>0</v>
      </c>
      <c r="H36" s="52">
        <f t="shared" si="24"/>
        <v>0</v>
      </c>
      <c r="I36" s="52">
        <f t="shared" si="25"/>
        <v>0</v>
      </c>
      <c r="J36" s="52">
        <f t="shared" si="26"/>
        <v>0</v>
      </c>
      <c r="K36" s="53" t="s">
        <v>4</v>
      </c>
      <c r="Z36" s="52">
        <f t="shared" si="27"/>
        <v>0</v>
      </c>
      <c r="AB36" s="52">
        <f t="shared" si="28"/>
        <v>0</v>
      </c>
      <c r="AC36" s="52">
        <f t="shared" si="29"/>
        <v>0</v>
      </c>
      <c r="AD36" s="52">
        <f t="shared" si="30"/>
        <v>0</v>
      </c>
      <c r="AE36" s="52">
        <f t="shared" si="31"/>
        <v>0</v>
      </c>
      <c r="AF36" s="52">
        <f t="shared" si="32"/>
        <v>0</v>
      </c>
      <c r="AG36" s="52">
        <f t="shared" si="33"/>
        <v>0</v>
      </c>
      <c r="AH36" s="52">
        <f t="shared" si="34"/>
        <v>0</v>
      </c>
      <c r="AI36" s="34" t="s">
        <v>4</v>
      </c>
      <c r="AJ36" s="52">
        <f t="shared" si="35"/>
        <v>0</v>
      </c>
      <c r="AK36" s="52">
        <f t="shared" si="36"/>
        <v>0</v>
      </c>
      <c r="AL36" s="52">
        <f t="shared" si="37"/>
        <v>0</v>
      </c>
      <c r="AN36" s="52">
        <v>21</v>
      </c>
      <c r="AO36" s="52">
        <f t="shared" si="46"/>
        <v>0</v>
      </c>
      <c r="AP36" s="52">
        <f t="shared" si="47"/>
        <v>0</v>
      </c>
      <c r="AQ36" s="54" t="s">
        <v>115</v>
      </c>
      <c r="AV36" s="52">
        <f t="shared" si="38"/>
        <v>0</v>
      </c>
      <c r="AW36" s="52">
        <f t="shared" si="39"/>
        <v>0</v>
      </c>
      <c r="AX36" s="52">
        <f t="shared" si="40"/>
        <v>0</v>
      </c>
      <c r="AY36" s="54" t="s">
        <v>174</v>
      </c>
      <c r="AZ36" s="54" t="s">
        <v>113</v>
      </c>
      <c r="BA36" s="34" t="s">
        <v>114</v>
      </c>
      <c r="BC36" s="52">
        <f t="shared" si="41"/>
        <v>0</v>
      </c>
      <c r="BD36" s="52">
        <f t="shared" si="42"/>
        <v>0</v>
      </c>
      <c r="BE36" s="52">
        <v>0</v>
      </c>
      <c r="BF36" s="52">
        <f>36</f>
        <v>36</v>
      </c>
      <c r="BH36" s="52">
        <f t="shared" si="43"/>
        <v>0</v>
      </c>
      <c r="BI36" s="52">
        <f t="shared" si="44"/>
        <v>0</v>
      </c>
      <c r="BJ36" s="52">
        <f t="shared" si="45"/>
        <v>0</v>
      </c>
      <c r="BK36" s="52"/>
      <c r="BL36" s="52"/>
      <c r="BW36" s="52">
        <v>21</v>
      </c>
      <c r="BX36" s="3" t="s">
        <v>185</v>
      </c>
    </row>
    <row r="37" spans="1:76" x14ac:dyDescent="0.25">
      <c r="A37" s="1" t="s">
        <v>186</v>
      </c>
      <c r="B37" s="2" t="s">
        <v>187</v>
      </c>
      <c r="C37" s="73" t="s">
        <v>188</v>
      </c>
      <c r="D37" s="70"/>
      <c r="E37" s="2" t="s">
        <v>111</v>
      </c>
      <c r="F37" s="52">
        <v>1</v>
      </c>
      <c r="G37" s="62">
        <v>0</v>
      </c>
      <c r="H37" s="52">
        <f t="shared" si="24"/>
        <v>0</v>
      </c>
      <c r="I37" s="52">
        <f t="shared" si="25"/>
        <v>0</v>
      </c>
      <c r="J37" s="52">
        <f t="shared" si="26"/>
        <v>0</v>
      </c>
      <c r="K37" s="53" t="s">
        <v>4</v>
      </c>
      <c r="Z37" s="52">
        <f t="shared" si="27"/>
        <v>0</v>
      </c>
      <c r="AB37" s="52">
        <f t="shared" si="28"/>
        <v>0</v>
      </c>
      <c r="AC37" s="52">
        <f t="shared" si="29"/>
        <v>0</v>
      </c>
      <c r="AD37" s="52">
        <f t="shared" si="30"/>
        <v>0</v>
      </c>
      <c r="AE37" s="52">
        <f t="shared" si="31"/>
        <v>0</v>
      </c>
      <c r="AF37" s="52">
        <f t="shared" si="32"/>
        <v>0</v>
      </c>
      <c r="AG37" s="52">
        <f t="shared" si="33"/>
        <v>0</v>
      </c>
      <c r="AH37" s="52">
        <f t="shared" si="34"/>
        <v>0</v>
      </c>
      <c r="AI37" s="34" t="s">
        <v>4</v>
      </c>
      <c r="AJ37" s="52">
        <f t="shared" si="35"/>
        <v>0</v>
      </c>
      <c r="AK37" s="52">
        <f t="shared" si="36"/>
        <v>0</v>
      </c>
      <c r="AL37" s="52">
        <f t="shared" si="37"/>
        <v>0</v>
      </c>
      <c r="AN37" s="52">
        <v>21</v>
      </c>
      <c r="AO37" s="52">
        <f t="shared" si="46"/>
        <v>0</v>
      </c>
      <c r="AP37" s="52">
        <f t="shared" si="47"/>
        <v>0</v>
      </c>
      <c r="AQ37" s="54" t="s">
        <v>115</v>
      </c>
      <c r="AV37" s="52">
        <f t="shared" si="38"/>
        <v>0</v>
      </c>
      <c r="AW37" s="52">
        <f t="shared" si="39"/>
        <v>0</v>
      </c>
      <c r="AX37" s="52">
        <f t="shared" si="40"/>
        <v>0</v>
      </c>
      <c r="AY37" s="54" t="s">
        <v>174</v>
      </c>
      <c r="AZ37" s="54" t="s">
        <v>113</v>
      </c>
      <c r="BA37" s="34" t="s">
        <v>114</v>
      </c>
      <c r="BC37" s="52">
        <f t="shared" si="41"/>
        <v>0</v>
      </c>
      <c r="BD37" s="52">
        <f t="shared" si="42"/>
        <v>0</v>
      </c>
      <c r="BE37" s="52">
        <v>0</v>
      </c>
      <c r="BF37" s="52">
        <f>37</f>
        <v>37</v>
      </c>
      <c r="BH37" s="52">
        <f t="shared" si="43"/>
        <v>0</v>
      </c>
      <c r="BI37" s="52">
        <f t="shared" si="44"/>
        <v>0</v>
      </c>
      <c r="BJ37" s="52">
        <f t="shared" si="45"/>
        <v>0</v>
      </c>
      <c r="BK37" s="52"/>
      <c r="BL37" s="52"/>
      <c r="BW37" s="52">
        <v>21</v>
      </c>
      <c r="BX37" s="3" t="s">
        <v>188</v>
      </c>
    </row>
    <row r="38" spans="1:76" x14ac:dyDescent="0.25">
      <c r="A38" s="1" t="s">
        <v>189</v>
      </c>
      <c r="B38" s="2" t="s">
        <v>190</v>
      </c>
      <c r="C38" s="73" t="s">
        <v>191</v>
      </c>
      <c r="D38" s="70"/>
      <c r="E38" s="2" t="s">
        <v>192</v>
      </c>
      <c r="F38" s="52">
        <v>2</v>
      </c>
      <c r="G38" s="62">
        <v>0</v>
      </c>
      <c r="H38" s="52">
        <f t="shared" si="24"/>
        <v>0</v>
      </c>
      <c r="I38" s="52">
        <f t="shared" si="25"/>
        <v>0</v>
      </c>
      <c r="J38" s="52">
        <f t="shared" si="26"/>
        <v>0</v>
      </c>
      <c r="K38" s="53" t="s">
        <v>127</v>
      </c>
      <c r="Z38" s="52">
        <f t="shared" si="27"/>
        <v>0</v>
      </c>
      <c r="AB38" s="52">
        <f t="shared" si="28"/>
        <v>0</v>
      </c>
      <c r="AC38" s="52">
        <f t="shared" si="29"/>
        <v>0</v>
      </c>
      <c r="AD38" s="52">
        <f t="shared" si="30"/>
        <v>0</v>
      </c>
      <c r="AE38" s="52">
        <f t="shared" si="31"/>
        <v>0</v>
      </c>
      <c r="AF38" s="52">
        <f t="shared" si="32"/>
        <v>0</v>
      </c>
      <c r="AG38" s="52">
        <f t="shared" si="33"/>
        <v>0</v>
      </c>
      <c r="AH38" s="52">
        <f t="shared" si="34"/>
        <v>0</v>
      </c>
      <c r="AI38" s="34" t="s">
        <v>4</v>
      </c>
      <c r="AJ38" s="52">
        <f t="shared" si="35"/>
        <v>0</v>
      </c>
      <c r="AK38" s="52">
        <f t="shared" si="36"/>
        <v>0</v>
      </c>
      <c r="AL38" s="52">
        <f t="shared" si="37"/>
        <v>0</v>
      </c>
      <c r="AN38" s="52">
        <v>21</v>
      </c>
      <c r="AO38" s="52">
        <f t="shared" si="46"/>
        <v>0</v>
      </c>
      <c r="AP38" s="52">
        <f t="shared" si="47"/>
        <v>0</v>
      </c>
      <c r="AQ38" s="54" t="s">
        <v>129</v>
      </c>
      <c r="AV38" s="52">
        <f t="shared" si="38"/>
        <v>0</v>
      </c>
      <c r="AW38" s="52">
        <f t="shared" si="39"/>
        <v>0</v>
      </c>
      <c r="AX38" s="52">
        <f t="shared" si="40"/>
        <v>0</v>
      </c>
      <c r="AY38" s="54" t="s">
        <v>174</v>
      </c>
      <c r="AZ38" s="54" t="s">
        <v>113</v>
      </c>
      <c r="BA38" s="34" t="s">
        <v>114</v>
      </c>
      <c r="BC38" s="52">
        <f t="shared" si="41"/>
        <v>0</v>
      </c>
      <c r="BD38" s="52">
        <f t="shared" si="42"/>
        <v>0</v>
      </c>
      <c r="BE38" s="52">
        <v>0</v>
      </c>
      <c r="BF38" s="52">
        <f>38</f>
        <v>38</v>
      </c>
      <c r="BH38" s="52">
        <f t="shared" si="43"/>
        <v>0</v>
      </c>
      <c r="BI38" s="52">
        <f t="shared" si="44"/>
        <v>0</v>
      </c>
      <c r="BJ38" s="52">
        <f t="shared" si="45"/>
        <v>0</v>
      </c>
      <c r="BK38" s="52"/>
      <c r="BL38" s="52"/>
      <c r="BW38" s="52">
        <v>21</v>
      </c>
      <c r="BX38" s="3" t="s">
        <v>191</v>
      </c>
    </row>
    <row r="39" spans="1:76" x14ac:dyDescent="0.25">
      <c r="A39" s="1" t="s">
        <v>194</v>
      </c>
      <c r="B39" s="2" t="s">
        <v>195</v>
      </c>
      <c r="C39" s="73" t="s">
        <v>196</v>
      </c>
      <c r="D39" s="70"/>
      <c r="E39" s="2" t="s">
        <v>192</v>
      </c>
      <c r="F39" s="52">
        <v>2</v>
      </c>
      <c r="G39" s="62">
        <v>0</v>
      </c>
      <c r="H39" s="52">
        <f>F39*AO39</f>
        <v>0</v>
      </c>
      <c r="I39" s="52">
        <f>F39*AP39</f>
        <v>0</v>
      </c>
      <c r="J39" s="52">
        <f>F39*G39</f>
        <v>0</v>
      </c>
      <c r="K39" s="53" t="s">
        <v>127</v>
      </c>
      <c r="Z39" s="52">
        <f>IF(AQ39="5",BJ39,0)</f>
        <v>0</v>
      </c>
      <c r="AB39" s="52">
        <f>IF(AQ39="1",BH39,0)</f>
        <v>0</v>
      </c>
      <c r="AC39" s="52">
        <f>IF(AQ39="1",BI39,0)</f>
        <v>0</v>
      </c>
      <c r="AD39" s="52">
        <f>IF(AQ39="7",BH39,0)</f>
        <v>0</v>
      </c>
      <c r="AE39" s="52">
        <f>IF(AQ39="7",BI39,0)</f>
        <v>0</v>
      </c>
      <c r="AF39" s="52">
        <f>IF(AQ39="2",BH39,0)</f>
        <v>0</v>
      </c>
      <c r="AG39" s="52">
        <f>IF(AQ39="2",BI39,0)</f>
        <v>0</v>
      </c>
      <c r="AH39" s="52">
        <f>IF(AQ39="0",BJ39,0)</f>
        <v>0</v>
      </c>
      <c r="AI39" s="34" t="s">
        <v>4</v>
      </c>
      <c r="AJ39" s="52">
        <f>IF(AN39=0,J39,0)</f>
        <v>0</v>
      </c>
      <c r="AK39" s="52">
        <f>IF(AN39=12,J39,0)</f>
        <v>0</v>
      </c>
      <c r="AL39" s="52">
        <f>IF(AN39=21,J39,0)</f>
        <v>0</v>
      </c>
      <c r="AN39" s="52">
        <v>21</v>
      </c>
      <c r="AO39" s="52">
        <f t="shared" si="46"/>
        <v>0</v>
      </c>
      <c r="AP39" s="52">
        <f t="shared" si="47"/>
        <v>0</v>
      </c>
      <c r="AQ39" s="54" t="s">
        <v>129</v>
      </c>
      <c r="AV39" s="52">
        <f>AW39+AX39</f>
        <v>0</v>
      </c>
      <c r="AW39" s="52">
        <f>F39*AO39</f>
        <v>0</v>
      </c>
      <c r="AX39" s="52">
        <f>F39*AP39</f>
        <v>0</v>
      </c>
      <c r="AY39" s="54" t="s">
        <v>174</v>
      </c>
      <c r="AZ39" s="54" t="s">
        <v>113</v>
      </c>
      <c r="BA39" s="34" t="s">
        <v>114</v>
      </c>
      <c r="BC39" s="52">
        <f>AW39+AX39</f>
        <v>0</v>
      </c>
      <c r="BD39" s="52">
        <f>G39/(100-BE39)*100</f>
        <v>0</v>
      </c>
      <c r="BE39" s="52">
        <v>0</v>
      </c>
      <c r="BF39" s="52">
        <f>40</f>
        <v>40</v>
      </c>
      <c r="BH39" s="52">
        <f>F39*AO39</f>
        <v>0</v>
      </c>
      <c r="BI39" s="52">
        <f>F39*AP39</f>
        <v>0</v>
      </c>
      <c r="BJ39" s="52">
        <f>F39*G39</f>
        <v>0</v>
      </c>
      <c r="BK39" s="52"/>
      <c r="BL39" s="52"/>
      <c r="BW39" s="52">
        <v>21</v>
      </c>
      <c r="BX39" s="3" t="s">
        <v>196</v>
      </c>
    </row>
    <row r="40" spans="1:76" x14ac:dyDescent="0.25">
      <c r="A40" s="1" t="s">
        <v>197</v>
      </c>
      <c r="B40" s="2"/>
      <c r="C40" s="73" t="s">
        <v>206</v>
      </c>
      <c r="D40" s="70"/>
      <c r="E40" s="2" t="s">
        <v>173</v>
      </c>
      <c r="F40" s="52">
        <v>1</v>
      </c>
      <c r="G40" s="62">
        <v>0</v>
      </c>
      <c r="H40" s="52">
        <f>F40*AO40</f>
        <v>0</v>
      </c>
      <c r="I40" s="52">
        <f>F40*AP40</f>
        <v>0</v>
      </c>
      <c r="J40" s="52">
        <f>F40*G40</f>
        <v>0</v>
      </c>
      <c r="K40" s="53" t="s">
        <v>127</v>
      </c>
      <c r="Z40" s="52">
        <f>IF(AQ40="5",BJ40,0)</f>
        <v>0</v>
      </c>
      <c r="AB40" s="52">
        <f>IF(AQ40="1",BH40,0)</f>
        <v>0</v>
      </c>
      <c r="AC40" s="52">
        <f>IF(AQ40="1",BI40,0)</f>
        <v>0</v>
      </c>
      <c r="AD40" s="52">
        <f>IF(AQ40="7",BH40,0)</f>
        <v>0</v>
      </c>
      <c r="AE40" s="52">
        <f>IF(AQ40="7",BI40,0)</f>
        <v>0</v>
      </c>
      <c r="AF40" s="52">
        <f>IF(AQ40="2",BH40,0)</f>
        <v>0</v>
      </c>
      <c r="AG40" s="52">
        <f>IF(AQ40="2",BI40,0)</f>
        <v>0</v>
      </c>
      <c r="AH40" s="52">
        <f>IF(AQ40="0",BJ40,0)</f>
        <v>0</v>
      </c>
      <c r="AI40" s="34" t="s">
        <v>4</v>
      </c>
      <c r="AJ40" s="52">
        <f>IF(AN40=0,J40,0)</f>
        <v>0</v>
      </c>
      <c r="AK40" s="52">
        <f>IF(AN40=12,J40,0)</f>
        <v>0</v>
      </c>
      <c r="AL40" s="52">
        <f>IF(AN40=21,J40,0)</f>
        <v>0</v>
      </c>
      <c r="AN40" s="52">
        <v>21</v>
      </c>
      <c r="AO40" s="52">
        <f t="shared" si="46"/>
        <v>0</v>
      </c>
      <c r="AP40" s="52">
        <f t="shared" si="47"/>
        <v>0</v>
      </c>
      <c r="AQ40" s="54" t="s">
        <v>129</v>
      </c>
      <c r="AV40" s="52">
        <f>AW40+AX40</f>
        <v>0</v>
      </c>
      <c r="AW40" s="52">
        <f>F40*AO40</f>
        <v>0</v>
      </c>
      <c r="AX40" s="52">
        <f>F40*AP40</f>
        <v>0</v>
      </c>
      <c r="AY40" s="54" t="s">
        <v>174</v>
      </c>
      <c r="AZ40" s="54" t="s">
        <v>113</v>
      </c>
      <c r="BA40" s="34" t="s">
        <v>114</v>
      </c>
      <c r="BC40" s="52">
        <f>AW40+AX40</f>
        <v>0</v>
      </c>
      <c r="BD40" s="52">
        <f>G40/(100-BE40)*100</f>
        <v>0</v>
      </c>
      <c r="BE40" s="52">
        <v>0</v>
      </c>
      <c r="BF40" s="52">
        <f>41</f>
        <v>41</v>
      </c>
      <c r="BH40" s="52">
        <f>F40*AO40</f>
        <v>0</v>
      </c>
      <c r="BI40" s="52">
        <f>F40*AP40</f>
        <v>0</v>
      </c>
      <c r="BJ40" s="52">
        <f>F40*G40</f>
        <v>0</v>
      </c>
      <c r="BK40" s="52"/>
      <c r="BL40" s="52"/>
      <c r="BW40" s="52">
        <v>21</v>
      </c>
      <c r="BX40" s="3" t="s">
        <v>198</v>
      </c>
    </row>
    <row r="41" spans="1:76" ht="25.5" x14ac:dyDescent="0.25">
      <c r="A41" s="55"/>
      <c r="B41" s="56" t="s">
        <v>193</v>
      </c>
      <c r="C41" s="157" t="s">
        <v>205</v>
      </c>
      <c r="D41" s="158"/>
      <c r="E41" s="158"/>
      <c r="F41" s="158"/>
      <c r="G41" s="158"/>
      <c r="H41" s="158"/>
      <c r="I41" s="158"/>
      <c r="J41" s="158"/>
      <c r="K41" s="159"/>
      <c r="BX41" s="57" t="s">
        <v>199</v>
      </c>
    </row>
    <row r="42" spans="1:76" ht="25.5" x14ac:dyDescent="0.25">
      <c r="A42" s="4" t="s">
        <v>200</v>
      </c>
      <c r="B42" s="5" t="s">
        <v>201</v>
      </c>
      <c r="C42" s="160" t="s">
        <v>202</v>
      </c>
      <c r="D42" s="83"/>
      <c r="E42" s="5" t="s">
        <v>203</v>
      </c>
      <c r="F42" s="58">
        <v>5140</v>
      </c>
      <c r="G42" s="63">
        <v>0</v>
      </c>
      <c r="H42" s="58">
        <f>F42*AO42</f>
        <v>0</v>
      </c>
      <c r="I42" s="58">
        <f>F42*AP42</f>
        <v>0</v>
      </c>
      <c r="J42" s="58">
        <f>F42*G42</f>
        <v>0</v>
      </c>
      <c r="K42" s="59" t="s">
        <v>127</v>
      </c>
      <c r="Z42" s="52">
        <f>IF(AQ42="5",BJ42,0)</f>
        <v>0</v>
      </c>
      <c r="AB42" s="52">
        <f>IF(AQ42="1",BH42,0)</f>
        <v>0</v>
      </c>
      <c r="AC42" s="52">
        <f>IF(AQ42="1",BI42,0)</f>
        <v>0</v>
      </c>
      <c r="AD42" s="52">
        <f>IF(AQ42="7",BH42,0)</f>
        <v>0</v>
      </c>
      <c r="AE42" s="52">
        <f>IF(AQ42="7",BI42,0)</f>
        <v>0</v>
      </c>
      <c r="AF42" s="52">
        <f>IF(AQ42="2",BH42,0)</f>
        <v>0</v>
      </c>
      <c r="AG42" s="52">
        <f>IF(AQ42="2",BI42,0)</f>
        <v>0</v>
      </c>
      <c r="AH42" s="52">
        <f>IF(AQ42="0",BJ42,0)</f>
        <v>0</v>
      </c>
      <c r="AI42" s="34" t="s">
        <v>4</v>
      </c>
      <c r="AJ42" s="52">
        <f>IF(AN42=0,J42,0)</f>
        <v>0</v>
      </c>
      <c r="AK42" s="52">
        <f>IF(AN42=12,J42,0)</f>
        <v>0</v>
      </c>
      <c r="AL42" s="52">
        <f>IF(AN42=21,J42,0)</f>
        <v>0</v>
      </c>
      <c r="AN42" s="52">
        <v>21</v>
      </c>
      <c r="AO42" s="52">
        <f>G42*0</f>
        <v>0</v>
      </c>
      <c r="AP42" s="52">
        <f>G42*(1-0)</f>
        <v>0</v>
      </c>
      <c r="AQ42" s="54" t="s">
        <v>108</v>
      </c>
      <c r="AV42" s="52">
        <f>AW42+AX42</f>
        <v>0</v>
      </c>
      <c r="AW42" s="52">
        <f>F42*AO42</f>
        <v>0</v>
      </c>
      <c r="AX42" s="52">
        <f>F42*AP42</f>
        <v>0</v>
      </c>
      <c r="AY42" s="54" t="s">
        <v>174</v>
      </c>
      <c r="AZ42" s="54" t="s">
        <v>113</v>
      </c>
      <c r="BA42" s="34" t="s">
        <v>114</v>
      </c>
      <c r="BC42" s="52">
        <f>AW42+AX42</f>
        <v>0</v>
      </c>
      <c r="BD42" s="52">
        <f>G42/(100-BE42)*100</f>
        <v>0</v>
      </c>
      <c r="BE42" s="52">
        <v>0</v>
      </c>
      <c r="BF42" s="52">
        <f>43</f>
        <v>43</v>
      </c>
      <c r="BH42" s="52">
        <f>F42*AO42</f>
        <v>0</v>
      </c>
      <c r="BI42" s="52">
        <f>F42*AP42</f>
        <v>0</v>
      </c>
      <c r="BJ42" s="52">
        <f>F42*G42</f>
        <v>0</v>
      </c>
      <c r="BK42" s="52"/>
      <c r="BL42" s="52"/>
      <c r="BW42" s="52">
        <v>21</v>
      </c>
      <c r="BX42" s="3" t="s">
        <v>202</v>
      </c>
    </row>
    <row r="43" spans="1:76" x14ac:dyDescent="0.25">
      <c r="H43" s="161" t="s">
        <v>204</v>
      </c>
      <c r="I43" s="161"/>
      <c r="J43" s="60">
        <f>J13+J17+J32</f>
        <v>0</v>
      </c>
    </row>
    <row r="44" spans="1:76" x14ac:dyDescent="0.25">
      <c r="A44" s="61" t="s">
        <v>56</v>
      </c>
    </row>
    <row r="45" spans="1:76" ht="12.75" customHeight="1" x14ac:dyDescent="0.25">
      <c r="A45" s="73" t="s">
        <v>4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</row>
  </sheetData>
  <sheetProtection algorithmName="SHA-512" hashValue="oGfbMxbPfCGl2gt7SdWDZJCGWAWXAPKQaWHjSMrNq6Vbi9siUdtP/mSqtVgImOr082M8lWew4Vo1AIO/k3rRcg==" saltValue="gtdcjWMZZomWJVLLIL++kQ==" spinCount="100000" sheet="1" objects="1" scenarios="1"/>
  <mergeCells count="61">
    <mergeCell ref="C35:D35"/>
    <mergeCell ref="C36:D36"/>
    <mergeCell ref="C37:D37"/>
    <mergeCell ref="C38:D38"/>
    <mergeCell ref="A45:K45"/>
    <mergeCell ref="C39:D39"/>
    <mergeCell ref="C40:D40"/>
    <mergeCell ref="C41:K41"/>
    <mergeCell ref="C42:D42"/>
    <mergeCell ref="H43:I43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1:D11"/>
    <mergeCell ref="H10:J10"/>
    <mergeCell ref="C12:D12"/>
    <mergeCell ref="C13:D13"/>
    <mergeCell ref="C14:D14"/>
    <mergeCell ref="I2:K3"/>
    <mergeCell ref="I4:K5"/>
    <mergeCell ref="I6:K7"/>
    <mergeCell ref="I8:K9"/>
    <mergeCell ref="C10:D10"/>
    <mergeCell ref="C8:D9"/>
    <mergeCell ref="G2:G3"/>
    <mergeCell ref="G4:G5"/>
    <mergeCell ref="G6:G7"/>
    <mergeCell ref="G8:G9"/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VORN</vt:lpstr>
      <vt:lpstr>Stavební rozpočet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Kateřina Balogová - koordinační referent</cp:lastModifiedBy>
  <dcterms:created xsi:type="dcterms:W3CDTF">2021-06-10T20:06:38Z</dcterms:created>
  <dcterms:modified xsi:type="dcterms:W3CDTF">2025-01-21T14:17:56Z</dcterms:modified>
</cp:coreProperties>
</file>