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KrosData\Export\"/>
    </mc:Choice>
  </mc:AlternateContent>
  <bookViews>
    <workbookView xWindow="0" yWindow="0" windowWidth="0" windowHeight="0"/>
  </bookViews>
  <sheets>
    <sheet name="Rekapitulace stavby" sheetId="1" r:id="rId1"/>
    <sheet name="22053 - Veřejné osvětlení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'22053 - Veřejné osvětlení'!$C$87:$K$289</definedName>
    <definedName name="_xlnm.Print_Area" localSheetId="1">'22053 - Veřejné osvětlení'!$C$4:$J$39,'22053 - Veřejné osvětlení'!$C$45:$J$69,'22053 - Veřejné osvětlení'!$C$75:$K$289</definedName>
    <definedName name="_xlnm.Print_Titles" localSheetId="1">'22053 - Veřejné osvětlení'!$87:$87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87"/>
  <c r="BH287"/>
  <c r="BG287"/>
  <c r="BF287"/>
  <c r="T287"/>
  <c r="T286"/>
  <c r="R287"/>
  <c r="R286"/>
  <c r="P287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F82"/>
  <c r="E80"/>
  <c r="J55"/>
  <c r="F52"/>
  <c r="E50"/>
  <c r="J21"/>
  <c r="E21"/>
  <c r="J84"/>
  <c r="J20"/>
  <c r="J18"/>
  <c r="E18"/>
  <c r="F85"/>
  <c r="J17"/>
  <c r="J15"/>
  <c r="E15"/>
  <c r="F84"/>
  <c r="J14"/>
  <c r="J12"/>
  <c r="J52"/>
  <c r="E7"/>
  <c r="E78"/>
  <c i="1" r="L50"/>
  <c r="AM50"/>
  <c r="AM49"/>
  <c r="L49"/>
  <c r="AM47"/>
  <c r="L47"/>
  <c r="L45"/>
  <c r="L44"/>
  <c i="2" r="J287"/>
  <c r="BK208"/>
  <c r="BK178"/>
  <c r="BK140"/>
  <c r="BK287"/>
  <c r="J169"/>
  <c r="J91"/>
  <c r="BK236"/>
  <c r="BK129"/>
  <c r="J164"/>
  <c r="J133"/>
  <c r="BK166"/>
  <c r="J259"/>
  <c r="BK156"/>
  <c r="BK246"/>
  <c r="J243"/>
  <c r="J136"/>
  <c r="J176"/>
  <c r="BK99"/>
  <c r="BK120"/>
  <c r="J246"/>
  <c r="J161"/>
  <c r="BK136"/>
  <c r="J138"/>
  <c r="J99"/>
  <c i="1" r="AS54"/>
  <c i="2" r="BK186"/>
  <c r="BK154"/>
  <c r="BK102"/>
  <c r="J146"/>
  <c r="BK108"/>
  <c r="BK180"/>
  <c r="J110"/>
  <c r="J151"/>
  <c r="BK183"/>
  <c r="BK229"/>
  <c r="BK95"/>
  <c r="J221"/>
  <c r="BK173"/>
  <c r="BK164"/>
  <c r="J123"/>
  <c r="J232"/>
  <c r="J263"/>
  <c r="J173"/>
  <c r="J129"/>
  <c r="J271"/>
  <c r="J156"/>
  <c r="BK204"/>
  <c r="BK271"/>
  <c r="BK176"/>
  <c r="J204"/>
  <c r="J120"/>
  <c r="J212"/>
  <c r="BK171"/>
  <c r="BK201"/>
  <c r="J180"/>
  <c r="BK217"/>
  <c r="BK159"/>
  <c r="J240"/>
  <c r="BK138"/>
  <c r="BK221"/>
  <c r="BK243"/>
  <c r="J254"/>
  <c r="BK91"/>
  <c r="J154"/>
  <c r="BK283"/>
  <c r="BK117"/>
  <c r="J102"/>
  <c r="BK259"/>
  <c r="J283"/>
  <c r="BK267"/>
  <c r="BK198"/>
  <c r="J117"/>
  <c r="BK133"/>
  <c r="J126"/>
  <c r="BK161"/>
  <c r="BK232"/>
  <c r="BK263"/>
  <c r="BK143"/>
  <c r="BK151"/>
  <c r="J229"/>
  <c r="J114"/>
  <c r="BK169"/>
  <c r="BK114"/>
  <c r="J183"/>
  <c r="BK191"/>
  <c r="BK224"/>
  <c r="J201"/>
  <c r="J277"/>
  <c r="BK254"/>
  <c r="BK212"/>
  <c r="BK105"/>
  <c r="J250"/>
  <c r="J178"/>
  <c r="J140"/>
  <c r="J108"/>
  <c r="J198"/>
  <c r="J191"/>
  <c r="J236"/>
  <c r="BK277"/>
  <c r="J105"/>
  <c r="J267"/>
  <c r="J166"/>
  <c r="BK280"/>
  <c r="J217"/>
  <c r="J280"/>
  <c r="J159"/>
  <c r="BK146"/>
  <c r="J224"/>
  <c r="J208"/>
  <c r="J143"/>
  <c r="J195"/>
  <c r="J171"/>
  <c r="J186"/>
  <c r="BK123"/>
  <c r="BK110"/>
  <c r="J95"/>
  <c r="BK126"/>
  <c r="BK195"/>
  <c r="BK240"/>
  <c r="BK250"/>
  <c l="1" r="T182"/>
  <c r="BK90"/>
  <c r="J90"/>
  <c r="J61"/>
  <c r="BK182"/>
  <c r="J182"/>
  <c r="J64"/>
  <c r="BK150"/>
  <c r="J150"/>
  <c r="J63"/>
  <c r="R150"/>
  <c r="BK262"/>
  <c r="J262"/>
  <c r="J65"/>
  <c r="P276"/>
  <c r="P275"/>
  <c r="T90"/>
  <c r="T89"/>
  <c r="P182"/>
  <c r="T262"/>
  <c r="P90"/>
  <c r="P89"/>
  <c r="P150"/>
  <c r="T150"/>
  <c r="T149"/>
  <c r="P262"/>
  <c r="BK276"/>
  <c r="J276"/>
  <c r="J67"/>
  <c r="T276"/>
  <c r="T275"/>
  <c r="R90"/>
  <c r="R89"/>
  <c r="R182"/>
  <c r="R262"/>
  <c r="R276"/>
  <c r="R275"/>
  <c r="BK286"/>
  <c r="J286"/>
  <c r="J68"/>
  <c r="F55"/>
  <c r="BE133"/>
  <c r="BE138"/>
  <c r="BE151"/>
  <c r="BE154"/>
  <c r="BE156"/>
  <c r="BE164"/>
  <c r="BE212"/>
  <c r="BE217"/>
  <c r="BE221"/>
  <c r="BE229"/>
  <c r="BE236"/>
  <c r="E48"/>
  <c r="F54"/>
  <c r="J82"/>
  <c r="BE95"/>
  <c r="BE102"/>
  <c r="BE110"/>
  <c r="BE114"/>
  <c r="BE117"/>
  <c r="BE159"/>
  <c r="BE161"/>
  <c r="BE173"/>
  <c r="BE176"/>
  <c r="BE224"/>
  <c r="BE246"/>
  <c r="BE250"/>
  <c r="J54"/>
  <c r="BE140"/>
  <c r="BE171"/>
  <c r="BE178"/>
  <c r="BE186"/>
  <c r="BE280"/>
  <c r="BE129"/>
  <c r="BE198"/>
  <c r="BE201"/>
  <c r="BE243"/>
  <c r="BE259"/>
  <c r="BE263"/>
  <c r="BE105"/>
  <c r="BE108"/>
  <c r="BE123"/>
  <c r="BE183"/>
  <c r="BE204"/>
  <c r="BE287"/>
  <c r="BE99"/>
  <c r="BE126"/>
  <c r="BE136"/>
  <c r="BE143"/>
  <c r="BE166"/>
  <c r="BE169"/>
  <c r="BE180"/>
  <c r="BE191"/>
  <c r="BE195"/>
  <c r="BE208"/>
  <c r="BE232"/>
  <c r="BE240"/>
  <c r="BE283"/>
  <c r="BE91"/>
  <c r="BE120"/>
  <c r="BE146"/>
  <c r="BE254"/>
  <c r="BE267"/>
  <c r="BE271"/>
  <c r="BE277"/>
  <c r="F35"/>
  <c i="1" r="BB55"/>
  <c r="BB54"/>
  <c r="AX54"/>
  <c i="2" r="F34"/>
  <c i="1" r="BA55"/>
  <c r="BA54"/>
  <c r="AW54"/>
  <c r="AK30"/>
  <c i="2" r="F37"/>
  <c i="1" r="BD55"/>
  <c r="BD54"/>
  <c r="W33"/>
  <c i="2" r="F36"/>
  <c i="1" r="BC55"/>
  <c r="BC54"/>
  <c r="W32"/>
  <c i="2" r="J34"/>
  <c i="1" r="AW55"/>
  <c i="2" l="1" r="P149"/>
  <c r="T88"/>
  <c r="P88"/>
  <c i="1" r="AU55"/>
  <c i="2" r="R149"/>
  <c r="R88"/>
  <c r="BK89"/>
  <c r="J89"/>
  <c r="J60"/>
  <c r="BK149"/>
  <c r="J149"/>
  <c r="J62"/>
  <c r="BK275"/>
  <c r="J275"/>
  <c r="J66"/>
  <c i="1" r="AU54"/>
  <c i="2" r="F33"/>
  <c i="1" r="AZ55"/>
  <c r="AZ54"/>
  <c r="W29"/>
  <c r="AY54"/>
  <c r="W30"/>
  <c r="W31"/>
  <c i="2" r="J33"/>
  <c i="1" r="AV55"/>
  <c r="AT55"/>
  <c i="2" l="1" r="BK88"/>
  <c r="J88"/>
  <c r="J30"/>
  <c i="1" r="AG55"/>
  <c r="AG54"/>
  <c r="AK26"/>
  <c r="AV54"/>
  <c r="AK29"/>
  <c i="2" l="1" r="J39"/>
  <c r="J59"/>
  <c i="1" r="AK35"/>
  <c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<sst xmlns="http://schemas.openxmlformats.org/spreadsheetml/2006/main">
  <si>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</si>
  <si>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</si>
  <si>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</si>
  <si>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</si>
  <si>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</si>
  <si>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{a9fc3577-8f7e-4874-bb64-f02fb362ebea}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</si>
  <si>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</si>
  <si>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</si>
  <si>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</si>
  <si>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</si>
  <si>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</si>
  <si>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</si>
  <si>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</si>
  <si>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212142</t>
  </si>
  <si>
    <t>Stavba:</t>
  </si>
  <si>
    <t>Výstavba chodníku v ul. Elišky Krásnohorské, Chomutov</t>
  </si>
  <si>
    <t>KSO:</t>
  </si>
  <si>
    <t/>
  </si>
  <si>
    <t>CC-CZ:</t>
  </si>
  <si>
    <t>Místo:</t>
  </si>
  <si>
    <t>Chomutov</t>
  </si>
  <si>
    <t>Datum:</t>
  </si>
  <si>
    <t>22. 7. 2022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</si>
  <si>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</si>
  <si>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</si>
  <si>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</si>
  <si>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</si>
  <si>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</si>
  <si>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</si>
  <si>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</si>
  <si>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</si>
  <si>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</si>
  <si>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</si>
  <si>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</si>
  <si>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</si>
  <si>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</si>
  <si>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</si>
  <si>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</si>
  <si>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</si>
  <si>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</si>
  <si>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</si>
  <si>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</si>
  <si>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</si>
  <si>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</si>
  <si>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</si>
  <si>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</si>
  <si>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</si>
  <si>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</si>
  <si>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</si>
  <si>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</si>
  <si>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</si>
  <si>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</si>
  <si>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</si>
  <si>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</si>
  <si>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</si>
  <si>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</si>
  <si>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</si>
  <si>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</si>
  <si>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</si>
  <si>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</si>
  <si>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</si>
  <si>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</si>
  <si>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</si>
  <si>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</si>
  <si>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</si>
  <si>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</si>
  <si>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</si>
  <si>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</si>
  <si>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</si>
  <si>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</si>
  <si>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</si>
  <si>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</si>
  <si>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22053</t>
  </si>
  <si>
    <t>Veřejné osvětlení</t>
  </si>
  <si>
    <t>STA</t>
  </si>
  <si>
    <t>1</t>
  </si>
  <si>
    <t>{2912780f-b11d-4878-83f6-b0acc83bef6b}</t>
  </si>
  <si>
    <t>2</t>
  </si>
  <si>
    <t>KRYCÍ LIST SOUPISU PRACÍ</t>
  </si>
  <si>
    <t>Objekt:</t>
  </si>
  <si>
    <t>22053 - Veřejné osvětlení</t>
  </si>
  <si>
    <t>Spořice</t>
  </si>
  <si>
    <t>Ing. Ivan Menhard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</si>
  <si>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</si>
  <si>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</si>
  <si>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</si>
  <si>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</si>
  <si>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</si>
  <si>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</si>
  <si>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</si>
  <si>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</si>
  <si>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</si>
  <si>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</si>
  <si>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</si>
  <si>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</si>
  <si>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</si>
  <si>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</si>
  <si>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</si>
  <si>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</si>
  <si>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</si>
  <si>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</si>
  <si>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</si>
  <si>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</si>
  <si>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</si>
  <si>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</si>
  <si>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</si>
  <si>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</si>
  <si>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</si>
  <si>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</si>
  <si>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</si>
  <si>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</si>
  <si>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</si>
  <si>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</si>
  <si>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</si>
  <si>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</si>
  <si>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741122122</t>
  </si>
  <si>
    <t>Montáž kabel Cu plný kulatý žíla 3x1,5 až 6 mm2 zatažený v trubkách (např. CYKY)</t>
  </si>
  <si>
    <t>m</t>
  </si>
  <si>
    <t>CS ÚRS 2022 02</t>
  </si>
  <si>
    <t>16</t>
  </si>
  <si>
    <t>190792330</t>
  </si>
  <si>
    <t>PP</t>
  </si>
  <si>
    <t>Montáž kabelů měděných bez ukončení uložených v trubkách zatažených plných kulatých nebo bezhalogenových (např. CYKY) počtu a průřezu žil 3x1,5 až 6 mm2</t>
  </si>
  <si>
    <t>Online PSC</t>
  </si>
  <si>
    <t>https://podminky.urs.cz/item/CS_URS_2022_02/741122122</t>
  </si>
  <si>
    <t>VV</t>
  </si>
  <si>
    <t>10*9+1*6,5</t>
  </si>
  <si>
    <t>M</t>
  </si>
  <si>
    <t>34111030</t>
  </si>
  <si>
    <t>kabel instalační jádro Cu plné izolace PVC plášť PVC 450/750V (CYKY) 3x1,5mm2</t>
  </si>
  <si>
    <t>32</t>
  </si>
  <si>
    <t>-697037619</t>
  </si>
  <si>
    <t>P</t>
  </si>
  <si>
    <t>Poznámka k položce:_x000d_
kabel uvnitř stožáru</t>
  </si>
  <si>
    <t>96,5*1,1 'Přepočtené koeficientem množství</t>
  </si>
  <si>
    <t>3</t>
  </si>
  <si>
    <t>741122134</t>
  </si>
  <si>
    <t>Montáž kabel Cu plný kulatý žíla 4x16 až 25 mm2 zatažený v trubkách (např. CYKY)</t>
  </si>
  <si>
    <t>1575717017</t>
  </si>
  <si>
    <t>Montáž kabelů měděných bez ukončení uložených v trubkách zatažených plných kulatých nebo bezhalogenových (např. CYKY) počtu a průřezu žil 4x16 až 25 mm2</t>
  </si>
  <si>
    <t>https://podminky.urs.cz/item/CS_URS_2022_02/741122134</t>
  </si>
  <si>
    <t>4</t>
  </si>
  <si>
    <t>34111080</t>
  </si>
  <si>
    <t>kabel instalační jádro Cu plné izolace PVC plášť PVC 450/750V (CYKY) 4x16mm2</t>
  </si>
  <si>
    <t>-892590658</t>
  </si>
  <si>
    <t>380*1,1 'Přepočtené koeficientem množství</t>
  </si>
  <si>
    <t>5</t>
  </si>
  <si>
    <t>741132133</t>
  </si>
  <si>
    <t>Ukončení kabelů 4x16 mm2 smršťovací záklopkou nebo páskem bez letování</t>
  </si>
  <si>
    <t>kus</t>
  </si>
  <si>
    <t>-1950376347</t>
  </si>
  <si>
    <t>Ukončení kabelů smršťovací záklopkou nebo páskou se zapojením bez letování, počtu a průřezu žil 4x16 mm2</t>
  </si>
  <si>
    <t>https://podminky.urs.cz/item/CS_URS_2022_02/741132133</t>
  </si>
  <si>
    <t>6</t>
  </si>
  <si>
    <t>1229533</t>
  </si>
  <si>
    <t>SMRST. ROZDEL. HLAVA EN 4.1 /14413516/</t>
  </si>
  <si>
    <t>materiály online</t>
  </si>
  <si>
    <t>325963854</t>
  </si>
  <si>
    <t>7</t>
  </si>
  <si>
    <t>741136002</t>
  </si>
  <si>
    <t>Propojení kabel celoplastový spojkou venkovní smršťovací do 1 kV 4x25-35 mm2</t>
  </si>
  <si>
    <t>-1065043116</t>
  </si>
  <si>
    <t>Propojení kabelů nebo vodičů spojkou venkovní teplem smršťovací kabelů celoplastových, počtu a průřezu žil 4x25 až 35 mm2</t>
  </si>
  <si>
    <t>https://podminky.urs.cz/item/CS_URS_2022_02/741136002</t>
  </si>
  <si>
    <t>Poznámka k položce:_x000d_
použití spojky v případě, že nebude možné zavedení původního kabelu do nového stožáru</t>
  </si>
  <si>
    <t>8</t>
  </si>
  <si>
    <t>35436029</t>
  </si>
  <si>
    <t>spojka kabelová smršťovaná přímá do 1kV 91ahsc-35 3-4ž.x6-35mm</t>
  </si>
  <si>
    <t>-1327564479</t>
  </si>
  <si>
    <t>9</t>
  </si>
  <si>
    <t>741373003</t>
  </si>
  <si>
    <t>Montáž svítidlo výbojkové průmyslové stropní na sloupek parkový</t>
  </si>
  <si>
    <t>-1264994098</t>
  </si>
  <si>
    <t>Montáž svítidel výbojkových se zapojením vodičů průmyslových nebo venkovních na sloupek parkových</t>
  </si>
  <si>
    <t>https://podminky.urs.cz/item/CS_URS_2022_02/741373003</t>
  </si>
  <si>
    <t>10</t>
  </si>
  <si>
    <t>348-svit A</t>
  </si>
  <si>
    <t>svítidlo dle projektu typ A</t>
  </si>
  <si>
    <t>-741344191</t>
  </si>
  <si>
    <t>A - LED svítidlo dle projektu
Satheon L-U, optika P, 50 W, 6692 lm, 2700 K, IP66, IK10</t>
  </si>
  <si>
    <t>Poznámka k položce:_x000d_
výběr svítidla určen provozovatelem</t>
  </si>
  <si>
    <t>11</t>
  </si>
  <si>
    <t>348-svit C</t>
  </si>
  <si>
    <t>svítidlo dle projektu typ C</t>
  </si>
  <si>
    <t>-1652447082</t>
  </si>
  <si>
    <t>C - LED svítidlo dle projektu
Satheon L-U, optika P, 30 W, 3066 lm, 2700 K, IP66, IK10</t>
  </si>
  <si>
    <t>12</t>
  </si>
  <si>
    <t>741410041</t>
  </si>
  <si>
    <t>Montáž vodič uzemňovací drát nebo lano D do 10 mm v městské zástavbě</t>
  </si>
  <si>
    <t>1990046732</t>
  </si>
  <si>
    <t>Montáž uzemňovacího vedení s upevněním, propojením a připojením pomocí svorek v zemi s izolací spojů drátu nebo lana Ø do 10 mm v městské zástavbě</t>
  </si>
  <si>
    <t>https://podminky.urs.cz/item/CS_URS_2022_02/741410041</t>
  </si>
  <si>
    <t>13</t>
  </si>
  <si>
    <t>35441073</t>
  </si>
  <si>
    <t>drát D 10mm FeZn</t>
  </si>
  <si>
    <t>kg</t>
  </si>
  <si>
    <t>1113749803</t>
  </si>
  <si>
    <t xml:space="preserve">drát D 10mm FeZn  1 kg = 1,61 m</t>
  </si>
  <si>
    <t>365/1,61</t>
  </si>
  <si>
    <t>226,708*1,05 'Přepočtené koeficientem množství</t>
  </si>
  <si>
    <t>14</t>
  </si>
  <si>
    <t>741420020</t>
  </si>
  <si>
    <t>Montáž svorka hromosvodná s jedním šroubem</t>
  </si>
  <si>
    <t>-2096482498</t>
  </si>
  <si>
    <t>Montáž hromosvodného vedení svorek s jedním šroubem</t>
  </si>
  <si>
    <t>https://podminky.urs.cz/item/CS_URS_2022_02/741420020</t>
  </si>
  <si>
    <t>35442029</t>
  </si>
  <si>
    <t>svorka uzemnění nerez univerzální</t>
  </si>
  <si>
    <t>1117669984</t>
  </si>
  <si>
    <t>35442036</t>
  </si>
  <si>
    <t>svorka uzemnění nerez připojovací</t>
  </si>
  <si>
    <t>2097708885</t>
  </si>
  <si>
    <t>17</t>
  </si>
  <si>
    <t>741810003</t>
  </si>
  <si>
    <t>Celková prohlídka elektrického rozvodu a zařízení přes 0,5 do 1 milionu Kč</t>
  </si>
  <si>
    <t>CS ÚRS 2022 01</t>
  </si>
  <si>
    <t>-874864788</t>
  </si>
  <si>
    <t>Zkoušky a prohlídky elektrických rozvodů a zařízení celková prohlídka a vyhotovení revizní zprávy pro objem montážních prací přes 500 do 1000 tis. Kč</t>
  </si>
  <si>
    <t>https://podminky.urs.cz/item/CS_URS_2022_01/741810003</t>
  </si>
  <si>
    <t>18</t>
  </si>
  <si>
    <t>998741101</t>
  </si>
  <si>
    <t>Přesun hmot tonážní pro silnoproud v objektech v do 6 m</t>
  </si>
  <si>
    <t>t</t>
  </si>
  <si>
    <t>-2096889020</t>
  </si>
  <si>
    <t>Přesun hmot pro silnoproud stanovený z hmotnosti přesunovaného materiálu vodorovná dopravní vzdálenost do 50 m v objektech výšky do 6 m</t>
  </si>
  <si>
    <t>https://podminky.urs.cz/item/CS_URS_2022_02/998741101</t>
  </si>
  <si>
    <t>19</t>
  </si>
  <si>
    <t>998741193</t>
  </si>
  <si>
    <t>Příplatek k přesunu hmot tonážní 741 za zvětšený přesun do 500 m</t>
  </si>
  <si>
    <t>-1572761799</t>
  </si>
  <si>
    <t>Přesun hmot pro silnoproud stanovený z hmotnosti přesunovaného materiálu Příplatek k ceně za zvětšený přesun přes vymezenou největší dopravní vzdálenost do 500 m</t>
  </si>
  <si>
    <t>https://podminky.urs.cz/item/CS_URS_2022_02/998741193</t>
  </si>
  <si>
    <t>Práce a dodávky M</t>
  </si>
  <si>
    <t>21-M</t>
  </si>
  <si>
    <t>Elektromontáže</t>
  </si>
  <si>
    <t>20</t>
  </si>
  <si>
    <t>210204002</t>
  </si>
  <si>
    <t>Montáž stožárů osvětlení parkových ocelových</t>
  </si>
  <si>
    <t>64</t>
  </si>
  <si>
    <t>-1725088169</t>
  </si>
  <si>
    <t>https://podminky.urs.cz/item/CS_URS_2022_02/210204002</t>
  </si>
  <si>
    <t>31674067</t>
  </si>
  <si>
    <t>stožár osvětlovací sadový Pz 133/89/60 v 6,0m</t>
  </si>
  <si>
    <t>256</t>
  </si>
  <si>
    <t>1000214076</t>
  </si>
  <si>
    <t>22</t>
  </si>
  <si>
    <t>210204011</t>
  </si>
  <si>
    <t>Montáž stožárů osvětlení ocelových samostatně stojících délky do 12 m</t>
  </si>
  <si>
    <t>-980614636</t>
  </si>
  <si>
    <t>Montáž stožárů osvětlení ocelových samostatně stojících, délky do 12 m</t>
  </si>
  <si>
    <t>https://podminky.urs.cz/item/CS_URS_2022_02/210204011</t>
  </si>
  <si>
    <t>23</t>
  </si>
  <si>
    <t>1289993</t>
  </si>
  <si>
    <t>STOZAR VER. OSV. UZN 8-133/108/89 Z</t>
  </si>
  <si>
    <t>128</t>
  </si>
  <si>
    <t>-1099705419</t>
  </si>
  <si>
    <t>24</t>
  </si>
  <si>
    <t>58346122</t>
  </si>
  <si>
    <t>drť teracová bílá frakce 2/4</t>
  </si>
  <si>
    <t>625485110</t>
  </si>
  <si>
    <t>2,2*1*0,4*3,14*(0,315-0,133)^2/4+10*0,6*3,14*(0,315-0,133)^2/4</t>
  </si>
  <si>
    <t>25</t>
  </si>
  <si>
    <t>1290530</t>
  </si>
  <si>
    <t>OCHRANNA MANZETA PLAST. OMP 133</t>
  </si>
  <si>
    <t>971747521</t>
  </si>
  <si>
    <t>26</t>
  </si>
  <si>
    <t>210204103</t>
  </si>
  <si>
    <t>Montáž výložníků osvětlení jednoramenných sloupových hmotnosti do 35 kg</t>
  </si>
  <si>
    <t>-1601628868</t>
  </si>
  <si>
    <t>Montáž výložníků osvětlení jednoramenných sloupových, hmotnosti do 35 kg</t>
  </si>
  <si>
    <t>https://podminky.urs.cz/item/CS_URS_2022_02/210204103</t>
  </si>
  <si>
    <t>27</t>
  </si>
  <si>
    <t>1290261</t>
  </si>
  <si>
    <t>VYLOZNIK PRIMY UZD 1-1000/ Z</t>
  </si>
  <si>
    <t>1082523057</t>
  </si>
  <si>
    <t>28</t>
  </si>
  <si>
    <t>1290886</t>
  </si>
  <si>
    <t>VYLOZNIK LOMENY SK 1-300/ Z</t>
  </si>
  <si>
    <t>764023737</t>
  </si>
  <si>
    <t>29</t>
  </si>
  <si>
    <t>210204201</t>
  </si>
  <si>
    <t>Montáž elektrovýzbroje stožárů osvětlení 1 okruh</t>
  </si>
  <si>
    <t>5369567</t>
  </si>
  <si>
    <t>https://podminky.urs.cz/item/CS_URS_2022_02/210204201</t>
  </si>
  <si>
    <t>30</t>
  </si>
  <si>
    <t>1208934</t>
  </si>
  <si>
    <t>VYZBROJ STOZAROVA SV 6.16.4</t>
  </si>
  <si>
    <t>1704001922</t>
  </si>
  <si>
    <t>31</t>
  </si>
  <si>
    <t>1202167</t>
  </si>
  <si>
    <t>VYZBROJ STOZAROVA SV 9.16.4</t>
  </si>
  <si>
    <t>851807987</t>
  </si>
  <si>
    <t>1232346</t>
  </si>
  <si>
    <t>VYZBROJ STOZAROVA SV 9.35.4</t>
  </si>
  <si>
    <t>-552214851</t>
  </si>
  <si>
    <t>46-M</t>
  </si>
  <si>
    <t>Zemní práce při extr.mont.pracích</t>
  </si>
  <si>
    <t>33</t>
  </si>
  <si>
    <t>460010022</t>
  </si>
  <si>
    <t>Vytyčení trasy vedení kabelového podzemního podél silnice</t>
  </si>
  <si>
    <t>km</t>
  </si>
  <si>
    <t>-227621429</t>
  </si>
  <si>
    <t>Vytyčení trasy vedení kabelového (podzemního) podél silnice</t>
  </si>
  <si>
    <t>https://podminky.urs.cz/item/CS_URS_2022_02/460010022</t>
  </si>
  <si>
    <t>34</t>
  </si>
  <si>
    <t>460131114</t>
  </si>
  <si>
    <t>Hloubení nezapažených jam při elektromontážích ručně v hornině tř II skupiny 4</t>
  </si>
  <si>
    <t>m3</t>
  </si>
  <si>
    <t>978474693</t>
  </si>
  <si>
    <t>Hloubení nezapažených jam ručně včetně urovnání dna s přemístěním výkopku do vzdálenosti 3 m od okraje jámy nebo s naložením na dopravní prostředek v hornině třídy těžitelnosti II skupiny 4</t>
  </si>
  <si>
    <t>https://podminky.urs.cz/item/CS_URS_2022_02/460131114</t>
  </si>
  <si>
    <t>Poznámka k položce:_x000d_
ruční výkopy z důvodu souběhu stávajících sítí</t>
  </si>
  <si>
    <t>10*1,2*0,6*0,6+1*1,0*0,5*0,5</t>
  </si>
  <si>
    <t>35</t>
  </si>
  <si>
    <t>460161173</t>
  </si>
  <si>
    <t>Hloubení kabelových rýh ručně š 35 cm hl 80 cm v hornině tř II skupiny 4</t>
  </si>
  <si>
    <t>631500650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</si>
  <si>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</si>
  <si>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https://podminky.urs.cz/item/CS_URS_2022_02/460161173</t>
  </si>
  <si>
    <t>Poznámka k položce:_x000d_
počítán výkop od pláně pro chodník</t>
  </si>
  <si>
    <t>36</t>
  </si>
  <si>
    <t>460242221</t>
  </si>
  <si>
    <t>Provizorní zajištění kabelů ve výkopech při jejich souběhu</t>
  </si>
  <si>
    <t>39791624</t>
  </si>
  <si>
    <t>Provizorní zajištění inženýrských sítí ve výkopech kabelů při souběhu</t>
  </si>
  <si>
    <t>https://podminky.urs.cz/item/CS_URS_2022_02/460242221</t>
  </si>
  <si>
    <t>37</t>
  </si>
  <si>
    <t>460341112</t>
  </si>
  <si>
    <t>Vodorovné přemístění horniny jakékoliv třídy dopravními prostředky při elektromontážích přes 50 do 500 m</t>
  </si>
  <si>
    <t>-1989481365</t>
  </si>
  <si>
    <t>Vodorovné přemístění (odvoz) horniny dopravními prostředky včetně složení, bez naložení a rozprostření jakékoliv třídy, na vzdálenost přes 50 do 500 m</t>
  </si>
  <si>
    <t>https://podminky.urs.cz/item/CS_URS_2022_02/460341112</t>
  </si>
  <si>
    <t>38</t>
  </si>
  <si>
    <t>460341113</t>
  </si>
  <si>
    <t>Vodorovné přemístění horniny jakékoliv třídy dopravními prostředky při elektromontážích přes 500 do 1000 m</t>
  </si>
  <si>
    <t>7745982</t>
  </si>
  <si>
    <t>Vodorovné přemístění (odvoz) horniny dopravními prostředky včetně složení, bez naložení a rozprostření jakékoliv třídy, na vzdálenost přes 500 do 1000 m</t>
  </si>
  <si>
    <t>https://podminky.urs.cz/item/CS_URS_2022_02/460341113</t>
  </si>
  <si>
    <t>39</t>
  </si>
  <si>
    <t>460341121</t>
  </si>
  <si>
    <t>Příplatek k vodorovnému přemístění horniny dopravními prostředky při elektromontážích za každých dalších i započatých 1000 m</t>
  </si>
  <si>
    <t>-1730045112</t>
  </si>
  <si>
    <t>Vodorovné přemístění (odvoz) horniny dopravními prostředky včetně složení, bez naložení a rozprostření jakékoliv třídy, na vzdálenost Příplatek k ceně -1113 za každých dalších i započatých 1000 m</t>
  </si>
  <si>
    <t>https://podminky.urs.cz/item/CS_URS_2022_02/460341121</t>
  </si>
  <si>
    <t>20*14,004</t>
  </si>
  <si>
    <t>40</t>
  </si>
  <si>
    <t>460361111</t>
  </si>
  <si>
    <t>Poplatek za uložení zeminy na skládce (skládkovné) kód odpadu 17 05 04</t>
  </si>
  <si>
    <t>-596758860</t>
  </si>
  <si>
    <t>Poplatek (skládkovné) za uložení zeminy na skládce zatříděné do Katalogu odpadů pod kódem 17 05 04</t>
  </si>
  <si>
    <t>https://podminky.urs.cz/item/CS_URS_2022_02/460361111</t>
  </si>
  <si>
    <t>14,004*2,2</t>
  </si>
  <si>
    <t>41</t>
  </si>
  <si>
    <t>460371113</t>
  </si>
  <si>
    <t>Naložení výkopku při elektromontážích ručně z hornin třídy II skupiny 4 a 5</t>
  </si>
  <si>
    <t>-1766286383</t>
  </si>
  <si>
    <t>Naložení výkopku ručně z hornin třídy těžitelnosti II skupiny 4 až 5</t>
  </si>
  <si>
    <t>https://podminky.urs.cz/item/CS_URS_2022_02/460371113</t>
  </si>
  <si>
    <t>Poznámka k položce:_x000d_
přebytečná hornina po provedení základů stožárů a obetonování chrániček</t>
  </si>
  <si>
    <t>10*(0,6*0,6*0,4)+1*(0,5*0,5*0,2)+11*(0,6*3,14*0,315^2/4)+80*0,5*0,3</t>
  </si>
  <si>
    <t>42</t>
  </si>
  <si>
    <t>460391124</t>
  </si>
  <si>
    <t>Zásyp jam při elektromontážích ručně se zhutněním z hornin třídy II skupiny 4</t>
  </si>
  <si>
    <t>857716255</t>
  </si>
  <si>
    <t>Zásyp jam ručně s uložením výkopku ve vrstvách a úpravou povrchu s přemístění sypaniny ze vzdálenosti do 10 m se zhutněním z horniny třídy těžitelnosti II skupiny 4</t>
  </si>
  <si>
    <t>https://podminky.urs.cz/item/CS_URS_2022_02/460391124</t>
  </si>
  <si>
    <t>2*1,1*0,5*0,5-2*(0,5*0,5*0,4+0,4*3,14*0,315^2/4)</t>
  </si>
  <si>
    <t>43</t>
  </si>
  <si>
    <t>460431163</t>
  </si>
  <si>
    <t>Zásyp kabelových rýh ručně se zhutněním š 35 cm hl 60 cm z horniny tř II skupiny 4</t>
  </si>
  <si>
    <t>-1814089225</t>
  </si>
  <si>
    <t>Zásyp kabelových rýh ručně s přemístění sypaniny ze vzdálenosti do 10 m, s uložením výkopku ve vrstvách včetně zhutnění a úpravy povrchu šířky 35 cm hloubky 60 cm z horniny třídy těžitelnosti II skupiny 4</t>
  </si>
  <si>
    <t>https://podminky.urs.cz/item/CS_URS_2022_02/460431163</t>
  </si>
  <si>
    <t>44</t>
  </si>
  <si>
    <t>460641111</t>
  </si>
  <si>
    <t>Základové konstrukce při elektromontážích z monolitického betonu tř. C 8/10</t>
  </si>
  <si>
    <t>-710195597</t>
  </si>
  <si>
    <t>Základové konstrukce základ bez bednění do rostlé zeminy z monolitického betonu tř. C 8/10</t>
  </si>
  <si>
    <t>https://podminky.urs.cz/item/CS_URS_2022_02/460641111</t>
  </si>
  <si>
    <t>Poznámka k položce:_x000d_
obsyb pouzdrových základů stožárů a chrániček pod vozovkou_x000d_
součástí položky (TOV) je dodávka betonu</t>
  </si>
  <si>
    <t>10*0,6*0,6*0,6+1*0,5*0,5*0,4+80*0,5*0,3</t>
  </si>
  <si>
    <t>45</t>
  </si>
  <si>
    <t>28661006</t>
  </si>
  <si>
    <t>roura šachtová korugovaná bez hrdla dno DN 315 dl 1m</t>
  </si>
  <si>
    <t>1980859397</t>
  </si>
  <si>
    <t>Poznámka k položce:_x000d_
pouzdro základu stožáru</t>
  </si>
  <si>
    <t>46</t>
  </si>
  <si>
    <t>28619330</t>
  </si>
  <si>
    <t>trubka kanalizační PE-HD D 315mm</t>
  </si>
  <si>
    <t>1731396983</t>
  </si>
  <si>
    <t>1*1,0+10*1,2</t>
  </si>
  <si>
    <t>13*1,15 'Přepočtené koeficientem množství</t>
  </si>
  <si>
    <t>47</t>
  </si>
  <si>
    <t>460661511</t>
  </si>
  <si>
    <t>Kabelové lože z písku pro kabely nn kryté plastovou fólií š lože do 25 cm</t>
  </si>
  <si>
    <t>1774073257</t>
  </si>
  <si>
    <t>Kabelové lože z písku včetně podsypu, zhutnění a urovnání povrchu pro kabely nn zakryté plastovou fólií, šířky do 25 cm</t>
  </si>
  <si>
    <t>https://podminky.urs.cz/item/CS_URS_2022_02/460661511</t>
  </si>
  <si>
    <t>Poznámka k položce:_x000d_
součástí položky (TOV) je dodávka písku a folie_x000d_
místo písku použitý prohozený výkopek</t>
  </si>
  <si>
    <t>48</t>
  </si>
  <si>
    <t>460791212</t>
  </si>
  <si>
    <t>Montáž trubek ochranných plastových uložených volně do rýhy ohebných přes 32 do 50 mm</t>
  </si>
  <si>
    <t>-585467306</t>
  </si>
  <si>
    <t>Montáž trubek ochranných uložených volně do rýhy plastových ohebných, vnitřního průměru přes 32 do 50 mm</t>
  </si>
  <si>
    <t>https://podminky.urs.cz/item/CS_URS_2022_02/460791212</t>
  </si>
  <si>
    <t>49</t>
  </si>
  <si>
    <t>34571351</t>
  </si>
  <si>
    <t>trubka elektroinstalační ohebná dvouplášťová korugovaná (chránička) D 41/50mm, HDPE+LDPE</t>
  </si>
  <si>
    <t>-1168655476</t>
  </si>
  <si>
    <t>380*1,05 'Přepočtené koeficientem množství</t>
  </si>
  <si>
    <t>50</t>
  </si>
  <si>
    <t>1693246</t>
  </si>
  <si>
    <t>KABELOVA CHRANICKA HDPE 4 HDPE 40/33 BL</t>
  </si>
  <si>
    <t>1162802657</t>
  </si>
  <si>
    <t>Poznámka k položce:_x000d_
rezervní chránička pro optické kabely, uložená do společného výkopu s rozvodem VO_x000d_
případně podle požadavků zadavatele je možné použít jinou chráničku</t>
  </si>
  <si>
    <t>330*1,05 'Přepočtené koeficientem množství</t>
  </si>
  <si>
    <t>51</t>
  </si>
  <si>
    <t>460921222</t>
  </si>
  <si>
    <t>Kladení dlažby po překopech při elektromontážích dlaždice betonové zámkové do lože z kameniva těženého</t>
  </si>
  <si>
    <t>m2</t>
  </si>
  <si>
    <t>-1427578018</t>
  </si>
  <si>
    <t>Vyspravení krytu po překopech kladení dlažby pro pokládání kabelů, včetně rozprostření, urovnání a zhutnění podkladu a provedení lože z kameniva těženého z dlaždic betonových tvarovaných nebo zámkových</t>
  </si>
  <si>
    <t>https://podminky.urs.cz/item/CS_URS_2022_02/460921222</t>
  </si>
  <si>
    <t>Poznámka k položce:_x000d_
použítá původní dlažba</t>
  </si>
  <si>
    <t>52</t>
  </si>
  <si>
    <t>468021221</t>
  </si>
  <si>
    <t>Rozebrání dlažeb při elektromontážích ručně z dlaždic zámkových do písku spáry nezalité</t>
  </si>
  <si>
    <t>1470868537</t>
  </si>
  <si>
    <t>Vytrhání dlažby včetně ručního rozebrání, vytřídění, odhozu na hromady nebo naložení na dopravní prostředek a očistění kostek nebo dlaždic z pískového podkladu z dlaždic zámkových, spáry nezalité</t>
  </si>
  <si>
    <t>https://podminky.urs.cz/item/CS_URS_2022_02/468021221</t>
  </si>
  <si>
    <t>Poznámka k položce:_x000d_
pro připojení nového kabelu pod již hotovým chodníkem_x000d_
dlažba bude zpětně použita</t>
  </si>
  <si>
    <t>4*0,5</t>
  </si>
  <si>
    <t>53</t>
  </si>
  <si>
    <t>469981111</t>
  </si>
  <si>
    <t>Přesun hmot pro pomocné stavební práce při elektromotážích</t>
  </si>
  <si>
    <t>-1253070397</t>
  </si>
  <si>
    <t>Přesun hmot pro pomocné stavební práce při elektromontážích dopravní vzdálenost do 1 000 m</t>
  </si>
  <si>
    <t>https://podminky.urs.cz/item/CS_URS_2022_02/469981111</t>
  </si>
  <si>
    <t>HZS</t>
  </si>
  <si>
    <t>Hodinové zúčtovací sazby</t>
  </si>
  <si>
    <t>54</t>
  </si>
  <si>
    <t>HZS1212</t>
  </si>
  <si>
    <t>Hodinová zúčtovací sazba kopáč</t>
  </si>
  <si>
    <t>hod</t>
  </si>
  <si>
    <t>512</t>
  </si>
  <si>
    <t>-69628902</t>
  </si>
  <si>
    <t>Hodinové zúčtovací sazby profesí HSV zemní a pomocné práce kopáč</t>
  </si>
  <si>
    <t>https://podminky.urs.cz/item/CS_URS_2022_02/HZS1212</t>
  </si>
  <si>
    <t>Poznámka k položce:_x000d_
práce neuvedené v jiných položkách</t>
  </si>
  <si>
    <t>55</t>
  </si>
  <si>
    <t>HZS2231</t>
  </si>
  <si>
    <t>Hodinová zúčtovací sazba elektrikář</t>
  </si>
  <si>
    <t>1571175984</t>
  </si>
  <si>
    <t>Hodinové zúčtovací sazby profesí PSV provádění stavebních instalací elektrikář</t>
  </si>
  <si>
    <t>https://podminky.urs.cz/item/CS_URS_2022_02/HZS2231</t>
  </si>
  <si>
    <t>56</t>
  </si>
  <si>
    <t>HZS4131</t>
  </si>
  <si>
    <t>Hodinová zúčtovací sazba jeřábník</t>
  </si>
  <si>
    <t>-67060096</t>
  </si>
  <si>
    <t>Hodinové zúčtovací sazby ostatních profesí obsluha stavebních strojů a zařízení jeřábník</t>
  </si>
  <si>
    <t>https://podminky.urs.cz/item/CS_URS_2022_02/HZS4131</t>
  </si>
  <si>
    <t>VRN</t>
  </si>
  <si>
    <t>Vedlejší rozpočtové náklady</t>
  </si>
  <si>
    <t>VRN1</t>
  </si>
  <si>
    <t>Průzkumné, geodetické a projektové práce</t>
  </si>
  <si>
    <t>57</t>
  </si>
  <si>
    <t>011002000</t>
  </si>
  <si>
    <t>Průzkumné práce</t>
  </si>
  <si>
    <t>ks</t>
  </si>
  <si>
    <t>1024</t>
  </si>
  <si>
    <t>-1426681829</t>
  </si>
  <si>
    <t>https://podminky.urs.cz/item/CS_URS_2022_02/011002000</t>
  </si>
  <si>
    <t>58</t>
  </si>
  <si>
    <t>012203000</t>
  </si>
  <si>
    <t>Geodetické práce při provádění stavby</t>
  </si>
  <si>
    <t>-860257096</t>
  </si>
  <si>
    <t>https://podminky.urs.cz/item/CS_URS_2022_02/012203000</t>
  </si>
  <si>
    <t>59</t>
  </si>
  <si>
    <t>013254000</t>
  </si>
  <si>
    <t>Dokumentace skutečného provedení stavby</t>
  </si>
  <si>
    <t>119007075</t>
  </si>
  <si>
    <t>https://podminky.urs.cz/item/CS_URS_2022_02/013254000</t>
  </si>
  <si>
    <t>VRN7</t>
  </si>
  <si>
    <t>Provozní vlivy</t>
  </si>
  <si>
    <t>60</t>
  </si>
  <si>
    <t>075103000</t>
  </si>
  <si>
    <t>Ochranná pásma elektrického vedení</t>
  </si>
  <si>
    <t>-221905841</t>
  </si>
  <si>
    <t>https://podminky.urs.cz/item/CS_URS_2022_02/075103000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</si>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</sst>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3" borderId="7" xfId="0" applyFont="1" applyFill="1" applyBorder="1" applyAlignment="1" applyProtection="1">
      <alignment horizontal="center" vertical="center"/>
    </xf>
    <xf numFmtId="0" fontId="18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18" fillId="3" borderId="8" xfId="0" applyFont="1" applyFill="1" applyBorder="1" applyAlignment="1" applyProtection="1">
      <alignment horizontal="center" vertical="center"/>
    </xf>
    <xf numFmtId="0" fontId="18" fillId="3" borderId="8" xfId="0" applyFont="1" applyFill="1" applyBorder="1" applyAlignment="1" applyProtection="1">
      <alignment horizontal="right" vertical="center"/>
    </xf>
    <xf numFmtId="0" fontId="18" fillId="3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8" fillId="3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3" borderId="17" xfId="0" applyFont="1" applyFill="1" applyBorder="1" applyAlignment="1" applyProtection="1">
      <alignment horizontal="center" vertical="center" wrapText="1"/>
    </xf>
    <xf numFmtId="0" fontId="18" fillId="3" borderId="18" xfId="0" applyFont="1" applyFill="1" applyBorder="1" applyAlignment="1" applyProtection="1">
      <alignment horizontal="center" vertical="center" wrapText="1"/>
    </xf>
    <xf numFmtId="0" fontId="18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0" borderId="23" xfId="0" applyNumberFormat="1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0" borderId="15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741122122" TargetMode="External" /><Relationship Id="rId2" Type="http://schemas.openxmlformats.org/officeDocument/2006/relationships/hyperlink" Target="https://podminky.urs.cz/item/CS_URS_2022_02/741122134" TargetMode="External" /><Relationship Id="rId3" Type="http://schemas.openxmlformats.org/officeDocument/2006/relationships/hyperlink" Target="https://podminky.urs.cz/item/CS_URS_2022_02/741132133" TargetMode="External" /><Relationship Id="rId4" Type="http://schemas.openxmlformats.org/officeDocument/2006/relationships/hyperlink" Target="https://podminky.urs.cz/item/CS_URS_2022_02/741136002" TargetMode="External" /><Relationship Id="rId5" Type="http://schemas.openxmlformats.org/officeDocument/2006/relationships/hyperlink" Target="https://podminky.urs.cz/item/CS_URS_2022_02/741373003" TargetMode="External" /><Relationship Id="rId6" Type="http://schemas.openxmlformats.org/officeDocument/2006/relationships/hyperlink" Target="https://podminky.urs.cz/item/CS_URS_2022_02/741410041" TargetMode="External" /><Relationship Id="rId7" Type="http://schemas.openxmlformats.org/officeDocument/2006/relationships/hyperlink" Target="https://podminky.urs.cz/item/CS_URS_2022_02/741420020" TargetMode="External" /><Relationship Id="rId8" Type="http://schemas.openxmlformats.org/officeDocument/2006/relationships/hyperlink" Target="https://podminky.urs.cz/item/CS_URS_2022_01/741810003" TargetMode="External" /><Relationship Id="rId9" Type="http://schemas.openxmlformats.org/officeDocument/2006/relationships/hyperlink" Target="https://podminky.urs.cz/item/CS_URS_2022_02/998741101" TargetMode="External" /><Relationship Id="rId10" Type="http://schemas.openxmlformats.org/officeDocument/2006/relationships/hyperlink" Target="https://podminky.urs.cz/item/CS_URS_2022_02/998741193" TargetMode="External" /><Relationship Id="rId11" Type="http://schemas.openxmlformats.org/officeDocument/2006/relationships/hyperlink" Target="https://podminky.urs.cz/item/CS_URS_2022_02/210204002" TargetMode="External" /><Relationship Id="rId12" Type="http://schemas.openxmlformats.org/officeDocument/2006/relationships/hyperlink" Target="https://podminky.urs.cz/item/CS_URS_2022_02/210204011" TargetMode="External" /><Relationship Id="rId13" Type="http://schemas.openxmlformats.org/officeDocument/2006/relationships/hyperlink" Target="https://podminky.urs.cz/item/CS_URS_2022_02/210204103" TargetMode="External" /><Relationship Id="rId14" Type="http://schemas.openxmlformats.org/officeDocument/2006/relationships/hyperlink" Target="https://podminky.urs.cz/item/CS_URS_2022_02/210204201" TargetMode="External" /><Relationship Id="rId15" Type="http://schemas.openxmlformats.org/officeDocument/2006/relationships/hyperlink" Target="https://podminky.urs.cz/item/CS_URS_2022_02/460010022" TargetMode="External" /><Relationship Id="rId16" Type="http://schemas.openxmlformats.org/officeDocument/2006/relationships/hyperlink" Target="https://podminky.urs.cz/item/CS_URS_2022_02/460131114" TargetMode="External" /><Relationship Id="rId17" Type="http://schemas.openxmlformats.org/officeDocument/2006/relationships/hyperlink" Target="https://podminky.urs.cz/item/CS_URS_2022_02/460161173" TargetMode="External" /><Relationship Id="rId18" Type="http://schemas.openxmlformats.org/officeDocument/2006/relationships/hyperlink" Target="https://podminky.urs.cz/item/CS_URS_2022_02/460242221" TargetMode="External" /><Relationship Id="rId19" Type="http://schemas.openxmlformats.org/officeDocument/2006/relationships/hyperlink" Target="https://podminky.urs.cz/item/CS_URS_2022_02/460341112" TargetMode="External" /><Relationship Id="rId20" Type="http://schemas.openxmlformats.org/officeDocument/2006/relationships/hyperlink" Target="https://podminky.urs.cz/item/CS_URS_2022_02/460341113" TargetMode="External" /><Relationship Id="rId21" Type="http://schemas.openxmlformats.org/officeDocument/2006/relationships/hyperlink" Target="https://podminky.urs.cz/item/CS_URS_2022_02/460341121" TargetMode="External" /><Relationship Id="rId22" Type="http://schemas.openxmlformats.org/officeDocument/2006/relationships/hyperlink" Target="https://podminky.urs.cz/item/CS_URS_2022_02/460361111" TargetMode="External" /><Relationship Id="rId23" Type="http://schemas.openxmlformats.org/officeDocument/2006/relationships/hyperlink" Target="https://podminky.urs.cz/item/CS_URS_2022_02/460371113" TargetMode="External" /><Relationship Id="rId24" Type="http://schemas.openxmlformats.org/officeDocument/2006/relationships/hyperlink" Target="https://podminky.urs.cz/item/CS_URS_2022_02/460391124" TargetMode="External" /><Relationship Id="rId25" Type="http://schemas.openxmlformats.org/officeDocument/2006/relationships/hyperlink" Target="https://podminky.urs.cz/item/CS_URS_2022_02/460431163" TargetMode="External" /><Relationship Id="rId26" Type="http://schemas.openxmlformats.org/officeDocument/2006/relationships/hyperlink" Target="https://podminky.urs.cz/item/CS_URS_2022_02/460641111" TargetMode="External" /><Relationship Id="rId27" Type="http://schemas.openxmlformats.org/officeDocument/2006/relationships/hyperlink" Target="https://podminky.urs.cz/item/CS_URS_2022_02/460661511" TargetMode="External" /><Relationship Id="rId28" Type="http://schemas.openxmlformats.org/officeDocument/2006/relationships/hyperlink" Target="https://podminky.urs.cz/item/CS_URS_2022_02/460791212" TargetMode="External" /><Relationship Id="rId29" Type="http://schemas.openxmlformats.org/officeDocument/2006/relationships/hyperlink" Target="https://podminky.urs.cz/item/CS_URS_2022_02/460921222" TargetMode="External" /><Relationship Id="rId30" Type="http://schemas.openxmlformats.org/officeDocument/2006/relationships/hyperlink" Target="https://podminky.urs.cz/item/CS_URS_2022_02/468021221" TargetMode="External" /><Relationship Id="rId31" Type="http://schemas.openxmlformats.org/officeDocument/2006/relationships/hyperlink" Target="https://podminky.urs.cz/item/CS_URS_2022_02/469981111" TargetMode="External" /><Relationship Id="rId32" Type="http://schemas.openxmlformats.org/officeDocument/2006/relationships/hyperlink" Target="https://podminky.urs.cz/item/CS_URS_2022_02/HZS1212" TargetMode="External" /><Relationship Id="rId33" Type="http://schemas.openxmlformats.org/officeDocument/2006/relationships/hyperlink" Target="https://podminky.urs.cz/item/CS_URS_2022_02/HZS2231" TargetMode="External" /><Relationship Id="rId34" Type="http://schemas.openxmlformats.org/officeDocument/2006/relationships/hyperlink" Target="https://podminky.urs.cz/item/CS_URS_2022_02/HZS4131" TargetMode="External" /><Relationship Id="rId35" Type="http://schemas.openxmlformats.org/officeDocument/2006/relationships/hyperlink" Target="https://podminky.urs.cz/item/CS_URS_2022_02/011002000" TargetMode="External" /><Relationship Id="rId36" Type="http://schemas.openxmlformats.org/officeDocument/2006/relationships/hyperlink" Target="https://podminky.urs.cz/item/CS_URS_2022_02/012203000" TargetMode="External" /><Relationship Id="rId37" Type="http://schemas.openxmlformats.org/officeDocument/2006/relationships/hyperlink" Target="https://podminky.urs.cz/item/CS_URS_2022_02/013254000" TargetMode="External" /><Relationship Id="rId38" Type="http://schemas.openxmlformats.org/officeDocument/2006/relationships/hyperlink" Target="https://podminky.urs.cz/item/CS_URS_2022_02/075103000" TargetMode="External" /><Relationship Id="rId3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S4" s="16" t="s">
        <v>11</v>
      </c>
    </row>
    <row r="5" s="1" customFormat="1" ht="12" customHeight="1">
      <c r="B5" s="20"/>
      <c r="C5" s="21"/>
      <c r="D5" s="24" t="s">
        <v>12</v>
      </c>
      <c r="E5" s="21"/>
      <c r="F5" s="21"/>
      <c r="G5" s="21"/>
      <c r="H5" s="21"/>
      <c r="I5" s="21"/>
      <c r="J5" s="21"/>
      <c r="K5" s="25" t="s">
        <v>13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S5" s="16" t="s">
        <v>6</v>
      </c>
    </row>
    <row r="6" s="1" customFormat="1" ht="36.96" customHeight="1">
      <c r="B6" s="20"/>
      <c r="C6" s="21"/>
      <c r="D6" s="26" t="s">
        <v>14</v>
      </c>
      <c r="E6" s="21"/>
      <c r="F6" s="21"/>
      <c r="G6" s="21"/>
      <c r="H6" s="21"/>
      <c r="I6" s="21"/>
      <c r="J6" s="21"/>
      <c r="K6" s="27" t="s">
        <v>15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S6" s="16" t="s">
        <v>6</v>
      </c>
    </row>
    <row r="7" s="1" customFormat="1" ht="12" customHeight="1">
      <c r="B7" s="20"/>
      <c r="C7" s="21"/>
      <c r="D7" s="28" t="s">
        <v>16</v>
      </c>
      <c r="E7" s="21"/>
      <c r="F7" s="21"/>
      <c r="G7" s="21"/>
      <c r="H7" s="21"/>
      <c r="I7" s="21"/>
      <c r="J7" s="21"/>
      <c r="K7" s="25" t="s">
        <v>17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18</v>
      </c>
      <c r="AL7" s="21"/>
      <c r="AM7" s="21"/>
      <c r="AN7" s="25" t="s">
        <v>17</v>
      </c>
      <c r="AO7" s="21"/>
      <c r="AP7" s="21"/>
      <c r="AQ7" s="21"/>
      <c r="AR7" s="19"/>
      <c r="BS7" s="16" t="s">
        <v>6</v>
      </c>
    </row>
    <row r="8" s="1" customFormat="1" ht="12" customHeight="1">
      <c r="B8" s="20"/>
      <c r="C8" s="21"/>
      <c r="D8" s="28" t="s">
        <v>19</v>
      </c>
      <c r="E8" s="21"/>
      <c r="F8" s="21"/>
      <c r="G8" s="21"/>
      <c r="H8" s="21"/>
      <c r="I8" s="21"/>
      <c r="J8" s="21"/>
      <c r="K8" s="25" t="s">
        <v>20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21</v>
      </c>
      <c r="AL8" s="21"/>
      <c r="AM8" s="21"/>
      <c r="AN8" s="25" t="s">
        <v>22</v>
      </c>
      <c r="AO8" s="21"/>
      <c r="AP8" s="21"/>
      <c r="AQ8" s="21"/>
      <c r="AR8" s="19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S9" s="16" t="s">
        <v>6</v>
      </c>
    </row>
    <row r="10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5" t="s">
        <v>17</v>
      </c>
      <c r="AO10" s="21"/>
      <c r="AP10" s="21"/>
      <c r="AQ10" s="21"/>
      <c r="AR10" s="19"/>
      <c r="BS10" s="16" t="s">
        <v>6</v>
      </c>
    </row>
    <row r="11" s="1" customFormat="1" ht="18.48" customHeight="1">
      <c r="B11" s="20"/>
      <c r="C11" s="21"/>
      <c r="D11" s="21"/>
      <c r="E11" s="25" t="s">
        <v>25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5" t="s">
        <v>17</v>
      </c>
      <c r="AO11" s="21"/>
      <c r="AP11" s="21"/>
      <c r="AQ11" s="21"/>
      <c r="AR11" s="19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S12" s="16" t="s">
        <v>6</v>
      </c>
    </row>
    <row r="13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25" t="s">
        <v>17</v>
      </c>
      <c r="AO13" s="21"/>
      <c r="AP13" s="21"/>
      <c r="AQ13" s="21"/>
      <c r="AR13" s="19"/>
      <c r="BS13" s="16" t="s">
        <v>6</v>
      </c>
    </row>
    <row r="14">
      <c r="B14" s="20"/>
      <c r="C14" s="21"/>
      <c r="D14" s="21"/>
      <c r="E14" s="25" t="s">
        <v>25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8" t="s">
        <v>26</v>
      </c>
      <c r="AL14" s="21"/>
      <c r="AM14" s="21"/>
      <c r="AN14" s="25" t="s">
        <v>17</v>
      </c>
      <c r="AO14" s="21"/>
      <c r="AP14" s="21"/>
      <c r="AQ14" s="21"/>
      <c r="AR14" s="19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S15" s="16" t="s">
        <v>4</v>
      </c>
    </row>
    <row r="16" s="1" customFormat="1" ht="12" customHeight="1">
      <c r="B16" s="20"/>
      <c r="C16" s="21"/>
      <c r="D16" s="28" t="s">
        <v>28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5" t="s">
        <v>17</v>
      </c>
      <c r="AO16" s="21"/>
      <c r="AP16" s="21"/>
      <c r="AQ16" s="21"/>
      <c r="AR16" s="19"/>
      <c r="BS16" s="16" t="s">
        <v>4</v>
      </c>
    </row>
    <row r="17" s="1" customFormat="1" ht="18.48" customHeight="1">
      <c r="B17" s="20"/>
      <c r="C17" s="21"/>
      <c r="D17" s="21"/>
      <c r="E17" s="25" t="s">
        <v>25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5" t="s">
        <v>17</v>
      </c>
      <c r="AO17" s="21"/>
      <c r="AP17" s="21"/>
      <c r="AQ17" s="21"/>
      <c r="AR17" s="19"/>
      <c r="BS17" s="16" t="s">
        <v>29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S18" s="16" t="s">
        <v>6</v>
      </c>
    </row>
    <row r="19" s="1" customFormat="1" ht="12" customHeight="1">
      <c r="B19" s="20"/>
      <c r="C19" s="21"/>
      <c r="D19" s="28" t="s">
        <v>30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5" t="s">
        <v>17</v>
      </c>
      <c r="AO19" s="21"/>
      <c r="AP19" s="21"/>
      <c r="AQ19" s="21"/>
      <c r="AR19" s="19"/>
      <c r="BS19" s="16" t="s">
        <v>6</v>
      </c>
    </row>
    <row r="20" s="1" customFormat="1" ht="18.48" customHeight="1">
      <c r="B20" s="20"/>
      <c r="C20" s="21"/>
      <c r="D20" s="21"/>
      <c r="E20" s="25" t="s">
        <v>25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5" t="s">
        <v>17</v>
      </c>
      <c r="AO20" s="21"/>
      <c r="AP20" s="21"/>
      <c r="AQ20" s="21"/>
      <c r="AR20" s="19"/>
      <c r="BS20" s="16" t="s">
        <v>29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</row>
    <row r="22" s="1" customFormat="1" ht="12" customHeight="1">
      <c r="B22" s="20"/>
      <c r="C22" s="21"/>
      <c r="D22" s="28" t="s">
        <v>31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</row>
    <row r="23" s="1" customFormat="1" ht="47.25" customHeight="1">
      <c r="B23" s="20"/>
      <c r="C23" s="21"/>
      <c r="D23" s="21"/>
      <c r="E23" s="29" t="s">
        <v>32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1"/>
      <c r="AP23" s="21"/>
      <c r="AQ23" s="21"/>
      <c r="AR23" s="19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</row>
    <row r="25" s="1" customFormat="1" ht="6.96" customHeight="1">
      <c r="B25" s="20"/>
      <c r="C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1"/>
      <c r="AQ25" s="21"/>
      <c r="AR25" s="19"/>
    </row>
    <row r="26" s="2" customFormat="1" ht="25.92" customHeight="1">
      <c r="A26" s="31"/>
      <c r="B26" s="32"/>
      <c r="C26" s="33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6">
        <f>ROUND(AG54,2)</f>
        <v>1118867.6100000001</v>
      </c>
      <c r="AL26" s="35"/>
      <c r="AM26" s="35"/>
      <c r="AN26" s="35"/>
      <c r="AO26" s="35"/>
      <c r="AP26" s="33"/>
      <c r="AQ26" s="33"/>
      <c r="AR26" s="37"/>
      <c r="BE26" s="31"/>
    </row>
    <row r="27" s="2" customFormat="1" ht="6.96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7"/>
      <c r="BE27" s="31"/>
    </row>
    <row r="28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8" t="s">
        <v>34</v>
      </c>
      <c r="M28" s="38"/>
      <c r="N28" s="38"/>
      <c r="O28" s="38"/>
      <c r="P28" s="38"/>
      <c r="Q28" s="33"/>
      <c r="R28" s="33"/>
      <c r="S28" s="33"/>
      <c r="T28" s="33"/>
      <c r="U28" s="33"/>
      <c r="V28" s="33"/>
      <c r="W28" s="38" t="s">
        <v>35</v>
      </c>
      <c r="X28" s="38"/>
      <c r="Y28" s="38"/>
      <c r="Z28" s="38"/>
      <c r="AA28" s="38"/>
      <c r="AB28" s="38"/>
      <c r="AC28" s="38"/>
      <c r="AD28" s="38"/>
      <c r="AE28" s="38"/>
      <c r="AF28" s="33"/>
      <c r="AG28" s="33"/>
      <c r="AH28" s="33"/>
      <c r="AI28" s="33"/>
      <c r="AJ28" s="33"/>
      <c r="AK28" s="38" t="s">
        <v>36</v>
      </c>
      <c r="AL28" s="38"/>
      <c r="AM28" s="38"/>
      <c r="AN28" s="38"/>
      <c r="AO28" s="38"/>
      <c r="AP28" s="33"/>
      <c r="AQ28" s="33"/>
      <c r="AR28" s="37"/>
      <c r="BE28" s="31"/>
    </row>
    <row r="29" s="3" customFormat="1" ht="14.4" customHeight="1">
      <c r="A29" s="3"/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41">
        <v>0.20999999999999999</v>
      </c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2">
        <f>ROUND(AZ54, 2)</f>
        <v>1118867.6100000001</v>
      </c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2">
        <f>ROUND(AV54, 2)</f>
        <v>234962.20000000001</v>
      </c>
      <c r="AL29" s="40"/>
      <c r="AM29" s="40"/>
      <c r="AN29" s="40"/>
      <c r="AO29" s="40"/>
      <c r="AP29" s="40"/>
      <c r="AQ29" s="40"/>
      <c r="AR29" s="43"/>
      <c r="BE29" s="3"/>
    </row>
    <row r="30" s="3" customFormat="1" ht="14.4" customHeight="1">
      <c r="A30" s="3"/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41">
        <v>0.14999999999999999</v>
      </c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2">
        <f>ROUND(BA54, 2)</f>
        <v>0</v>
      </c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2">
        <f>ROUND(AW54, 2)</f>
        <v>0</v>
      </c>
      <c r="AL30" s="40"/>
      <c r="AM30" s="40"/>
      <c r="AN30" s="40"/>
      <c r="AO30" s="40"/>
      <c r="AP30" s="40"/>
      <c r="AQ30" s="40"/>
      <c r="AR30" s="43"/>
      <c r="BE30" s="3"/>
    </row>
    <row r="31" hidden="1" s="3" customFormat="1" ht="14.4" customHeight="1">
      <c r="A31" s="3"/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41">
        <v>0.20999999999999999</v>
      </c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2">
        <f>ROUND(BB54, 2)</f>
        <v>0</v>
      </c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2">
        <v>0</v>
      </c>
      <c r="AL31" s="40"/>
      <c r="AM31" s="40"/>
      <c r="AN31" s="40"/>
      <c r="AO31" s="40"/>
      <c r="AP31" s="40"/>
      <c r="AQ31" s="40"/>
      <c r="AR31" s="43"/>
      <c r="BE31" s="3"/>
    </row>
    <row r="32" hidden="1" s="3" customFormat="1" ht="14.4" customHeight="1">
      <c r="A32" s="3"/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41">
        <v>0.14999999999999999</v>
      </c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2">
        <f>ROUND(BC54, 2)</f>
        <v>0</v>
      </c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2">
        <v>0</v>
      </c>
      <c r="AL32" s="40"/>
      <c r="AM32" s="40"/>
      <c r="AN32" s="40"/>
      <c r="AO32" s="40"/>
      <c r="AP32" s="40"/>
      <c r="AQ32" s="40"/>
      <c r="AR32" s="43"/>
      <c r="BE32" s="3"/>
    </row>
    <row r="33" hidden="1" s="3" customFormat="1" ht="14.4" customHeight="1">
      <c r="A33" s="3"/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41">
        <v>0</v>
      </c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2">
        <f>ROUND(BD54, 2)</f>
        <v>0</v>
      </c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2">
        <v>0</v>
      </c>
      <c r="AL33" s="40"/>
      <c r="AM33" s="40"/>
      <c r="AN33" s="40"/>
      <c r="AO33" s="40"/>
      <c r="AP33" s="40"/>
      <c r="AQ33" s="40"/>
      <c r="AR33" s="43"/>
      <c r="BE33" s="3"/>
    </row>
    <row r="34" s="2" customFormat="1" ht="6.96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7"/>
      <c r="BE34" s="31"/>
    </row>
    <row r="35" s="2" customFormat="1" ht="25.92" customHeight="1">
      <c r="A35" s="31"/>
      <c r="B35" s="32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48" t="s">
        <v>45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1353829.8100000001</v>
      </c>
      <c r="AL35" s="46"/>
      <c r="AM35" s="46"/>
      <c r="AN35" s="46"/>
      <c r="AO35" s="50"/>
      <c r="AP35" s="44"/>
      <c r="AQ35" s="44"/>
      <c r="AR35" s="37"/>
      <c r="BE35" s="31"/>
    </row>
    <row r="36" s="2" customFormat="1" ht="6.96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7"/>
      <c r="BE36" s="31"/>
    </row>
    <row r="37" s="2" customFormat="1" ht="6.96" customHeight="1">
      <c r="A37" s="31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37"/>
      <c r="BE37" s="31"/>
    </row>
    <row r="41" s="2" customFormat="1" ht="6.96" customHeight="1">
      <c r="A41" s="31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37"/>
      <c r="BE41" s="31"/>
    </row>
    <row r="42" s="2" customFormat="1" ht="24.96" customHeight="1">
      <c r="A42" s="31"/>
      <c r="B42" s="32"/>
      <c r="C42" s="22" t="s">
        <v>46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7"/>
      <c r="BE42" s="31"/>
    </row>
    <row r="43" s="2" customFormat="1" ht="6.96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7"/>
      <c r="BE43" s="31"/>
    </row>
    <row r="44" s="4" customFormat="1" ht="12" customHeight="1">
      <c r="A44" s="4"/>
      <c r="B44" s="55"/>
      <c r="C44" s="28" t="s">
        <v>12</v>
      </c>
      <c r="D44" s="56"/>
      <c r="E44" s="56"/>
      <c r="F44" s="56"/>
      <c r="G44" s="56"/>
      <c r="H44" s="56"/>
      <c r="I44" s="56"/>
      <c r="J44" s="56"/>
      <c r="K44" s="56"/>
      <c r="L44" s="56" t="str">
        <f>K5</f>
        <v>212142</v>
      </c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7"/>
      <c r="BE44" s="4"/>
    </row>
    <row r="45" s="5" customFormat="1" ht="36.96" customHeight="1">
      <c r="A45" s="5"/>
      <c r="B45" s="58"/>
      <c r="C45" s="59" t="s">
        <v>14</v>
      </c>
      <c r="D45" s="60"/>
      <c r="E45" s="60"/>
      <c r="F45" s="60"/>
      <c r="G45" s="60"/>
      <c r="H45" s="60"/>
      <c r="I45" s="60"/>
      <c r="J45" s="60"/>
      <c r="K45" s="60"/>
      <c r="L45" s="61" t="str">
        <f>K6</f>
        <v>Výstavba chodníku v ul. Elišky Krásnohorské, Chomutov</v>
      </c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2"/>
      <c r="BE45" s="5"/>
    </row>
    <row r="46" s="2" customFormat="1" ht="6.96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7"/>
      <c r="BE46" s="31"/>
    </row>
    <row r="47" s="2" customFormat="1" ht="12" customHeight="1">
      <c r="A47" s="31"/>
      <c r="B47" s="32"/>
      <c r="C47" s="28" t="s">
        <v>19</v>
      </c>
      <c r="D47" s="33"/>
      <c r="E47" s="33"/>
      <c r="F47" s="33"/>
      <c r="G47" s="33"/>
      <c r="H47" s="33"/>
      <c r="I47" s="33"/>
      <c r="J47" s="33"/>
      <c r="K47" s="33"/>
      <c r="L47" s="63" t="str">
        <f>IF(K8="","",K8)</f>
        <v>Chomutov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21</v>
      </c>
      <c r="AJ47" s="33"/>
      <c r="AK47" s="33"/>
      <c r="AL47" s="33"/>
      <c r="AM47" s="64" t="str">
        <f>IF(AN8= "","",AN8)</f>
        <v>22. 7. 2022</v>
      </c>
      <c r="AN47" s="64"/>
      <c r="AO47" s="33"/>
      <c r="AP47" s="33"/>
      <c r="AQ47" s="33"/>
      <c r="AR47" s="37"/>
      <c r="BE47" s="31"/>
    </row>
    <row r="48" s="2" customFormat="1" ht="6.96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7"/>
      <c r="BE48" s="31"/>
    </row>
    <row r="49" s="2" customFormat="1" ht="15.15" customHeight="1">
      <c r="A49" s="31"/>
      <c r="B49" s="32"/>
      <c r="C49" s="28" t="s">
        <v>23</v>
      </c>
      <c r="D49" s="33"/>
      <c r="E49" s="33"/>
      <c r="F49" s="33"/>
      <c r="G49" s="33"/>
      <c r="H49" s="33"/>
      <c r="I49" s="33"/>
      <c r="J49" s="33"/>
      <c r="K49" s="33"/>
      <c r="L49" s="56" t="str">
        <f>IF(E11= "","",E11)</f>
        <v xml:space="preserve"> 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28</v>
      </c>
      <c r="AJ49" s="33"/>
      <c r="AK49" s="33"/>
      <c r="AL49" s="33"/>
      <c r="AM49" s="65" t="str">
        <f>IF(E17="","",E17)</f>
        <v xml:space="preserve"> </v>
      </c>
      <c r="AN49" s="56"/>
      <c r="AO49" s="56"/>
      <c r="AP49" s="56"/>
      <c r="AQ49" s="33"/>
      <c r="AR49" s="37"/>
      <c r="AS49" s="66" t="s">
        <v>47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  <c r="BE49" s="31"/>
    </row>
    <row r="50" s="2" customFormat="1" ht="15.15" customHeight="1">
      <c r="A50" s="31"/>
      <c r="B50" s="32"/>
      <c r="C50" s="28" t="s">
        <v>27</v>
      </c>
      <c r="D50" s="33"/>
      <c r="E50" s="33"/>
      <c r="F50" s="33"/>
      <c r="G50" s="33"/>
      <c r="H50" s="33"/>
      <c r="I50" s="33"/>
      <c r="J50" s="33"/>
      <c r="K50" s="33"/>
      <c r="L50" s="56" t="str">
        <f>IF(E14="","",E14)</f>
        <v xml:space="preserve"> </v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30</v>
      </c>
      <c r="AJ50" s="33"/>
      <c r="AK50" s="33"/>
      <c r="AL50" s="33"/>
      <c r="AM50" s="65" t="str">
        <f>IF(E20="","",E20)</f>
        <v xml:space="preserve"> </v>
      </c>
      <c r="AN50" s="56"/>
      <c r="AO50" s="56"/>
      <c r="AP50" s="56"/>
      <c r="AQ50" s="33"/>
      <c r="AR50" s="37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  <c r="BE50" s="31"/>
    </row>
    <row r="51" s="2" customFormat="1" ht="10.8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7"/>
      <c r="AS51" s="74"/>
      <c r="AT51" s="75"/>
      <c r="AU51" s="76"/>
      <c r="AV51" s="76"/>
      <c r="AW51" s="76"/>
      <c r="AX51" s="76"/>
      <c r="AY51" s="76"/>
      <c r="AZ51" s="76"/>
      <c r="BA51" s="76"/>
      <c r="BB51" s="76"/>
      <c r="BC51" s="76"/>
      <c r="BD51" s="77"/>
      <c r="BE51" s="31"/>
    </row>
    <row r="52" s="2" customFormat="1" ht="29.28" customHeight="1">
      <c r="A52" s="31"/>
      <c r="B52" s="32"/>
      <c r="C52" s="78" t="s">
        <v>48</v>
      </c>
      <c r="D52" s="79"/>
      <c r="E52" s="79"/>
      <c r="F52" s="79"/>
      <c r="G52" s="79"/>
      <c r="H52" s="80"/>
      <c r="I52" s="81" t="s">
        <v>49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82" t="s">
        <v>50</v>
      </c>
      <c r="AH52" s="79"/>
      <c r="AI52" s="79"/>
      <c r="AJ52" s="79"/>
      <c r="AK52" s="79"/>
      <c r="AL52" s="79"/>
      <c r="AM52" s="79"/>
      <c r="AN52" s="81" t="s">
        <v>51</v>
      </c>
      <c r="AO52" s="79"/>
      <c r="AP52" s="79"/>
      <c r="AQ52" s="83" t="s">
        <v>52</v>
      </c>
      <c r="AR52" s="37"/>
      <c r="AS52" s="84" t="s">
        <v>53</v>
      </c>
      <c r="AT52" s="85" t="s">
        <v>54</v>
      </c>
      <c r="AU52" s="85" t="s">
        <v>55</v>
      </c>
      <c r="AV52" s="85" t="s">
        <v>56</v>
      </c>
      <c r="AW52" s="85" t="s">
        <v>57</v>
      </c>
      <c r="AX52" s="85" t="s">
        <v>58</v>
      </c>
      <c r="AY52" s="85" t="s">
        <v>59</v>
      </c>
      <c r="AZ52" s="85" t="s">
        <v>60</v>
      </c>
      <c r="BA52" s="85" t="s">
        <v>61</v>
      </c>
      <c r="BB52" s="85" t="s">
        <v>62</v>
      </c>
      <c r="BC52" s="85" t="s">
        <v>63</v>
      </c>
      <c r="BD52" s="86" t="s">
        <v>64</v>
      </c>
      <c r="BE52" s="31"/>
    </row>
    <row r="53" s="2" customFormat="1" ht="10.8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7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  <c r="BE53" s="31"/>
    </row>
    <row r="54" s="6" customFormat="1" ht="32.4" customHeight="1">
      <c r="A54" s="6"/>
      <c r="B54" s="90"/>
      <c r="C54" s="91" t="s">
        <v>65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ROUND(AG55,2)</f>
        <v>1118867.6100000001</v>
      </c>
      <c r="AH54" s="93"/>
      <c r="AI54" s="93"/>
      <c r="AJ54" s="93"/>
      <c r="AK54" s="93"/>
      <c r="AL54" s="93"/>
      <c r="AM54" s="93"/>
      <c r="AN54" s="94">
        <f>SUM(AG54,AT54)</f>
        <v>1353829.8100000001</v>
      </c>
      <c r="AO54" s="94"/>
      <c r="AP54" s="94"/>
      <c r="AQ54" s="95" t="s">
        <v>17</v>
      </c>
      <c r="AR54" s="96"/>
      <c r="AS54" s="97">
        <f>ROUND(AS55,2)</f>
        <v>0</v>
      </c>
      <c r="AT54" s="98">
        <f>ROUND(SUM(AV54:AW54),2)</f>
        <v>234962.20000000001</v>
      </c>
      <c r="AU54" s="99">
        <f>ROUND(AU55,5)</f>
        <v>1075.11554</v>
      </c>
      <c r="AV54" s="98">
        <f>ROUND(AZ54*L29,2)</f>
        <v>234962.20000000001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ROUND(AZ55,2)</f>
        <v>1118867.6100000001</v>
      </c>
      <c r="BA54" s="98">
        <f>ROUND(BA55,2)</f>
        <v>0</v>
      </c>
      <c r="BB54" s="98">
        <f>ROUND(BB55,2)</f>
        <v>0</v>
      </c>
      <c r="BC54" s="98">
        <f>ROUND(BC55,2)</f>
        <v>0</v>
      </c>
      <c r="BD54" s="100">
        <f>ROUND(BD55,2)</f>
        <v>0</v>
      </c>
      <c r="BE54" s="6"/>
      <c r="BS54" s="101" t="s">
        <v>66</v>
      </c>
      <c r="BT54" s="101" t="s">
        <v>67</v>
      </c>
      <c r="BU54" s="102" t="s">
        <v>68</v>
      </c>
      <c r="BV54" s="101" t="s">
        <v>69</v>
      </c>
      <c r="BW54" s="101" t="s">
        <v>5</v>
      </c>
      <c r="BX54" s="101" t="s">
        <v>70</v>
      </c>
      <c r="CL54" s="101" t="s">
        <v>17</v>
      </c>
    </row>
    <row r="55" s="7" customFormat="1" ht="16.5" customHeight="1">
      <c r="A55" s="103" t="s">
        <v>71</v>
      </c>
      <c r="B55" s="104"/>
      <c r="C55" s="105"/>
      <c r="D55" s="106" t="s">
        <v>72</v>
      </c>
      <c r="E55" s="106"/>
      <c r="F55" s="106"/>
      <c r="G55" s="106"/>
      <c r="H55" s="106"/>
      <c r="I55" s="107"/>
      <c r="J55" s="106" t="s">
        <v>73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'22053 - Veřejné osvětlení'!J30</f>
        <v>1118867.6100000001</v>
      </c>
      <c r="AH55" s="107"/>
      <c r="AI55" s="107"/>
      <c r="AJ55" s="107"/>
      <c r="AK55" s="107"/>
      <c r="AL55" s="107"/>
      <c r="AM55" s="107"/>
      <c r="AN55" s="108">
        <f>SUM(AG55,AT55)</f>
        <v>1353829.8100000001</v>
      </c>
      <c r="AO55" s="107"/>
      <c r="AP55" s="107"/>
      <c r="AQ55" s="109" t="s">
        <v>74</v>
      </c>
      <c r="AR55" s="110"/>
      <c r="AS55" s="111">
        <v>0</v>
      </c>
      <c r="AT55" s="112">
        <f>ROUND(SUM(AV55:AW55),2)</f>
        <v>234962.20000000001</v>
      </c>
      <c r="AU55" s="113">
        <f>'22053 - Veřejné osvětlení'!P88</f>
        <v>1075.115536</v>
      </c>
      <c r="AV55" s="112">
        <f>'22053 - Veřejné osvětlení'!J33</f>
        <v>234962.20000000001</v>
      </c>
      <c r="AW55" s="112">
        <f>'22053 - Veřejné osvětlení'!J34</f>
        <v>0</v>
      </c>
      <c r="AX55" s="112">
        <f>'22053 - Veřejné osvětlení'!J35</f>
        <v>0</v>
      </c>
      <c r="AY55" s="112">
        <f>'22053 - Veřejné osvětlení'!J36</f>
        <v>0</v>
      </c>
      <c r="AZ55" s="112">
        <f>'22053 - Veřejné osvětlení'!F33</f>
        <v>1118867.6100000001</v>
      </c>
      <c r="BA55" s="112">
        <f>'22053 - Veřejné osvětlení'!F34</f>
        <v>0</v>
      </c>
      <c r="BB55" s="112">
        <f>'22053 - Veřejné osvětlení'!F35</f>
        <v>0</v>
      </c>
      <c r="BC55" s="112">
        <f>'22053 - Veřejné osvětlení'!F36</f>
        <v>0</v>
      </c>
      <c r="BD55" s="114">
        <f>'22053 - Veřejné osvětlení'!F37</f>
        <v>0</v>
      </c>
      <c r="BE55" s="7"/>
      <c r="BT55" s="115" t="s">
        <v>75</v>
      </c>
      <c r="BV55" s="115" t="s">
        <v>69</v>
      </c>
      <c r="BW55" s="115" t="s">
        <v>76</v>
      </c>
      <c r="BX55" s="115" t="s">
        <v>5</v>
      </c>
      <c r="CL55" s="115" t="s">
        <v>17</v>
      </c>
      <c r="CM55" s="115" t="s">
        <v>77</v>
      </c>
    </row>
    <row r="56" s="2" customFormat="1" ht="30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7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</row>
    <row r="57" s="2" customFormat="1" ht="6.96" customHeight="1">
      <c r="A57" s="31"/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37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</row>
  </sheetData>
  <sheetProtection sheet="1" formatColumns="0" formatRows="0" objects="1" scenarios="1" spinCount="100000" saltValue="Tl/RCMYKbLNvL/knoWnZFx2MCuWcMoZDgKHhY9s4q6PkrYlWNz2x3Z/aRA7eugqhYbQXD7+v47GAjxsUcIZeqw==" hashValue="tCoMj5vbvD+bMHzXKMItnKX8EAS5AdF63FrU97HCxL5wtN80HnG8zd6jiDOiC/x+ynNUv/2GfGflnif9wikw/Q==" algorithmName="SHA-512" password="C7B2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2053 - Veřejné osvětle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1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76</v>
      </c>
    </row>
    <row r="3" s="1" customFormat="1" ht="6.96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9"/>
      <c r="AT3" s="16" t="s">
        <v>77</v>
      </c>
    </row>
    <row r="4" s="1" customFormat="1" ht="24.96" customHeight="1">
      <c r="B4" s="19"/>
      <c r="D4" s="118" t="s">
        <v>78</v>
      </c>
      <c r="L4" s="19"/>
      <c r="M4" s="119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0" t="s">
        <v>14</v>
      </c>
      <c r="L6" s="19"/>
    </row>
    <row r="7" s="1" customFormat="1" ht="16.5" customHeight="1">
      <c r="B7" s="19"/>
      <c r="E7" s="121" t="str">
        <f>'Rekapitulace stavby'!K6</f>
        <v>Výstavba chodníku v ul. Elišky Krásnohorské, Chomutov</v>
      </c>
      <c r="F7" s="120"/>
      <c r="G7" s="120"/>
      <c r="H7" s="120"/>
      <c r="L7" s="19"/>
    </row>
    <row r="8" s="2" customFormat="1" ht="12" customHeight="1">
      <c r="A8" s="31"/>
      <c r="B8" s="37"/>
      <c r="C8" s="31"/>
      <c r="D8" s="120" t="s">
        <v>79</v>
      </c>
      <c r="E8" s="31"/>
      <c r="F8" s="31"/>
      <c r="G8" s="31"/>
      <c r="H8" s="31"/>
      <c r="I8" s="31"/>
      <c r="J8" s="31"/>
      <c r="K8" s="31"/>
      <c r="L8" s="12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16.5" customHeight="1">
      <c r="A9" s="31"/>
      <c r="B9" s="37"/>
      <c r="C9" s="31"/>
      <c r="D9" s="31"/>
      <c r="E9" s="123" t="s">
        <v>80</v>
      </c>
      <c r="F9" s="31"/>
      <c r="G9" s="31"/>
      <c r="H9" s="31"/>
      <c r="I9" s="31"/>
      <c r="J9" s="31"/>
      <c r="K9" s="31"/>
      <c r="L9" s="12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>
      <c r="A10" s="31"/>
      <c r="B10" s="37"/>
      <c r="C10" s="31"/>
      <c r="D10" s="31"/>
      <c r="E10" s="31"/>
      <c r="F10" s="31"/>
      <c r="G10" s="31"/>
      <c r="H10" s="31"/>
      <c r="I10" s="31"/>
      <c r="J10" s="31"/>
      <c r="K10" s="31"/>
      <c r="L10" s="12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2" customHeight="1">
      <c r="A11" s="31"/>
      <c r="B11" s="37"/>
      <c r="C11" s="31"/>
      <c r="D11" s="120" t="s">
        <v>16</v>
      </c>
      <c r="E11" s="31"/>
      <c r="F11" s="124" t="s">
        <v>17</v>
      </c>
      <c r="G11" s="31"/>
      <c r="H11" s="31"/>
      <c r="I11" s="120" t="s">
        <v>18</v>
      </c>
      <c r="J11" s="124" t="s">
        <v>17</v>
      </c>
      <c r="K11" s="31"/>
      <c r="L11" s="12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7"/>
      <c r="C12" s="31"/>
      <c r="D12" s="120" t="s">
        <v>19</v>
      </c>
      <c r="E12" s="31"/>
      <c r="F12" s="124" t="s">
        <v>81</v>
      </c>
      <c r="G12" s="31"/>
      <c r="H12" s="31"/>
      <c r="I12" s="120" t="s">
        <v>21</v>
      </c>
      <c r="J12" s="125" t="str">
        <f>'Rekapitulace stavby'!AN8</f>
        <v>22. 7. 2022</v>
      </c>
      <c r="K12" s="31"/>
      <c r="L12" s="12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0.8" customHeight="1">
      <c r="A13" s="31"/>
      <c r="B13" s="37"/>
      <c r="C13" s="31"/>
      <c r="D13" s="31"/>
      <c r="E13" s="31"/>
      <c r="F13" s="31"/>
      <c r="G13" s="31"/>
      <c r="H13" s="31"/>
      <c r="I13" s="31"/>
      <c r="J13" s="31"/>
      <c r="K13" s="31"/>
      <c r="L13" s="12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7"/>
      <c r="C14" s="31"/>
      <c r="D14" s="120" t="s">
        <v>23</v>
      </c>
      <c r="E14" s="31"/>
      <c r="F14" s="31"/>
      <c r="G14" s="31"/>
      <c r="H14" s="31"/>
      <c r="I14" s="120" t="s">
        <v>24</v>
      </c>
      <c r="J14" s="124" t="str">
        <f>IF('Rekapitulace stavby'!AN10="","",'Rekapitulace stavby'!AN10)</f>
        <v/>
      </c>
      <c r="K14" s="31"/>
      <c r="L14" s="12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8" customHeight="1">
      <c r="A15" s="31"/>
      <c r="B15" s="37"/>
      <c r="C15" s="31"/>
      <c r="D15" s="31"/>
      <c r="E15" s="124" t="str">
        <f>IF('Rekapitulace stavby'!E11="","",'Rekapitulace stavby'!E11)</f>
        <v xml:space="preserve"> </v>
      </c>
      <c r="F15" s="31"/>
      <c r="G15" s="31"/>
      <c r="H15" s="31"/>
      <c r="I15" s="120" t="s">
        <v>26</v>
      </c>
      <c r="J15" s="124" t="str">
        <f>IF('Rekapitulace stavby'!AN11="","",'Rekapitulace stavby'!AN11)</f>
        <v/>
      </c>
      <c r="K15" s="31"/>
      <c r="L15" s="12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6.96" customHeight="1">
      <c r="A16" s="31"/>
      <c r="B16" s="37"/>
      <c r="C16" s="31"/>
      <c r="D16" s="31"/>
      <c r="E16" s="31"/>
      <c r="F16" s="31"/>
      <c r="G16" s="31"/>
      <c r="H16" s="31"/>
      <c r="I16" s="31"/>
      <c r="J16" s="31"/>
      <c r="K16" s="31"/>
      <c r="L16" s="12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2" customHeight="1">
      <c r="A17" s="31"/>
      <c r="B17" s="37"/>
      <c r="C17" s="31"/>
      <c r="D17" s="120" t="s">
        <v>27</v>
      </c>
      <c r="E17" s="31"/>
      <c r="F17" s="31"/>
      <c r="G17" s="31"/>
      <c r="H17" s="31"/>
      <c r="I17" s="120" t="s">
        <v>24</v>
      </c>
      <c r="J17" s="124" t="str">
        <f>'Rekapitulace stavby'!AN13</f>
        <v/>
      </c>
      <c r="K17" s="31"/>
      <c r="L17" s="12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8" customHeight="1">
      <c r="A18" s="31"/>
      <c r="B18" s="37"/>
      <c r="C18" s="31"/>
      <c r="D18" s="31"/>
      <c r="E18" s="124" t="str">
        <f>'Rekapitulace stavby'!E14</f>
        <v xml:space="preserve"> </v>
      </c>
      <c r="F18" s="124"/>
      <c r="G18" s="124"/>
      <c r="H18" s="124"/>
      <c r="I18" s="120" t="s">
        <v>26</v>
      </c>
      <c r="J18" s="124" t="str">
        <f>'Rekapitulace stavby'!AN14</f>
        <v/>
      </c>
      <c r="K18" s="31"/>
      <c r="L18" s="12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6.96" customHeight="1">
      <c r="A19" s="31"/>
      <c r="B19" s="37"/>
      <c r="C19" s="31"/>
      <c r="D19" s="31"/>
      <c r="E19" s="31"/>
      <c r="F19" s="31"/>
      <c r="G19" s="31"/>
      <c r="H19" s="31"/>
      <c r="I19" s="31"/>
      <c r="J19" s="31"/>
      <c r="K19" s="31"/>
      <c r="L19" s="12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2" customHeight="1">
      <c r="A20" s="31"/>
      <c r="B20" s="37"/>
      <c r="C20" s="31"/>
      <c r="D20" s="120" t="s">
        <v>28</v>
      </c>
      <c r="E20" s="31"/>
      <c r="F20" s="31"/>
      <c r="G20" s="31"/>
      <c r="H20" s="31"/>
      <c r="I20" s="120" t="s">
        <v>24</v>
      </c>
      <c r="J20" s="124" t="str">
        <f>IF('Rekapitulace stavby'!AN16="","",'Rekapitulace stavby'!AN16)</f>
        <v/>
      </c>
      <c r="K20" s="31"/>
      <c r="L20" s="12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8" customHeight="1">
      <c r="A21" s="31"/>
      <c r="B21" s="37"/>
      <c r="C21" s="31"/>
      <c r="D21" s="31"/>
      <c r="E21" s="124" t="str">
        <f>IF('Rekapitulace stavby'!E17="","",'Rekapitulace stavby'!E17)</f>
        <v xml:space="preserve"> </v>
      </c>
      <c r="F21" s="31"/>
      <c r="G21" s="31"/>
      <c r="H21" s="31"/>
      <c r="I21" s="120" t="s">
        <v>26</v>
      </c>
      <c r="J21" s="124" t="str">
        <f>IF('Rekapitulace stavby'!AN17="","",'Rekapitulace stavby'!AN17)</f>
        <v/>
      </c>
      <c r="K21" s="31"/>
      <c r="L21" s="12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6.96" customHeight="1">
      <c r="A22" s="31"/>
      <c r="B22" s="37"/>
      <c r="C22" s="31"/>
      <c r="D22" s="31"/>
      <c r="E22" s="31"/>
      <c r="F22" s="31"/>
      <c r="G22" s="31"/>
      <c r="H22" s="31"/>
      <c r="I22" s="31"/>
      <c r="J22" s="31"/>
      <c r="K22" s="31"/>
      <c r="L22" s="12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2" customHeight="1">
      <c r="A23" s="31"/>
      <c r="B23" s="37"/>
      <c r="C23" s="31"/>
      <c r="D23" s="120" t="s">
        <v>30</v>
      </c>
      <c r="E23" s="31"/>
      <c r="F23" s="31"/>
      <c r="G23" s="31"/>
      <c r="H23" s="31"/>
      <c r="I23" s="120" t="s">
        <v>24</v>
      </c>
      <c r="J23" s="124" t="s">
        <v>17</v>
      </c>
      <c r="K23" s="31"/>
      <c r="L23" s="12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8" customHeight="1">
      <c r="A24" s="31"/>
      <c r="B24" s="37"/>
      <c r="C24" s="31"/>
      <c r="D24" s="31"/>
      <c r="E24" s="124" t="s">
        <v>82</v>
      </c>
      <c r="F24" s="31"/>
      <c r="G24" s="31"/>
      <c r="H24" s="31"/>
      <c r="I24" s="120" t="s">
        <v>26</v>
      </c>
      <c r="J24" s="124" t="s">
        <v>17</v>
      </c>
      <c r="K24" s="31"/>
      <c r="L24" s="12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6.96" customHeight="1">
      <c r="A25" s="31"/>
      <c r="B25" s="37"/>
      <c r="C25" s="31"/>
      <c r="D25" s="31"/>
      <c r="E25" s="31"/>
      <c r="F25" s="31"/>
      <c r="G25" s="31"/>
      <c r="H25" s="31"/>
      <c r="I25" s="31"/>
      <c r="J25" s="31"/>
      <c r="K25" s="31"/>
      <c r="L25" s="12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2" customHeight="1">
      <c r="A26" s="31"/>
      <c r="B26" s="37"/>
      <c r="C26" s="31"/>
      <c r="D26" s="120" t="s">
        <v>31</v>
      </c>
      <c r="E26" s="31"/>
      <c r="F26" s="31"/>
      <c r="G26" s="31"/>
      <c r="H26" s="31"/>
      <c r="I26" s="31"/>
      <c r="J26" s="31"/>
      <c r="K26" s="31"/>
      <c r="L26" s="12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8" customFormat="1" ht="16.5" customHeight="1">
      <c r="A27" s="126"/>
      <c r="B27" s="127"/>
      <c r="C27" s="126"/>
      <c r="D27" s="126"/>
      <c r="E27" s="128" t="s">
        <v>17</v>
      </c>
      <c r="F27" s="128"/>
      <c r="G27" s="128"/>
      <c r="H27" s="128"/>
      <c r="I27" s="126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1"/>
      <c r="B28" s="37"/>
      <c r="C28" s="31"/>
      <c r="D28" s="31"/>
      <c r="E28" s="31"/>
      <c r="F28" s="31"/>
      <c r="G28" s="31"/>
      <c r="H28" s="31"/>
      <c r="I28" s="31"/>
      <c r="J28" s="31"/>
      <c r="K28" s="31"/>
      <c r="L28" s="12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7"/>
      <c r="C29" s="31"/>
      <c r="D29" s="130"/>
      <c r="E29" s="130"/>
      <c r="F29" s="130"/>
      <c r="G29" s="130"/>
      <c r="H29" s="130"/>
      <c r="I29" s="130"/>
      <c r="J29" s="130"/>
      <c r="K29" s="130"/>
      <c r="L29" s="12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25.44" customHeight="1">
      <c r="A30" s="31"/>
      <c r="B30" s="37"/>
      <c r="C30" s="31"/>
      <c r="D30" s="131" t="s">
        <v>33</v>
      </c>
      <c r="E30" s="31"/>
      <c r="F30" s="31"/>
      <c r="G30" s="31"/>
      <c r="H30" s="31"/>
      <c r="I30" s="31"/>
      <c r="J30" s="132">
        <f>ROUND(J88, 2)</f>
        <v>1118867.6100000001</v>
      </c>
      <c r="K30" s="31"/>
      <c r="L30" s="12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7"/>
      <c r="C31" s="31"/>
      <c r="D31" s="130"/>
      <c r="E31" s="130"/>
      <c r="F31" s="130"/>
      <c r="G31" s="130"/>
      <c r="H31" s="130"/>
      <c r="I31" s="130"/>
      <c r="J31" s="130"/>
      <c r="K31" s="130"/>
      <c r="L31" s="12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14.4" customHeight="1">
      <c r="A32" s="31"/>
      <c r="B32" s="37"/>
      <c r="C32" s="31"/>
      <c r="D32" s="31"/>
      <c r="E32" s="31"/>
      <c r="F32" s="133" t="s">
        <v>35</v>
      </c>
      <c r="G32" s="31"/>
      <c r="H32" s="31"/>
      <c r="I32" s="133" t="s">
        <v>34</v>
      </c>
      <c r="J32" s="133" t="s">
        <v>36</v>
      </c>
      <c r="K32" s="31"/>
      <c r="L32" s="12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14.4" customHeight="1">
      <c r="A33" s="31"/>
      <c r="B33" s="37"/>
      <c r="C33" s="31"/>
      <c r="D33" s="134" t="s">
        <v>37</v>
      </c>
      <c r="E33" s="120" t="s">
        <v>38</v>
      </c>
      <c r="F33" s="135">
        <f>ROUND((SUM(BE88:BE289)),  2)</f>
        <v>1118867.6100000001</v>
      </c>
      <c r="G33" s="31"/>
      <c r="H33" s="31"/>
      <c r="I33" s="136">
        <v>0.20999999999999999</v>
      </c>
      <c r="J33" s="135">
        <f>ROUND(((SUM(BE88:BE289))*I33),  2)</f>
        <v>234962.20000000001</v>
      </c>
      <c r="K33" s="31"/>
      <c r="L33" s="12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7"/>
      <c r="C34" s="31"/>
      <c r="D34" s="31"/>
      <c r="E34" s="120" t="s">
        <v>39</v>
      </c>
      <c r="F34" s="135">
        <f>ROUND((SUM(BF88:BF289)),  2)</f>
        <v>0</v>
      </c>
      <c r="G34" s="31"/>
      <c r="H34" s="31"/>
      <c r="I34" s="136">
        <v>0.14999999999999999</v>
      </c>
      <c r="J34" s="135">
        <f>ROUND(((SUM(BF88:BF289))*I34),  2)</f>
        <v>0</v>
      </c>
      <c r="K34" s="31"/>
      <c r="L34" s="12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7"/>
      <c r="C35" s="31"/>
      <c r="D35" s="31"/>
      <c r="E35" s="120" t="s">
        <v>40</v>
      </c>
      <c r="F35" s="135">
        <f>ROUND((SUM(BG88:BG289)),  2)</f>
        <v>0</v>
      </c>
      <c r="G35" s="31"/>
      <c r="H35" s="31"/>
      <c r="I35" s="136">
        <v>0.20999999999999999</v>
      </c>
      <c r="J35" s="135">
        <f>0</f>
        <v>0</v>
      </c>
      <c r="K35" s="31"/>
      <c r="L35" s="12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7"/>
      <c r="C36" s="31"/>
      <c r="D36" s="31"/>
      <c r="E36" s="120" t="s">
        <v>41</v>
      </c>
      <c r="F36" s="135">
        <f>ROUND((SUM(BH88:BH289)),  2)</f>
        <v>0</v>
      </c>
      <c r="G36" s="31"/>
      <c r="H36" s="31"/>
      <c r="I36" s="136">
        <v>0.14999999999999999</v>
      </c>
      <c r="J36" s="135">
        <f>0</f>
        <v>0</v>
      </c>
      <c r="K36" s="31"/>
      <c r="L36" s="12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7"/>
      <c r="C37" s="31"/>
      <c r="D37" s="31"/>
      <c r="E37" s="120" t="s">
        <v>42</v>
      </c>
      <c r="F37" s="135">
        <f>ROUND((SUM(BI88:BI289)),  2)</f>
        <v>0</v>
      </c>
      <c r="G37" s="31"/>
      <c r="H37" s="31"/>
      <c r="I37" s="136">
        <v>0</v>
      </c>
      <c r="J37" s="135">
        <f>0</f>
        <v>0</v>
      </c>
      <c r="K37" s="31"/>
      <c r="L37" s="12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="2" customFormat="1" ht="6.96" customHeight="1">
      <c r="A38" s="31"/>
      <c r="B38" s="37"/>
      <c r="C38" s="31"/>
      <c r="D38" s="31"/>
      <c r="E38" s="31"/>
      <c r="F38" s="31"/>
      <c r="G38" s="31"/>
      <c r="H38" s="31"/>
      <c r="I38" s="31"/>
      <c r="J38" s="31"/>
      <c r="K38" s="31"/>
      <c r="L38" s="12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="2" customFormat="1" ht="25.44" customHeight="1">
      <c r="A39" s="31"/>
      <c r="B39" s="37"/>
      <c r="C39" s="137"/>
      <c r="D39" s="138" t="s">
        <v>43</v>
      </c>
      <c r="E39" s="139"/>
      <c r="F39" s="139"/>
      <c r="G39" s="140" t="s">
        <v>44</v>
      </c>
      <c r="H39" s="141" t="s">
        <v>45</v>
      </c>
      <c r="I39" s="139"/>
      <c r="J39" s="142">
        <f>SUM(J30:J37)</f>
        <v>1353829.8100000001</v>
      </c>
      <c r="K39" s="143"/>
      <c r="L39" s="12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14.4" customHeight="1">
      <c r="A40" s="31"/>
      <c r="B40" s="144"/>
      <c r="C40" s="145"/>
      <c r="D40" s="145"/>
      <c r="E40" s="145"/>
      <c r="F40" s="145"/>
      <c r="G40" s="145"/>
      <c r="H40" s="145"/>
      <c r="I40" s="145"/>
      <c r="J40" s="145"/>
      <c r="K40" s="145"/>
      <c r="L40" s="12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="2" customFormat="1" ht="6.96" customHeight="1">
      <c r="A44" s="31"/>
      <c r="B44" s="146"/>
      <c r="C44" s="147"/>
      <c r="D44" s="147"/>
      <c r="E44" s="147"/>
      <c r="F44" s="147"/>
      <c r="G44" s="147"/>
      <c r="H44" s="147"/>
      <c r="I44" s="147"/>
      <c r="J44" s="147"/>
      <c r="K44" s="147"/>
      <c r="L44" s="122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="2" customFormat="1" ht="24.96" customHeight="1">
      <c r="A45" s="31"/>
      <c r="B45" s="32"/>
      <c r="C45" s="22" t="s">
        <v>83</v>
      </c>
      <c r="D45" s="33"/>
      <c r="E45" s="33"/>
      <c r="F45" s="33"/>
      <c r="G45" s="33"/>
      <c r="H45" s="33"/>
      <c r="I45" s="33"/>
      <c r="J45" s="33"/>
      <c r="K45" s="33"/>
      <c r="L45" s="122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="2" customFormat="1" ht="6.96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22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="2" customFormat="1" ht="12" customHeight="1">
      <c r="A47" s="31"/>
      <c r="B47" s="32"/>
      <c r="C47" s="28" t="s">
        <v>14</v>
      </c>
      <c r="D47" s="33"/>
      <c r="E47" s="33"/>
      <c r="F47" s="33"/>
      <c r="G47" s="33"/>
      <c r="H47" s="33"/>
      <c r="I47" s="33"/>
      <c r="J47" s="33"/>
      <c r="K47" s="33"/>
      <c r="L47" s="122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="2" customFormat="1" ht="16.5" customHeight="1">
      <c r="A48" s="31"/>
      <c r="B48" s="32"/>
      <c r="C48" s="33"/>
      <c r="D48" s="33"/>
      <c r="E48" s="148" t="str">
        <f>E7</f>
        <v>Výstavba chodníku v ul. Elišky Krásnohorské, Chomutov</v>
      </c>
      <c r="F48" s="28"/>
      <c r="G48" s="28"/>
      <c r="H48" s="28"/>
      <c r="I48" s="33"/>
      <c r="J48" s="33"/>
      <c r="K48" s="33"/>
      <c r="L48" s="122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="2" customFormat="1" ht="12" customHeight="1">
      <c r="A49" s="31"/>
      <c r="B49" s="32"/>
      <c r="C49" s="28" t="s">
        <v>79</v>
      </c>
      <c r="D49" s="33"/>
      <c r="E49" s="33"/>
      <c r="F49" s="33"/>
      <c r="G49" s="33"/>
      <c r="H49" s="33"/>
      <c r="I49" s="33"/>
      <c r="J49" s="33"/>
      <c r="K49" s="33"/>
      <c r="L49" s="122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="2" customFormat="1" ht="16.5" customHeight="1">
      <c r="A50" s="31"/>
      <c r="B50" s="32"/>
      <c r="C50" s="33"/>
      <c r="D50" s="33"/>
      <c r="E50" s="61" t="str">
        <f>E9</f>
        <v>22053 - Veřejné osvětlení</v>
      </c>
      <c r="F50" s="33"/>
      <c r="G50" s="33"/>
      <c r="H50" s="33"/>
      <c r="I50" s="33"/>
      <c r="J50" s="33"/>
      <c r="K50" s="33"/>
      <c r="L50" s="122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="2" customFormat="1" ht="6.96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22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="2" customFormat="1" ht="12" customHeight="1">
      <c r="A52" s="31"/>
      <c r="B52" s="32"/>
      <c r="C52" s="28" t="s">
        <v>19</v>
      </c>
      <c r="D52" s="33"/>
      <c r="E52" s="33"/>
      <c r="F52" s="25" t="str">
        <f>F12</f>
        <v>Spořice</v>
      </c>
      <c r="G52" s="33"/>
      <c r="H52" s="33"/>
      <c r="I52" s="28" t="s">
        <v>21</v>
      </c>
      <c r="J52" s="64" t="str">
        <f>IF(J12="","",J12)</f>
        <v>22. 7. 2022</v>
      </c>
      <c r="K52" s="33"/>
      <c r="L52" s="122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="2" customFormat="1" ht="6.96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22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="2" customFormat="1" ht="15.15" customHeight="1">
      <c r="A54" s="31"/>
      <c r="B54" s="32"/>
      <c r="C54" s="28" t="s">
        <v>23</v>
      </c>
      <c r="D54" s="33"/>
      <c r="E54" s="33"/>
      <c r="F54" s="25" t="str">
        <f>E15</f>
        <v xml:space="preserve"> </v>
      </c>
      <c r="G54" s="33"/>
      <c r="H54" s="33"/>
      <c r="I54" s="28" t="s">
        <v>28</v>
      </c>
      <c r="J54" s="29" t="str">
        <f>E21</f>
        <v xml:space="preserve"> </v>
      </c>
      <c r="K54" s="33"/>
      <c r="L54" s="122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="2" customFormat="1" ht="15.15" customHeight="1">
      <c r="A55" s="31"/>
      <c r="B55" s="32"/>
      <c r="C55" s="28" t="s">
        <v>27</v>
      </c>
      <c r="D55" s="33"/>
      <c r="E55" s="33"/>
      <c r="F55" s="25" t="str">
        <f>IF(E18="","",E18)</f>
        <v xml:space="preserve"> </v>
      </c>
      <c r="G55" s="33"/>
      <c r="H55" s="33"/>
      <c r="I55" s="28" t="s">
        <v>30</v>
      </c>
      <c r="J55" s="29" t="str">
        <f>E24</f>
        <v>Ing. Ivan Menhard</v>
      </c>
      <c r="K55" s="33"/>
      <c r="L55" s="122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="2" customFormat="1" ht="10.32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22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="2" customFormat="1" ht="29.28" customHeight="1">
      <c r="A57" s="31"/>
      <c r="B57" s="32"/>
      <c r="C57" s="149" t="s">
        <v>84</v>
      </c>
      <c r="D57" s="150"/>
      <c r="E57" s="150"/>
      <c r="F57" s="150"/>
      <c r="G57" s="150"/>
      <c r="H57" s="150"/>
      <c r="I57" s="150"/>
      <c r="J57" s="151" t="s">
        <v>85</v>
      </c>
      <c r="K57" s="150"/>
      <c r="L57" s="122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="2" customFormat="1" ht="10.32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22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="2" customFormat="1" ht="22.8" customHeight="1">
      <c r="A59" s="31"/>
      <c r="B59" s="32"/>
      <c r="C59" s="152" t="s">
        <v>65</v>
      </c>
      <c r="D59" s="33"/>
      <c r="E59" s="33"/>
      <c r="F59" s="33"/>
      <c r="G59" s="33"/>
      <c r="H59" s="33"/>
      <c r="I59" s="33"/>
      <c r="J59" s="94">
        <f>J88</f>
        <v>1118867.6099999999</v>
      </c>
      <c r="K59" s="33"/>
      <c r="L59" s="122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6" t="s">
        <v>86</v>
      </c>
    </row>
    <row r="60" s="9" customFormat="1" ht="24.96" customHeight="1">
      <c r="A60" s="9"/>
      <c r="B60" s="153"/>
      <c r="C60" s="154"/>
      <c r="D60" s="155" t="s">
        <v>87</v>
      </c>
      <c r="E60" s="156"/>
      <c r="F60" s="156"/>
      <c r="G60" s="156"/>
      <c r="H60" s="156"/>
      <c r="I60" s="156"/>
      <c r="J60" s="157">
        <f>J89</f>
        <v>339092.40000000002</v>
      </c>
      <c r="K60" s="154"/>
      <c r="L60" s="15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59"/>
      <c r="C61" s="160"/>
      <c r="D61" s="161" t="s">
        <v>88</v>
      </c>
      <c r="E61" s="162"/>
      <c r="F61" s="162"/>
      <c r="G61" s="162"/>
      <c r="H61" s="162"/>
      <c r="I61" s="162"/>
      <c r="J61" s="163">
        <f>J90</f>
        <v>339092.40000000002</v>
      </c>
      <c r="K61" s="160"/>
      <c r="L61" s="16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53"/>
      <c r="C62" s="154"/>
      <c r="D62" s="155" t="s">
        <v>89</v>
      </c>
      <c r="E62" s="156"/>
      <c r="F62" s="156"/>
      <c r="G62" s="156"/>
      <c r="H62" s="156"/>
      <c r="I62" s="156"/>
      <c r="J62" s="157">
        <f>J149</f>
        <v>744060.20999999996</v>
      </c>
      <c r="K62" s="154"/>
      <c r="L62" s="15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59"/>
      <c r="C63" s="160"/>
      <c r="D63" s="161" t="s">
        <v>90</v>
      </c>
      <c r="E63" s="162"/>
      <c r="F63" s="162"/>
      <c r="G63" s="162"/>
      <c r="H63" s="162"/>
      <c r="I63" s="162"/>
      <c r="J63" s="163">
        <f>J150</f>
        <v>261642.13000000001</v>
      </c>
      <c r="K63" s="160"/>
      <c r="L63" s="16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59"/>
      <c r="C64" s="160"/>
      <c r="D64" s="161" t="s">
        <v>91</v>
      </c>
      <c r="E64" s="162"/>
      <c r="F64" s="162"/>
      <c r="G64" s="162"/>
      <c r="H64" s="162"/>
      <c r="I64" s="162"/>
      <c r="J64" s="163">
        <f>J182</f>
        <v>482418.07999999996</v>
      </c>
      <c r="K64" s="160"/>
      <c r="L64" s="16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53"/>
      <c r="C65" s="154"/>
      <c r="D65" s="155" t="s">
        <v>92</v>
      </c>
      <c r="E65" s="156"/>
      <c r="F65" s="156"/>
      <c r="G65" s="156"/>
      <c r="H65" s="156"/>
      <c r="I65" s="156"/>
      <c r="J65" s="157">
        <f>J262</f>
        <v>13715</v>
      </c>
      <c r="K65" s="154"/>
      <c r="L65" s="158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53"/>
      <c r="C66" s="154"/>
      <c r="D66" s="155" t="s">
        <v>93</v>
      </c>
      <c r="E66" s="156"/>
      <c r="F66" s="156"/>
      <c r="G66" s="156"/>
      <c r="H66" s="156"/>
      <c r="I66" s="156"/>
      <c r="J66" s="157">
        <f>J275</f>
        <v>22000</v>
      </c>
      <c r="K66" s="154"/>
      <c r="L66" s="158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59"/>
      <c r="C67" s="160"/>
      <c r="D67" s="161" t="s">
        <v>94</v>
      </c>
      <c r="E67" s="162"/>
      <c r="F67" s="162"/>
      <c r="G67" s="162"/>
      <c r="H67" s="162"/>
      <c r="I67" s="162"/>
      <c r="J67" s="163">
        <f>J276</f>
        <v>17000</v>
      </c>
      <c r="K67" s="160"/>
      <c r="L67" s="16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59"/>
      <c r="C68" s="160"/>
      <c r="D68" s="161" t="s">
        <v>95</v>
      </c>
      <c r="E68" s="162"/>
      <c r="F68" s="162"/>
      <c r="G68" s="162"/>
      <c r="H68" s="162"/>
      <c r="I68" s="162"/>
      <c r="J68" s="163">
        <f>J286</f>
        <v>5000</v>
      </c>
      <c r="K68" s="160"/>
      <c r="L68" s="16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1"/>
      <c r="B69" s="32"/>
      <c r="C69" s="33"/>
      <c r="D69" s="33"/>
      <c r="E69" s="33"/>
      <c r="F69" s="33"/>
      <c r="G69" s="33"/>
      <c r="H69" s="33"/>
      <c r="I69" s="33"/>
      <c r="J69" s="33"/>
      <c r="K69" s="33"/>
      <c r="L69" s="122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="2" customFormat="1" ht="6.96" customHeight="1">
      <c r="A70" s="31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22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4" s="2" customFormat="1" ht="6.96" customHeight="1">
      <c r="A74" s="31"/>
      <c r="B74" s="53"/>
      <c r="C74" s="54"/>
      <c r="D74" s="54"/>
      <c r="E74" s="54"/>
      <c r="F74" s="54"/>
      <c r="G74" s="54"/>
      <c r="H74" s="54"/>
      <c r="I74" s="54"/>
      <c r="J74" s="54"/>
      <c r="K74" s="54"/>
      <c r="L74" s="122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="2" customFormat="1" ht="24.96" customHeight="1">
      <c r="A75" s="31"/>
      <c r="B75" s="32"/>
      <c r="C75" s="22" t="s">
        <v>96</v>
      </c>
      <c r="D75" s="33"/>
      <c r="E75" s="33"/>
      <c r="F75" s="33"/>
      <c r="G75" s="33"/>
      <c r="H75" s="33"/>
      <c r="I75" s="33"/>
      <c r="J75" s="33"/>
      <c r="K75" s="33"/>
      <c r="L75" s="122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="2" customFormat="1" ht="6.96" customHeigh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12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2" customHeight="1">
      <c r="A77" s="31"/>
      <c r="B77" s="32"/>
      <c r="C77" s="28" t="s">
        <v>14</v>
      </c>
      <c r="D77" s="33"/>
      <c r="E77" s="33"/>
      <c r="F77" s="33"/>
      <c r="G77" s="33"/>
      <c r="H77" s="33"/>
      <c r="I77" s="33"/>
      <c r="J77" s="33"/>
      <c r="K77" s="33"/>
      <c r="L77" s="12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="2" customFormat="1" ht="16.5" customHeight="1">
      <c r="A78" s="31"/>
      <c r="B78" s="32"/>
      <c r="C78" s="33"/>
      <c r="D78" s="33"/>
      <c r="E78" s="148" t="str">
        <f>E7</f>
        <v>Výstavba chodníku v ul. Elišky Krásnohorské, Chomutov</v>
      </c>
      <c r="F78" s="28"/>
      <c r="G78" s="28"/>
      <c r="H78" s="28"/>
      <c r="I78" s="33"/>
      <c r="J78" s="33"/>
      <c r="K78" s="33"/>
      <c r="L78" s="122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="2" customFormat="1" ht="12" customHeight="1">
      <c r="A79" s="31"/>
      <c r="B79" s="32"/>
      <c r="C79" s="28" t="s">
        <v>79</v>
      </c>
      <c r="D79" s="33"/>
      <c r="E79" s="33"/>
      <c r="F79" s="33"/>
      <c r="G79" s="33"/>
      <c r="H79" s="33"/>
      <c r="I79" s="33"/>
      <c r="J79" s="33"/>
      <c r="K79" s="33"/>
      <c r="L79" s="122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="2" customFormat="1" ht="16.5" customHeight="1">
      <c r="A80" s="31"/>
      <c r="B80" s="32"/>
      <c r="C80" s="33"/>
      <c r="D80" s="33"/>
      <c r="E80" s="61" t="str">
        <f>E9</f>
        <v>22053 - Veřejné osvětlení</v>
      </c>
      <c r="F80" s="33"/>
      <c r="G80" s="33"/>
      <c r="H80" s="33"/>
      <c r="I80" s="33"/>
      <c r="J80" s="33"/>
      <c r="K80" s="33"/>
      <c r="L80" s="122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="2" customFormat="1" ht="6.96" customHeight="1">
      <c r="A81" s="31"/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12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12" customHeight="1">
      <c r="A82" s="31"/>
      <c r="B82" s="32"/>
      <c r="C82" s="28" t="s">
        <v>19</v>
      </c>
      <c r="D82" s="33"/>
      <c r="E82" s="33"/>
      <c r="F82" s="25" t="str">
        <f>F12</f>
        <v>Spořice</v>
      </c>
      <c r="G82" s="33"/>
      <c r="H82" s="33"/>
      <c r="I82" s="28" t="s">
        <v>21</v>
      </c>
      <c r="J82" s="64" t="str">
        <f>IF(J12="","",J12)</f>
        <v>22. 7. 2022</v>
      </c>
      <c r="K82" s="33"/>
      <c r="L82" s="12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12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5.15" customHeight="1">
      <c r="A84" s="31"/>
      <c r="B84" s="32"/>
      <c r="C84" s="28" t="s">
        <v>23</v>
      </c>
      <c r="D84" s="33"/>
      <c r="E84" s="33"/>
      <c r="F84" s="25" t="str">
        <f>E15</f>
        <v xml:space="preserve"> </v>
      </c>
      <c r="G84" s="33"/>
      <c r="H84" s="33"/>
      <c r="I84" s="28" t="s">
        <v>28</v>
      </c>
      <c r="J84" s="29" t="str">
        <f>E21</f>
        <v xml:space="preserve"> </v>
      </c>
      <c r="K84" s="33"/>
      <c r="L84" s="12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5.15" customHeight="1">
      <c r="A85" s="31"/>
      <c r="B85" s="32"/>
      <c r="C85" s="28" t="s">
        <v>27</v>
      </c>
      <c r="D85" s="33"/>
      <c r="E85" s="33"/>
      <c r="F85" s="25" t="str">
        <f>IF(E18="","",E18)</f>
        <v xml:space="preserve"> </v>
      </c>
      <c r="G85" s="33"/>
      <c r="H85" s="33"/>
      <c r="I85" s="28" t="s">
        <v>30</v>
      </c>
      <c r="J85" s="29" t="str">
        <f>E24</f>
        <v>Ing. Ivan Menhard</v>
      </c>
      <c r="K85" s="33"/>
      <c r="L85" s="12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2" customFormat="1" ht="10.32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12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="11" customFormat="1" ht="29.28" customHeight="1">
      <c r="A87" s="165"/>
      <c r="B87" s="166"/>
      <c r="C87" s="167" t="s">
        <v>97</v>
      </c>
      <c r="D87" s="168" t="s">
        <v>52</v>
      </c>
      <c r="E87" s="168" t="s">
        <v>48</v>
      </c>
      <c r="F87" s="168" t="s">
        <v>49</v>
      </c>
      <c r="G87" s="168" t="s">
        <v>98</v>
      </c>
      <c r="H87" s="168" t="s">
        <v>99</v>
      </c>
      <c r="I87" s="168" t="s">
        <v>100</v>
      </c>
      <c r="J87" s="168" t="s">
        <v>85</v>
      </c>
      <c r="K87" s="169" t="s">
        <v>101</v>
      </c>
      <c r="L87" s="170"/>
      <c r="M87" s="84" t="s">
        <v>17</v>
      </c>
      <c r="N87" s="85" t="s">
        <v>37</v>
      </c>
      <c r="O87" s="85" t="s">
        <v>102</v>
      </c>
      <c r="P87" s="85" t="s">
        <v>103</v>
      </c>
      <c r="Q87" s="85" t="s">
        <v>104</v>
      </c>
      <c r="R87" s="85" t="s">
        <v>105</v>
      </c>
      <c r="S87" s="85" t="s">
        <v>106</v>
      </c>
      <c r="T87" s="86" t="s">
        <v>107</v>
      </c>
      <c r="U87" s="165"/>
      <c r="V87" s="165"/>
      <c r="W87" s="165"/>
      <c r="X87" s="165"/>
      <c r="Y87" s="165"/>
      <c r="Z87" s="165"/>
      <c r="AA87" s="165"/>
      <c r="AB87" s="165"/>
      <c r="AC87" s="165"/>
      <c r="AD87" s="165"/>
      <c r="AE87" s="165"/>
    </row>
    <row r="88" s="2" customFormat="1" ht="22.8" customHeight="1">
      <c r="A88" s="31"/>
      <c r="B88" s="32"/>
      <c r="C88" s="91" t="s">
        <v>108</v>
      </c>
      <c r="D88" s="33"/>
      <c r="E88" s="33"/>
      <c r="F88" s="33"/>
      <c r="G88" s="33"/>
      <c r="H88" s="33"/>
      <c r="I88" s="33"/>
      <c r="J88" s="171">
        <f>BK88</f>
        <v>1118867.6099999999</v>
      </c>
      <c r="K88" s="33"/>
      <c r="L88" s="37"/>
      <c r="M88" s="87"/>
      <c r="N88" s="172"/>
      <c r="O88" s="88"/>
      <c r="P88" s="173">
        <f>P89+P149+P262+P275</f>
        <v>1075.115536</v>
      </c>
      <c r="Q88" s="88"/>
      <c r="R88" s="173">
        <f>R89+R149+R262+R275</f>
        <v>3.0978412000000004</v>
      </c>
      <c r="S88" s="88"/>
      <c r="T88" s="174">
        <f>T89+T149+T262+T275</f>
        <v>0.58999999999999997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6" t="s">
        <v>66</v>
      </c>
      <c r="AU88" s="16" t="s">
        <v>86</v>
      </c>
      <c r="BK88" s="175">
        <f>BK89+BK149+BK262+BK275</f>
        <v>1118867.6099999999</v>
      </c>
    </row>
    <row r="89" s="12" customFormat="1" ht="25.92" customHeight="1">
      <c r="A89" s="12"/>
      <c r="B89" s="176"/>
      <c r="C89" s="177"/>
      <c r="D89" s="178" t="s">
        <v>66</v>
      </c>
      <c r="E89" s="179" t="s">
        <v>109</v>
      </c>
      <c r="F89" s="179" t="s">
        <v>110</v>
      </c>
      <c r="G89" s="177"/>
      <c r="H89" s="177"/>
      <c r="I89" s="177"/>
      <c r="J89" s="180">
        <f>BK89</f>
        <v>339092.40000000002</v>
      </c>
      <c r="K89" s="177"/>
      <c r="L89" s="181"/>
      <c r="M89" s="182"/>
      <c r="N89" s="183"/>
      <c r="O89" s="183"/>
      <c r="P89" s="184">
        <f>P90</f>
        <v>175.28947399999998</v>
      </c>
      <c r="Q89" s="183"/>
      <c r="R89" s="184">
        <f>R90</f>
        <v>0.68244100000000008</v>
      </c>
      <c r="S89" s="183"/>
      <c r="T89" s="185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86" t="s">
        <v>77</v>
      </c>
      <c r="AT89" s="187" t="s">
        <v>66</v>
      </c>
      <c r="AU89" s="187" t="s">
        <v>67</v>
      </c>
      <c r="AY89" s="186" t="s">
        <v>111</v>
      </c>
      <c r="BK89" s="188">
        <f>BK90</f>
        <v>339092.40000000002</v>
      </c>
    </row>
    <row r="90" s="12" customFormat="1" ht="22.8" customHeight="1">
      <c r="A90" s="12"/>
      <c r="B90" s="176"/>
      <c r="C90" s="177"/>
      <c r="D90" s="178" t="s">
        <v>66</v>
      </c>
      <c r="E90" s="189" t="s">
        <v>112</v>
      </c>
      <c r="F90" s="189" t="s">
        <v>113</v>
      </c>
      <c r="G90" s="177"/>
      <c r="H90" s="177"/>
      <c r="I90" s="177"/>
      <c r="J90" s="190">
        <f>BK90</f>
        <v>339092.40000000002</v>
      </c>
      <c r="K90" s="177"/>
      <c r="L90" s="181"/>
      <c r="M90" s="182"/>
      <c r="N90" s="183"/>
      <c r="O90" s="183"/>
      <c r="P90" s="184">
        <f>SUM(P91:P148)</f>
        <v>175.28947399999998</v>
      </c>
      <c r="Q90" s="183"/>
      <c r="R90" s="184">
        <f>SUM(R91:R148)</f>
        <v>0.68244100000000008</v>
      </c>
      <c r="S90" s="183"/>
      <c r="T90" s="185">
        <f>SUM(T91:T148)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86" t="s">
        <v>77</v>
      </c>
      <c r="AT90" s="187" t="s">
        <v>66</v>
      </c>
      <c r="AU90" s="187" t="s">
        <v>75</v>
      </c>
      <c r="AY90" s="186" t="s">
        <v>111</v>
      </c>
      <c r="BK90" s="188">
        <f>SUM(BK91:BK148)</f>
        <v>339092.40000000002</v>
      </c>
    </row>
    <row r="91" s="2" customFormat="1" ht="16.5" customHeight="1">
      <c r="A91" s="31"/>
      <c r="B91" s="32"/>
      <c r="C91" s="191" t="s">
        <v>75</v>
      </c>
      <c r="D91" s="191" t="s">
        <v>114</v>
      </c>
      <c r="E91" s="192" t="s">
        <v>115</v>
      </c>
      <c r="F91" s="193" t="s">
        <v>116</v>
      </c>
      <c r="G91" s="194" t="s">
        <v>117</v>
      </c>
      <c r="H91" s="195">
        <v>96.5</v>
      </c>
      <c r="I91" s="196">
        <v>49.5</v>
      </c>
      <c r="J91" s="196">
        <f>ROUND(I91*H91,2)</f>
        <v>4776.75</v>
      </c>
      <c r="K91" s="193" t="s">
        <v>118</v>
      </c>
      <c r="L91" s="37"/>
      <c r="M91" s="197" t="s">
        <v>17</v>
      </c>
      <c r="N91" s="198" t="s">
        <v>38</v>
      </c>
      <c r="O91" s="199">
        <v>0.098000000000000004</v>
      </c>
      <c r="P91" s="199">
        <f>O91*H91</f>
        <v>9.4570000000000007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201" t="s">
        <v>119</v>
      </c>
      <c r="AT91" s="201" t="s">
        <v>114</v>
      </c>
      <c r="AU91" s="201" t="s">
        <v>77</v>
      </c>
      <c r="AY91" s="16" t="s">
        <v>111</v>
      </c>
      <c r="BE91" s="202">
        <f>IF(N91="základní",J91,0)</f>
        <v>4776.75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6" t="s">
        <v>75</v>
      </c>
      <c r="BK91" s="202">
        <f>ROUND(I91*H91,2)</f>
        <v>4776.75</v>
      </c>
      <c r="BL91" s="16" t="s">
        <v>119</v>
      </c>
      <c r="BM91" s="201" t="s">
        <v>120</v>
      </c>
    </row>
    <row r="92" s="2" customFormat="1">
      <c r="A92" s="31"/>
      <c r="B92" s="32"/>
      <c r="C92" s="33"/>
      <c r="D92" s="203" t="s">
        <v>121</v>
      </c>
      <c r="E92" s="33"/>
      <c r="F92" s="204" t="s">
        <v>122</v>
      </c>
      <c r="G92" s="33"/>
      <c r="H92" s="33"/>
      <c r="I92" s="33"/>
      <c r="J92" s="33"/>
      <c r="K92" s="33"/>
      <c r="L92" s="37"/>
      <c r="M92" s="205"/>
      <c r="N92" s="206"/>
      <c r="O92" s="76"/>
      <c r="P92" s="76"/>
      <c r="Q92" s="76"/>
      <c r="R92" s="76"/>
      <c r="S92" s="76"/>
      <c r="T92" s="77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6" t="s">
        <v>121</v>
      </c>
      <c r="AU92" s="16" t="s">
        <v>77</v>
      </c>
    </row>
    <row r="93" s="2" customFormat="1">
      <c r="A93" s="31"/>
      <c r="B93" s="32"/>
      <c r="C93" s="33"/>
      <c r="D93" s="207" t="s">
        <v>123</v>
      </c>
      <c r="E93" s="33"/>
      <c r="F93" s="208" t="s">
        <v>124</v>
      </c>
      <c r="G93" s="33"/>
      <c r="H93" s="33"/>
      <c r="I93" s="33"/>
      <c r="J93" s="33"/>
      <c r="K93" s="33"/>
      <c r="L93" s="37"/>
      <c r="M93" s="205"/>
      <c r="N93" s="206"/>
      <c r="O93" s="76"/>
      <c r="P93" s="76"/>
      <c r="Q93" s="76"/>
      <c r="R93" s="76"/>
      <c r="S93" s="76"/>
      <c r="T93" s="77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T93" s="16" t="s">
        <v>123</v>
      </c>
      <c r="AU93" s="16" t="s">
        <v>77</v>
      </c>
    </row>
    <row r="94" s="13" customFormat="1">
      <c r="A94" s="13"/>
      <c r="B94" s="209"/>
      <c r="C94" s="210"/>
      <c r="D94" s="203" t="s">
        <v>125</v>
      </c>
      <c r="E94" s="211" t="s">
        <v>17</v>
      </c>
      <c r="F94" s="212" t="s">
        <v>126</v>
      </c>
      <c r="G94" s="210"/>
      <c r="H94" s="213">
        <v>96.5</v>
      </c>
      <c r="I94" s="210"/>
      <c r="J94" s="210"/>
      <c r="K94" s="210"/>
      <c r="L94" s="214"/>
      <c r="M94" s="215"/>
      <c r="N94" s="216"/>
      <c r="O94" s="216"/>
      <c r="P94" s="216"/>
      <c r="Q94" s="216"/>
      <c r="R94" s="216"/>
      <c r="S94" s="216"/>
      <c r="T94" s="21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18" t="s">
        <v>125</v>
      </c>
      <c r="AU94" s="218" t="s">
        <v>77</v>
      </c>
      <c r="AV94" s="13" t="s">
        <v>77</v>
      </c>
      <c r="AW94" s="13" t="s">
        <v>29</v>
      </c>
      <c r="AX94" s="13" t="s">
        <v>75</v>
      </c>
      <c r="AY94" s="218" t="s">
        <v>111</v>
      </c>
    </row>
    <row r="95" s="2" customFormat="1" ht="16.5" customHeight="1">
      <c r="A95" s="31"/>
      <c r="B95" s="32"/>
      <c r="C95" s="219" t="s">
        <v>77</v>
      </c>
      <c r="D95" s="219" t="s">
        <v>127</v>
      </c>
      <c r="E95" s="220" t="s">
        <v>128</v>
      </c>
      <c r="F95" s="221" t="s">
        <v>129</v>
      </c>
      <c r="G95" s="222" t="s">
        <v>117</v>
      </c>
      <c r="H95" s="223">
        <v>106.15000000000001</v>
      </c>
      <c r="I95" s="224">
        <v>17.899999999999999</v>
      </c>
      <c r="J95" s="224">
        <f>ROUND(I95*H95,2)</f>
        <v>1900.0899999999999</v>
      </c>
      <c r="K95" s="221" t="s">
        <v>118</v>
      </c>
      <c r="L95" s="225"/>
      <c r="M95" s="226" t="s">
        <v>17</v>
      </c>
      <c r="N95" s="227" t="s">
        <v>38</v>
      </c>
      <c r="O95" s="199">
        <v>0</v>
      </c>
      <c r="P95" s="199">
        <f>O95*H95</f>
        <v>0</v>
      </c>
      <c r="Q95" s="199">
        <v>0.00012</v>
      </c>
      <c r="R95" s="199">
        <f>Q95*H95</f>
        <v>0.012738000000000001</v>
      </c>
      <c r="S95" s="199">
        <v>0</v>
      </c>
      <c r="T95" s="200">
        <f>S95*H95</f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201" t="s">
        <v>130</v>
      </c>
      <c r="AT95" s="201" t="s">
        <v>127</v>
      </c>
      <c r="AU95" s="201" t="s">
        <v>77</v>
      </c>
      <c r="AY95" s="16" t="s">
        <v>111</v>
      </c>
      <c r="BE95" s="202">
        <f>IF(N95="základní",J95,0)</f>
        <v>1900.0899999999999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6" t="s">
        <v>75</v>
      </c>
      <c r="BK95" s="202">
        <f>ROUND(I95*H95,2)</f>
        <v>1900.0899999999999</v>
      </c>
      <c r="BL95" s="16" t="s">
        <v>119</v>
      </c>
      <c r="BM95" s="201" t="s">
        <v>131</v>
      </c>
    </row>
    <row r="96" s="2" customFormat="1">
      <c r="A96" s="31"/>
      <c r="B96" s="32"/>
      <c r="C96" s="33"/>
      <c r="D96" s="203" t="s">
        <v>121</v>
      </c>
      <c r="E96" s="33"/>
      <c r="F96" s="204" t="s">
        <v>129</v>
      </c>
      <c r="G96" s="33"/>
      <c r="H96" s="33"/>
      <c r="I96" s="33"/>
      <c r="J96" s="33"/>
      <c r="K96" s="33"/>
      <c r="L96" s="37"/>
      <c r="M96" s="205"/>
      <c r="N96" s="206"/>
      <c r="O96" s="76"/>
      <c r="P96" s="76"/>
      <c r="Q96" s="76"/>
      <c r="R96" s="76"/>
      <c r="S96" s="76"/>
      <c r="T96" s="77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T96" s="16" t="s">
        <v>121</v>
      </c>
      <c r="AU96" s="16" t="s">
        <v>77</v>
      </c>
    </row>
    <row r="97" s="2" customFormat="1">
      <c r="A97" s="31"/>
      <c r="B97" s="32"/>
      <c r="C97" s="33"/>
      <c r="D97" s="203" t="s">
        <v>132</v>
      </c>
      <c r="E97" s="33"/>
      <c r="F97" s="228" t="s">
        <v>133</v>
      </c>
      <c r="G97" s="33"/>
      <c r="H97" s="33"/>
      <c r="I97" s="33"/>
      <c r="J97" s="33"/>
      <c r="K97" s="33"/>
      <c r="L97" s="37"/>
      <c r="M97" s="205"/>
      <c r="N97" s="206"/>
      <c r="O97" s="76"/>
      <c r="P97" s="76"/>
      <c r="Q97" s="76"/>
      <c r="R97" s="76"/>
      <c r="S97" s="76"/>
      <c r="T97" s="77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T97" s="16" t="s">
        <v>132</v>
      </c>
      <c r="AU97" s="16" t="s">
        <v>77</v>
      </c>
    </row>
    <row r="98" s="13" customFormat="1">
      <c r="A98" s="13"/>
      <c r="B98" s="209"/>
      <c r="C98" s="210"/>
      <c r="D98" s="203" t="s">
        <v>125</v>
      </c>
      <c r="E98" s="210"/>
      <c r="F98" s="212" t="s">
        <v>134</v>
      </c>
      <c r="G98" s="210"/>
      <c r="H98" s="213">
        <v>106.15000000000001</v>
      </c>
      <c r="I98" s="210"/>
      <c r="J98" s="210"/>
      <c r="K98" s="210"/>
      <c r="L98" s="214"/>
      <c r="M98" s="215"/>
      <c r="N98" s="216"/>
      <c r="O98" s="216"/>
      <c r="P98" s="216"/>
      <c r="Q98" s="216"/>
      <c r="R98" s="216"/>
      <c r="S98" s="216"/>
      <c r="T98" s="21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18" t="s">
        <v>125</v>
      </c>
      <c r="AU98" s="218" t="s">
        <v>77</v>
      </c>
      <c r="AV98" s="13" t="s">
        <v>77</v>
      </c>
      <c r="AW98" s="13" t="s">
        <v>4</v>
      </c>
      <c r="AX98" s="13" t="s">
        <v>75</v>
      </c>
      <c r="AY98" s="218" t="s">
        <v>111</v>
      </c>
    </row>
    <row r="99" s="2" customFormat="1" ht="16.5" customHeight="1">
      <c r="A99" s="31"/>
      <c r="B99" s="32"/>
      <c r="C99" s="191" t="s">
        <v>135</v>
      </c>
      <c r="D99" s="191" t="s">
        <v>114</v>
      </c>
      <c r="E99" s="192" t="s">
        <v>136</v>
      </c>
      <c r="F99" s="193" t="s">
        <v>137</v>
      </c>
      <c r="G99" s="194" t="s">
        <v>117</v>
      </c>
      <c r="H99" s="195">
        <v>380</v>
      </c>
      <c r="I99" s="196">
        <v>69.700000000000003</v>
      </c>
      <c r="J99" s="196">
        <f>ROUND(I99*H99,2)</f>
        <v>26486</v>
      </c>
      <c r="K99" s="193" t="s">
        <v>118</v>
      </c>
      <c r="L99" s="37"/>
      <c r="M99" s="197" t="s">
        <v>17</v>
      </c>
      <c r="N99" s="198" t="s">
        <v>38</v>
      </c>
      <c r="O99" s="199">
        <v>0.13800000000000001</v>
      </c>
      <c r="P99" s="199">
        <f>O99*H99</f>
        <v>52.440000000000005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201" t="s">
        <v>119</v>
      </c>
      <c r="AT99" s="201" t="s">
        <v>114</v>
      </c>
      <c r="AU99" s="201" t="s">
        <v>77</v>
      </c>
      <c r="AY99" s="16" t="s">
        <v>111</v>
      </c>
      <c r="BE99" s="202">
        <f>IF(N99="základní",J99,0)</f>
        <v>26486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6" t="s">
        <v>75</v>
      </c>
      <c r="BK99" s="202">
        <f>ROUND(I99*H99,2)</f>
        <v>26486</v>
      </c>
      <c r="BL99" s="16" t="s">
        <v>119</v>
      </c>
      <c r="BM99" s="201" t="s">
        <v>138</v>
      </c>
    </row>
    <row r="100" s="2" customFormat="1">
      <c r="A100" s="31"/>
      <c r="B100" s="32"/>
      <c r="C100" s="33"/>
      <c r="D100" s="203" t="s">
        <v>121</v>
      </c>
      <c r="E100" s="33"/>
      <c r="F100" s="204" t="s">
        <v>139</v>
      </c>
      <c r="G100" s="33"/>
      <c r="H100" s="33"/>
      <c r="I100" s="33"/>
      <c r="J100" s="33"/>
      <c r="K100" s="33"/>
      <c r="L100" s="37"/>
      <c r="M100" s="205"/>
      <c r="N100" s="206"/>
      <c r="O100" s="76"/>
      <c r="P100" s="76"/>
      <c r="Q100" s="76"/>
      <c r="R100" s="76"/>
      <c r="S100" s="76"/>
      <c r="T100" s="77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T100" s="16" t="s">
        <v>121</v>
      </c>
      <c r="AU100" s="16" t="s">
        <v>77</v>
      </c>
    </row>
    <row r="101" s="2" customFormat="1">
      <c r="A101" s="31"/>
      <c r="B101" s="32"/>
      <c r="C101" s="33"/>
      <c r="D101" s="207" t="s">
        <v>123</v>
      </c>
      <c r="E101" s="33"/>
      <c r="F101" s="208" t="s">
        <v>140</v>
      </c>
      <c r="G101" s="33"/>
      <c r="H101" s="33"/>
      <c r="I101" s="33"/>
      <c r="J101" s="33"/>
      <c r="K101" s="33"/>
      <c r="L101" s="37"/>
      <c r="M101" s="205"/>
      <c r="N101" s="206"/>
      <c r="O101" s="76"/>
      <c r="P101" s="76"/>
      <c r="Q101" s="76"/>
      <c r="R101" s="76"/>
      <c r="S101" s="76"/>
      <c r="T101" s="77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6" t="s">
        <v>123</v>
      </c>
      <c r="AU101" s="16" t="s">
        <v>77</v>
      </c>
    </row>
    <row r="102" s="2" customFormat="1" ht="16.5" customHeight="1">
      <c r="A102" s="31"/>
      <c r="B102" s="32"/>
      <c r="C102" s="219" t="s">
        <v>141</v>
      </c>
      <c r="D102" s="219" t="s">
        <v>127</v>
      </c>
      <c r="E102" s="220" t="s">
        <v>142</v>
      </c>
      <c r="F102" s="221" t="s">
        <v>143</v>
      </c>
      <c r="G102" s="222" t="s">
        <v>117</v>
      </c>
      <c r="H102" s="223">
        <v>418</v>
      </c>
      <c r="I102" s="224">
        <v>250</v>
      </c>
      <c r="J102" s="224">
        <f>ROUND(I102*H102,2)</f>
        <v>104500</v>
      </c>
      <c r="K102" s="221" t="s">
        <v>118</v>
      </c>
      <c r="L102" s="225"/>
      <c r="M102" s="226" t="s">
        <v>17</v>
      </c>
      <c r="N102" s="227" t="s">
        <v>38</v>
      </c>
      <c r="O102" s="199">
        <v>0</v>
      </c>
      <c r="P102" s="199">
        <f>O102*H102</f>
        <v>0</v>
      </c>
      <c r="Q102" s="199">
        <v>0.00089999999999999998</v>
      </c>
      <c r="R102" s="199">
        <f>Q102*H102</f>
        <v>0.37619999999999998</v>
      </c>
      <c r="S102" s="199">
        <v>0</v>
      </c>
      <c r="T102" s="200">
        <f>S102*H102</f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201" t="s">
        <v>130</v>
      </c>
      <c r="AT102" s="201" t="s">
        <v>127</v>
      </c>
      <c r="AU102" s="201" t="s">
        <v>77</v>
      </c>
      <c r="AY102" s="16" t="s">
        <v>111</v>
      </c>
      <c r="BE102" s="202">
        <f>IF(N102="základní",J102,0)</f>
        <v>104500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16" t="s">
        <v>75</v>
      </c>
      <c r="BK102" s="202">
        <f>ROUND(I102*H102,2)</f>
        <v>104500</v>
      </c>
      <c r="BL102" s="16" t="s">
        <v>119</v>
      </c>
      <c r="BM102" s="201" t="s">
        <v>144</v>
      </c>
    </row>
    <row r="103" s="2" customFormat="1">
      <c r="A103" s="31"/>
      <c r="B103" s="32"/>
      <c r="C103" s="33"/>
      <c r="D103" s="203" t="s">
        <v>121</v>
      </c>
      <c r="E103" s="33"/>
      <c r="F103" s="204" t="s">
        <v>143</v>
      </c>
      <c r="G103" s="33"/>
      <c r="H103" s="33"/>
      <c r="I103" s="33"/>
      <c r="J103" s="33"/>
      <c r="K103" s="33"/>
      <c r="L103" s="37"/>
      <c r="M103" s="205"/>
      <c r="N103" s="206"/>
      <c r="O103" s="76"/>
      <c r="P103" s="76"/>
      <c r="Q103" s="76"/>
      <c r="R103" s="76"/>
      <c r="S103" s="76"/>
      <c r="T103" s="77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T103" s="16" t="s">
        <v>121</v>
      </c>
      <c r="AU103" s="16" t="s">
        <v>77</v>
      </c>
    </row>
    <row r="104" s="13" customFormat="1">
      <c r="A104" s="13"/>
      <c r="B104" s="209"/>
      <c r="C104" s="210"/>
      <c r="D104" s="203" t="s">
        <v>125</v>
      </c>
      <c r="E104" s="210"/>
      <c r="F104" s="212" t="s">
        <v>145</v>
      </c>
      <c r="G104" s="210"/>
      <c r="H104" s="213">
        <v>418</v>
      </c>
      <c r="I104" s="210"/>
      <c r="J104" s="210"/>
      <c r="K104" s="210"/>
      <c r="L104" s="214"/>
      <c r="M104" s="215"/>
      <c r="N104" s="216"/>
      <c r="O104" s="216"/>
      <c r="P104" s="216"/>
      <c r="Q104" s="216"/>
      <c r="R104" s="216"/>
      <c r="S104" s="216"/>
      <c r="T104" s="21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18" t="s">
        <v>125</v>
      </c>
      <c r="AU104" s="218" t="s">
        <v>77</v>
      </c>
      <c r="AV104" s="13" t="s">
        <v>77</v>
      </c>
      <c r="AW104" s="13" t="s">
        <v>4</v>
      </c>
      <c r="AX104" s="13" t="s">
        <v>75</v>
      </c>
      <c r="AY104" s="218" t="s">
        <v>111</v>
      </c>
    </row>
    <row r="105" s="2" customFormat="1" ht="16.5" customHeight="1">
      <c r="A105" s="31"/>
      <c r="B105" s="32"/>
      <c r="C105" s="191" t="s">
        <v>146</v>
      </c>
      <c r="D105" s="191" t="s">
        <v>114</v>
      </c>
      <c r="E105" s="192" t="s">
        <v>147</v>
      </c>
      <c r="F105" s="193" t="s">
        <v>148</v>
      </c>
      <c r="G105" s="194" t="s">
        <v>149</v>
      </c>
      <c r="H105" s="195">
        <v>24</v>
      </c>
      <c r="I105" s="196">
        <v>181</v>
      </c>
      <c r="J105" s="196">
        <f>ROUND(I105*H105,2)</f>
        <v>4344</v>
      </c>
      <c r="K105" s="193" t="s">
        <v>118</v>
      </c>
      <c r="L105" s="37"/>
      <c r="M105" s="197" t="s">
        <v>17</v>
      </c>
      <c r="N105" s="198" t="s">
        <v>38</v>
      </c>
      <c r="O105" s="199">
        <v>0.38200000000000001</v>
      </c>
      <c r="P105" s="199">
        <f>O105*H105</f>
        <v>9.1679999999999993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201" t="s">
        <v>119</v>
      </c>
      <c r="AT105" s="201" t="s">
        <v>114</v>
      </c>
      <c r="AU105" s="201" t="s">
        <v>77</v>
      </c>
      <c r="AY105" s="16" t="s">
        <v>111</v>
      </c>
      <c r="BE105" s="202">
        <f>IF(N105="základní",J105,0)</f>
        <v>4344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16" t="s">
        <v>75</v>
      </c>
      <c r="BK105" s="202">
        <f>ROUND(I105*H105,2)</f>
        <v>4344</v>
      </c>
      <c r="BL105" s="16" t="s">
        <v>119</v>
      </c>
      <c r="BM105" s="201" t="s">
        <v>150</v>
      </c>
    </row>
    <row r="106" s="2" customFormat="1">
      <c r="A106" s="31"/>
      <c r="B106" s="32"/>
      <c r="C106" s="33"/>
      <c r="D106" s="203" t="s">
        <v>121</v>
      </c>
      <c r="E106" s="33"/>
      <c r="F106" s="204" t="s">
        <v>151</v>
      </c>
      <c r="G106" s="33"/>
      <c r="H106" s="33"/>
      <c r="I106" s="33"/>
      <c r="J106" s="33"/>
      <c r="K106" s="33"/>
      <c r="L106" s="37"/>
      <c r="M106" s="205"/>
      <c r="N106" s="206"/>
      <c r="O106" s="76"/>
      <c r="P106" s="76"/>
      <c r="Q106" s="76"/>
      <c r="R106" s="76"/>
      <c r="S106" s="76"/>
      <c r="T106" s="77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T106" s="16" t="s">
        <v>121</v>
      </c>
      <c r="AU106" s="16" t="s">
        <v>77</v>
      </c>
    </row>
    <row r="107" s="2" customFormat="1">
      <c r="A107" s="31"/>
      <c r="B107" s="32"/>
      <c r="C107" s="33"/>
      <c r="D107" s="207" t="s">
        <v>123</v>
      </c>
      <c r="E107" s="33"/>
      <c r="F107" s="208" t="s">
        <v>152</v>
      </c>
      <c r="G107" s="33"/>
      <c r="H107" s="33"/>
      <c r="I107" s="33"/>
      <c r="J107" s="33"/>
      <c r="K107" s="33"/>
      <c r="L107" s="37"/>
      <c r="M107" s="205"/>
      <c r="N107" s="206"/>
      <c r="O107" s="76"/>
      <c r="P107" s="76"/>
      <c r="Q107" s="76"/>
      <c r="R107" s="76"/>
      <c r="S107" s="76"/>
      <c r="T107" s="77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T107" s="16" t="s">
        <v>123</v>
      </c>
      <c r="AU107" s="16" t="s">
        <v>77</v>
      </c>
    </row>
    <row r="108" s="2" customFormat="1" ht="16.5" customHeight="1">
      <c r="A108" s="31"/>
      <c r="B108" s="32"/>
      <c r="C108" s="219" t="s">
        <v>153</v>
      </c>
      <c r="D108" s="219" t="s">
        <v>127</v>
      </c>
      <c r="E108" s="220" t="s">
        <v>154</v>
      </c>
      <c r="F108" s="221" t="s">
        <v>155</v>
      </c>
      <c r="G108" s="222" t="s">
        <v>149</v>
      </c>
      <c r="H108" s="223">
        <v>24</v>
      </c>
      <c r="I108" s="224">
        <v>101.90000000000001</v>
      </c>
      <c r="J108" s="224">
        <f>ROUND(I108*H108,2)</f>
        <v>2445.5999999999999</v>
      </c>
      <c r="K108" s="221" t="s">
        <v>156</v>
      </c>
      <c r="L108" s="225"/>
      <c r="M108" s="226" t="s">
        <v>17</v>
      </c>
      <c r="N108" s="227" t="s">
        <v>38</v>
      </c>
      <c r="O108" s="199">
        <v>0</v>
      </c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201" t="s">
        <v>130</v>
      </c>
      <c r="AT108" s="201" t="s">
        <v>127</v>
      </c>
      <c r="AU108" s="201" t="s">
        <v>77</v>
      </c>
      <c r="AY108" s="16" t="s">
        <v>111</v>
      </c>
      <c r="BE108" s="202">
        <f>IF(N108="základní",J108,0)</f>
        <v>2445.5999999999999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16" t="s">
        <v>75</v>
      </c>
      <c r="BK108" s="202">
        <f>ROUND(I108*H108,2)</f>
        <v>2445.5999999999999</v>
      </c>
      <c r="BL108" s="16" t="s">
        <v>119</v>
      </c>
      <c r="BM108" s="201" t="s">
        <v>157</v>
      </c>
    </row>
    <row r="109" s="2" customFormat="1">
      <c r="A109" s="31"/>
      <c r="B109" s="32"/>
      <c r="C109" s="33"/>
      <c r="D109" s="203" t="s">
        <v>121</v>
      </c>
      <c r="E109" s="33"/>
      <c r="F109" s="204" t="s">
        <v>155</v>
      </c>
      <c r="G109" s="33"/>
      <c r="H109" s="33"/>
      <c r="I109" s="33"/>
      <c r="J109" s="33"/>
      <c r="K109" s="33"/>
      <c r="L109" s="37"/>
      <c r="M109" s="205"/>
      <c r="N109" s="206"/>
      <c r="O109" s="76"/>
      <c r="P109" s="76"/>
      <c r="Q109" s="76"/>
      <c r="R109" s="76"/>
      <c r="S109" s="76"/>
      <c r="T109" s="77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T109" s="16" t="s">
        <v>121</v>
      </c>
      <c r="AU109" s="16" t="s">
        <v>77</v>
      </c>
    </row>
    <row r="110" s="2" customFormat="1" ht="16.5" customHeight="1">
      <c r="A110" s="31"/>
      <c r="B110" s="32"/>
      <c r="C110" s="191" t="s">
        <v>158</v>
      </c>
      <c r="D110" s="191" t="s">
        <v>114</v>
      </c>
      <c r="E110" s="192" t="s">
        <v>159</v>
      </c>
      <c r="F110" s="193" t="s">
        <v>160</v>
      </c>
      <c r="G110" s="194" t="s">
        <v>149</v>
      </c>
      <c r="H110" s="195">
        <v>1</v>
      </c>
      <c r="I110" s="196">
        <v>2720</v>
      </c>
      <c r="J110" s="196">
        <f>ROUND(I110*H110,2)</f>
        <v>2720</v>
      </c>
      <c r="K110" s="193" t="s">
        <v>118</v>
      </c>
      <c r="L110" s="37"/>
      <c r="M110" s="197" t="s">
        <v>17</v>
      </c>
      <c r="N110" s="198" t="s">
        <v>38</v>
      </c>
      <c r="O110" s="199">
        <v>5.7430000000000003</v>
      </c>
      <c r="P110" s="199">
        <f>O110*H110</f>
        <v>5.7430000000000003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201" t="s">
        <v>119</v>
      </c>
      <c r="AT110" s="201" t="s">
        <v>114</v>
      </c>
      <c r="AU110" s="201" t="s">
        <v>77</v>
      </c>
      <c r="AY110" s="16" t="s">
        <v>111</v>
      </c>
      <c r="BE110" s="202">
        <f>IF(N110="základní",J110,0)</f>
        <v>2720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16" t="s">
        <v>75</v>
      </c>
      <c r="BK110" s="202">
        <f>ROUND(I110*H110,2)</f>
        <v>2720</v>
      </c>
      <c r="BL110" s="16" t="s">
        <v>119</v>
      </c>
      <c r="BM110" s="201" t="s">
        <v>161</v>
      </c>
    </row>
    <row r="111" s="2" customFormat="1">
      <c r="A111" s="31"/>
      <c r="B111" s="32"/>
      <c r="C111" s="33"/>
      <c r="D111" s="203" t="s">
        <v>121</v>
      </c>
      <c r="E111" s="33"/>
      <c r="F111" s="204" t="s">
        <v>162</v>
      </c>
      <c r="G111" s="33"/>
      <c r="H111" s="33"/>
      <c r="I111" s="33"/>
      <c r="J111" s="33"/>
      <c r="K111" s="33"/>
      <c r="L111" s="37"/>
      <c r="M111" s="205"/>
      <c r="N111" s="206"/>
      <c r="O111" s="76"/>
      <c r="P111" s="76"/>
      <c r="Q111" s="76"/>
      <c r="R111" s="76"/>
      <c r="S111" s="76"/>
      <c r="T111" s="77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T111" s="16" t="s">
        <v>121</v>
      </c>
      <c r="AU111" s="16" t="s">
        <v>77</v>
      </c>
    </row>
    <row r="112" s="2" customFormat="1">
      <c r="A112" s="31"/>
      <c r="B112" s="32"/>
      <c r="C112" s="33"/>
      <c r="D112" s="207" t="s">
        <v>123</v>
      </c>
      <c r="E112" s="33"/>
      <c r="F112" s="208" t="s">
        <v>163</v>
      </c>
      <c r="G112" s="33"/>
      <c r="H112" s="33"/>
      <c r="I112" s="33"/>
      <c r="J112" s="33"/>
      <c r="K112" s="33"/>
      <c r="L112" s="37"/>
      <c r="M112" s="205"/>
      <c r="N112" s="206"/>
      <c r="O112" s="76"/>
      <c r="P112" s="76"/>
      <c r="Q112" s="76"/>
      <c r="R112" s="76"/>
      <c r="S112" s="76"/>
      <c r="T112" s="77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T112" s="16" t="s">
        <v>123</v>
      </c>
      <c r="AU112" s="16" t="s">
        <v>77</v>
      </c>
    </row>
    <row r="113" s="2" customFormat="1">
      <c r="A113" s="31"/>
      <c r="B113" s="32"/>
      <c r="C113" s="33"/>
      <c r="D113" s="203" t="s">
        <v>132</v>
      </c>
      <c r="E113" s="33"/>
      <c r="F113" s="228" t="s">
        <v>164</v>
      </c>
      <c r="G113" s="33"/>
      <c r="H113" s="33"/>
      <c r="I113" s="33"/>
      <c r="J113" s="33"/>
      <c r="K113" s="33"/>
      <c r="L113" s="37"/>
      <c r="M113" s="205"/>
      <c r="N113" s="206"/>
      <c r="O113" s="76"/>
      <c r="P113" s="76"/>
      <c r="Q113" s="76"/>
      <c r="R113" s="76"/>
      <c r="S113" s="76"/>
      <c r="T113" s="77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6" t="s">
        <v>132</v>
      </c>
      <c r="AU113" s="16" t="s">
        <v>77</v>
      </c>
    </row>
    <row r="114" s="2" customFormat="1" ht="16.5" customHeight="1">
      <c r="A114" s="31"/>
      <c r="B114" s="32"/>
      <c r="C114" s="219" t="s">
        <v>165</v>
      </c>
      <c r="D114" s="219" t="s">
        <v>127</v>
      </c>
      <c r="E114" s="220" t="s">
        <v>166</v>
      </c>
      <c r="F114" s="221" t="s">
        <v>167</v>
      </c>
      <c r="G114" s="222" t="s">
        <v>149</v>
      </c>
      <c r="H114" s="223">
        <v>1</v>
      </c>
      <c r="I114" s="224">
        <v>1450</v>
      </c>
      <c r="J114" s="224">
        <f>ROUND(I114*H114,2)</f>
        <v>1450</v>
      </c>
      <c r="K114" s="221" t="s">
        <v>118</v>
      </c>
      <c r="L114" s="225"/>
      <c r="M114" s="226" t="s">
        <v>17</v>
      </c>
      <c r="N114" s="227" t="s">
        <v>38</v>
      </c>
      <c r="O114" s="199">
        <v>0</v>
      </c>
      <c r="P114" s="199">
        <f>O114*H114</f>
        <v>0</v>
      </c>
      <c r="Q114" s="199">
        <v>0.0080999999999999996</v>
      </c>
      <c r="R114" s="199">
        <f>Q114*H114</f>
        <v>0.0080999999999999996</v>
      </c>
      <c r="S114" s="199">
        <v>0</v>
      </c>
      <c r="T114" s="200">
        <f>S114*H114</f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201" t="s">
        <v>130</v>
      </c>
      <c r="AT114" s="201" t="s">
        <v>127</v>
      </c>
      <c r="AU114" s="201" t="s">
        <v>77</v>
      </c>
      <c r="AY114" s="16" t="s">
        <v>111</v>
      </c>
      <c r="BE114" s="202">
        <f>IF(N114="základní",J114,0)</f>
        <v>1450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16" t="s">
        <v>75</v>
      </c>
      <c r="BK114" s="202">
        <f>ROUND(I114*H114,2)</f>
        <v>1450</v>
      </c>
      <c r="BL114" s="16" t="s">
        <v>119</v>
      </c>
      <c r="BM114" s="201" t="s">
        <v>168</v>
      </c>
    </row>
    <row r="115" s="2" customFormat="1">
      <c r="A115" s="31"/>
      <c r="B115" s="32"/>
      <c r="C115" s="33"/>
      <c r="D115" s="203" t="s">
        <v>121</v>
      </c>
      <c r="E115" s="33"/>
      <c r="F115" s="204" t="s">
        <v>167</v>
      </c>
      <c r="G115" s="33"/>
      <c r="H115" s="33"/>
      <c r="I115" s="33"/>
      <c r="J115" s="33"/>
      <c r="K115" s="33"/>
      <c r="L115" s="37"/>
      <c r="M115" s="205"/>
      <c r="N115" s="206"/>
      <c r="O115" s="76"/>
      <c r="P115" s="76"/>
      <c r="Q115" s="76"/>
      <c r="R115" s="76"/>
      <c r="S115" s="76"/>
      <c r="T115" s="77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T115" s="16" t="s">
        <v>121</v>
      </c>
      <c r="AU115" s="16" t="s">
        <v>77</v>
      </c>
    </row>
    <row r="116" s="2" customFormat="1">
      <c r="A116" s="31"/>
      <c r="B116" s="32"/>
      <c r="C116" s="33"/>
      <c r="D116" s="203" t="s">
        <v>132</v>
      </c>
      <c r="E116" s="33"/>
      <c r="F116" s="228" t="s">
        <v>164</v>
      </c>
      <c r="G116" s="33"/>
      <c r="H116" s="33"/>
      <c r="I116" s="33"/>
      <c r="J116" s="33"/>
      <c r="K116" s="33"/>
      <c r="L116" s="37"/>
      <c r="M116" s="205"/>
      <c r="N116" s="206"/>
      <c r="O116" s="76"/>
      <c r="P116" s="76"/>
      <c r="Q116" s="76"/>
      <c r="R116" s="76"/>
      <c r="S116" s="76"/>
      <c r="T116" s="77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6" t="s">
        <v>132</v>
      </c>
      <c r="AU116" s="16" t="s">
        <v>77</v>
      </c>
    </row>
    <row r="117" s="2" customFormat="1" ht="16.5" customHeight="1">
      <c r="A117" s="31"/>
      <c r="B117" s="32"/>
      <c r="C117" s="191" t="s">
        <v>169</v>
      </c>
      <c r="D117" s="191" t="s">
        <v>114</v>
      </c>
      <c r="E117" s="192" t="s">
        <v>170</v>
      </c>
      <c r="F117" s="193" t="s">
        <v>171</v>
      </c>
      <c r="G117" s="194" t="s">
        <v>149</v>
      </c>
      <c r="H117" s="195">
        <v>11</v>
      </c>
      <c r="I117" s="196">
        <v>324</v>
      </c>
      <c r="J117" s="196">
        <f>ROUND(I117*H117,2)</f>
        <v>3564</v>
      </c>
      <c r="K117" s="193" t="s">
        <v>118</v>
      </c>
      <c r="L117" s="37"/>
      <c r="M117" s="197" t="s">
        <v>17</v>
      </c>
      <c r="N117" s="198" t="s">
        <v>38</v>
      </c>
      <c r="O117" s="199">
        <v>0.71799999999999997</v>
      </c>
      <c r="P117" s="199">
        <f>O117*H117</f>
        <v>7.8979999999999997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201" t="s">
        <v>119</v>
      </c>
      <c r="AT117" s="201" t="s">
        <v>114</v>
      </c>
      <c r="AU117" s="201" t="s">
        <v>77</v>
      </c>
      <c r="AY117" s="16" t="s">
        <v>111</v>
      </c>
      <c r="BE117" s="202">
        <f>IF(N117="základní",J117,0)</f>
        <v>3564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16" t="s">
        <v>75</v>
      </c>
      <c r="BK117" s="202">
        <f>ROUND(I117*H117,2)</f>
        <v>3564</v>
      </c>
      <c r="BL117" s="16" t="s">
        <v>119</v>
      </c>
      <c r="BM117" s="201" t="s">
        <v>172</v>
      </c>
    </row>
    <row r="118" s="2" customFormat="1">
      <c r="A118" s="31"/>
      <c r="B118" s="32"/>
      <c r="C118" s="33"/>
      <c r="D118" s="203" t="s">
        <v>121</v>
      </c>
      <c r="E118" s="33"/>
      <c r="F118" s="204" t="s">
        <v>173</v>
      </c>
      <c r="G118" s="33"/>
      <c r="H118" s="33"/>
      <c r="I118" s="33"/>
      <c r="J118" s="33"/>
      <c r="K118" s="33"/>
      <c r="L118" s="37"/>
      <c r="M118" s="205"/>
      <c r="N118" s="206"/>
      <c r="O118" s="76"/>
      <c r="P118" s="76"/>
      <c r="Q118" s="76"/>
      <c r="R118" s="76"/>
      <c r="S118" s="76"/>
      <c r="T118" s="77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6" t="s">
        <v>121</v>
      </c>
      <c r="AU118" s="16" t="s">
        <v>77</v>
      </c>
    </row>
    <row r="119" s="2" customFormat="1">
      <c r="A119" s="31"/>
      <c r="B119" s="32"/>
      <c r="C119" s="33"/>
      <c r="D119" s="207" t="s">
        <v>123</v>
      </c>
      <c r="E119" s="33"/>
      <c r="F119" s="208" t="s">
        <v>174</v>
      </c>
      <c r="G119" s="33"/>
      <c r="H119" s="33"/>
      <c r="I119" s="33"/>
      <c r="J119" s="33"/>
      <c r="K119" s="33"/>
      <c r="L119" s="37"/>
      <c r="M119" s="205"/>
      <c r="N119" s="206"/>
      <c r="O119" s="76"/>
      <c r="P119" s="76"/>
      <c r="Q119" s="76"/>
      <c r="R119" s="76"/>
      <c r="S119" s="76"/>
      <c r="T119" s="77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6" t="s">
        <v>123</v>
      </c>
      <c r="AU119" s="16" t="s">
        <v>77</v>
      </c>
    </row>
    <row r="120" s="2" customFormat="1" ht="16.5" customHeight="1">
      <c r="A120" s="31"/>
      <c r="B120" s="32"/>
      <c r="C120" s="219" t="s">
        <v>175</v>
      </c>
      <c r="D120" s="219" t="s">
        <v>127</v>
      </c>
      <c r="E120" s="220" t="s">
        <v>176</v>
      </c>
      <c r="F120" s="221" t="s">
        <v>177</v>
      </c>
      <c r="G120" s="222" t="s">
        <v>149</v>
      </c>
      <c r="H120" s="223">
        <v>10</v>
      </c>
      <c r="I120" s="224">
        <v>11600</v>
      </c>
      <c r="J120" s="224">
        <f>ROUND(I120*H120,2)</f>
        <v>116000</v>
      </c>
      <c r="K120" s="221" t="s">
        <v>17</v>
      </c>
      <c r="L120" s="225"/>
      <c r="M120" s="226" t="s">
        <v>17</v>
      </c>
      <c r="N120" s="227" t="s">
        <v>38</v>
      </c>
      <c r="O120" s="199">
        <v>0</v>
      </c>
      <c r="P120" s="199">
        <f>O120*H120</f>
        <v>0</v>
      </c>
      <c r="Q120" s="199">
        <v>0.0040000000000000001</v>
      </c>
      <c r="R120" s="199">
        <f>Q120*H120</f>
        <v>0.040000000000000001</v>
      </c>
      <c r="S120" s="199">
        <v>0</v>
      </c>
      <c r="T120" s="200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201" t="s">
        <v>130</v>
      </c>
      <c r="AT120" s="201" t="s">
        <v>127</v>
      </c>
      <c r="AU120" s="201" t="s">
        <v>77</v>
      </c>
      <c r="AY120" s="16" t="s">
        <v>111</v>
      </c>
      <c r="BE120" s="202">
        <f>IF(N120="základní",J120,0)</f>
        <v>116000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16" t="s">
        <v>75</v>
      </c>
      <c r="BK120" s="202">
        <f>ROUND(I120*H120,2)</f>
        <v>116000</v>
      </c>
      <c r="BL120" s="16" t="s">
        <v>119</v>
      </c>
      <c r="BM120" s="201" t="s">
        <v>178</v>
      </c>
    </row>
    <row r="121" s="2" customFormat="1">
      <c r="A121" s="31"/>
      <c r="B121" s="32"/>
      <c r="C121" s="33"/>
      <c r="D121" s="203" t="s">
        <v>121</v>
      </c>
      <c r="E121" s="33"/>
      <c r="F121" s="204" t="s">
        <v>179</v>
      </c>
      <c r="G121" s="33"/>
      <c r="H121" s="33"/>
      <c r="I121" s="33"/>
      <c r="J121" s="33"/>
      <c r="K121" s="33"/>
      <c r="L121" s="37"/>
      <c r="M121" s="205"/>
      <c r="N121" s="206"/>
      <c r="O121" s="76"/>
      <c r="P121" s="76"/>
      <c r="Q121" s="76"/>
      <c r="R121" s="76"/>
      <c r="S121" s="76"/>
      <c r="T121" s="77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6" t="s">
        <v>121</v>
      </c>
      <c r="AU121" s="16" t="s">
        <v>77</v>
      </c>
    </row>
    <row r="122" s="2" customFormat="1">
      <c r="A122" s="31"/>
      <c r="B122" s="32"/>
      <c r="C122" s="33"/>
      <c r="D122" s="203" t="s">
        <v>132</v>
      </c>
      <c r="E122" s="33"/>
      <c r="F122" s="228" t="s">
        <v>180</v>
      </c>
      <c r="G122" s="33"/>
      <c r="H122" s="33"/>
      <c r="I122" s="33"/>
      <c r="J122" s="33"/>
      <c r="K122" s="33"/>
      <c r="L122" s="37"/>
      <c r="M122" s="205"/>
      <c r="N122" s="206"/>
      <c r="O122" s="76"/>
      <c r="P122" s="76"/>
      <c r="Q122" s="76"/>
      <c r="R122" s="76"/>
      <c r="S122" s="76"/>
      <c r="T122" s="77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132</v>
      </c>
      <c r="AU122" s="16" t="s">
        <v>77</v>
      </c>
    </row>
    <row r="123" s="2" customFormat="1" ht="16.5" customHeight="1">
      <c r="A123" s="31"/>
      <c r="B123" s="32"/>
      <c r="C123" s="219" t="s">
        <v>181</v>
      </c>
      <c r="D123" s="219" t="s">
        <v>127</v>
      </c>
      <c r="E123" s="220" t="s">
        <v>182</v>
      </c>
      <c r="F123" s="221" t="s">
        <v>183</v>
      </c>
      <c r="G123" s="222" t="s">
        <v>149</v>
      </c>
      <c r="H123" s="223">
        <v>1</v>
      </c>
      <c r="I123" s="224">
        <v>10900</v>
      </c>
      <c r="J123" s="224">
        <f>ROUND(I123*H123,2)</f>
        <v>10900</v>
      </c>
      <c r="K123" s="221" t="s">
        <v>17</v>
      </c>
      <c r="L123" s="225"/>
      <c r="M123" s="226" t="s">
        <v>17</v>
      </c>
      <c r="N123" s="227" t="s">
        <v>38</v>
      </c>
      <c r="O123" s="199">
        <v>0</v>
      </c>
      <c r="P123" s="199">
        <f>O123*H123</f>
        <v>0</v>
      </c>
      <c r="Q123" s="199">
        <v>0.0040000000000000001</v>
      </c>
      <c r="R123" s="199">
        <f>Q123*H123</f>
        <v>0.0040000000000000001</v>
      </c>
      <c r="S123" s="199">
        <v>0</v>
      </c>
      <c r="T123" s="200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201" t="s">
        <v>130</v>
      </c>
      <c r="AT123" s="201" t="s">
        <v>127</v>
      </c>
      <c r="AU123" s="201" t="s">
        <v>77</v>
      </c>
      <c r="AY123" s="16" t="s">
        <v>111</v>
      </c>
      <c r="BE123" s="202">
        <f>IF(N123="základní",J123,0)</f>
        <v>10900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6" t="s">
        <v>75</v>
      </c>
      <c r="BK123" s="202">
        <f>ROUND(I123*H123,2)</f>
        <v>10900</v>
      </c>
      <c r="BL123" s="16" t="s">
        <v>119</v>
      </c>
      <c r="BM123" s="201" t="s">
        <v>184</v>
      </c>
    </row>
    <row r="124" s="2" customFormat="1">
      <c r="A124" s="31"/>
      <c r="B124" s="32"/>
      <c r="C124" s="33"/>
      <c r="D124" s="203" t="s">
        <v>121</v>
      </c>
      <c r="E124" s="33"/>
      <c r="F124" s="204" t="s">
        <v>185</v>
      </c>
      <c r="G124" s="33"/>
      <c r="H124" s="33"/>
      <c r="I124" s="33"/>
      <c r="J124" s="33"/>
      <c r="K124" s="33"/>
      <c r="L124" s="37"/>
      <c r="M124" s="205"/>
      <c r="N124" s="206"/>
      <c r="O124" s="76"/>
      <c r="P124" s="76"/>
      <c r="Q124" s="76"/>
      <c r="R124" s="76"/>
      <c r="S124" s="76"/>
      <c r="T124" s="77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6" t="s">
        <v>121</v>
      </c>
      <c r="AU124" s="16" t="s">
        <v>77</v>
      </c>
    </row>
    <row r="125" s="2" customFormat="1">
      <c r="A125" s="31"/>
      <c r="B125" s="32"/>
      <c r="C125" s="33"/>
      <c r="D125" s="203" t="s">
        <v>132</v>
      </c>
      <c r="E125" s="33"/>
      <c r="F125" s="228" t="s">
        <v>180</v>
      </c>
      <c r="G125" s="33"/>
      <c r="H125" s="33"/>
      <c r="I125" s="33"/>
      <c r="J125" s="33"/>
      <c r="K125" s="33"/>
      <c r="L125" s="37"/>
      <c r="M125" s="205"/>
      <c r="N125" s="206"/>
      <c r="O125" s="76"/>
      <c r="P125" s="76"/>
      <c r="Q125" s="76"/>
      <c r="R125" s="76"/>
      <c r="S125" s="76"/>
      <c r="T125" s="77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6" t="s">
        <v>132</v>
      </c>
      <c r="AU125" s="16" t="s">
        <v>77</v>
      </c>
    </row>
    <row r="126" s="2" customFormat="1" ht="16.5" customHeight="1">
      <c r="A126" s="31"/>
      <c r="B126" s="32"/>
      <c r="C126" s="191" t="s">
        <v>186</v>
      </c>
      <c r="D126" s="191" t="s">
        <v>114</v>
      </c>
      <c r="E126" s="192" t="s">
        <v>187</v>
      </c>
      <c r="F126" s="193" t="s">
        <v>188</v>
      </c>
      <c r="G126" s="194" t="s">
        <v>117</v>
      </c>
      <c r="H126" s="195">
        <v>365</v>
      </c>
      <c r="I126" s="196">
        <v>52.799999999999997</v>
      </c>
      <c r="J126" s="196">
        <f>ROUND(I126*H126,2)</f>
        <v>19272</v>
      </c>
      <c r="K126" s="193" t="s">
        <v>118</v>
      </c>
      <c r="L126" s="37"/>
      <c r="M126" s="197" t="s">
        <v>17</v>
      </c>
      <c r="N126" s="198" t="s">
        <v>38</v>
      </c>
      <c r="O126" s="199">
        <v>0.123</v>
      </c>
      <c r="P126" s="199">
        <f>O126*H126</f>
        <v>44.894999999999996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1" t="s">
        <v>119</v>
      </c>
      <c r="AT126" s="201" t="s">
        <v>114</v>
      </c>
      <c r="AU126" s="201" t="s">
        <v>77</v>
      </c>
      <c r="AY126" s="16" t="s">
        <v>111</v>
      </c>
      <c r="BE126" s="202">
        <f>IF(N126="základní",J126,0)</f>
        <v>19272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6" t="s">
        <v>75</v>
      </c>
      <c r="BK126" s="202">
        <f>ROUND(I126*H126,2)</f>
        <v>19272</v>
      </c>
      <c r="BL126" s="16" t="s">
        <v>119</v>
      </c>
      <c r="BM126" s="201" t="s">
        <v>189</v>
      </c>
    </row>
    <row r="127" s="2" customFormat="1">
      <c r="A127" s="31"/>
      <c r="B127" s="32"/>
      <c r="C127" s="33"/>
      <c r="D127" s="203" t="s">
        <v>121</v>
      </c>
      <c r="E127" s="33"/>
      <c r="F127" s="204" t="s">
        <v>190</v>
      </c>
      <c r="G127" s="33"/>
      <c r="H127" s="33"/>
      <c r="I127" s="33"/>
      <c r="J127" s="33"/>
      <c r="K127" s="33"/>
      <c r="L127" s="37"/>
      <c r="M127" s="205"/>
      <c r="N127" s="206"/>
      <c r="O127" s="76"/>
      <c r="P127" s="76"/>
      <c r="Q127" s="76"/>
      <c r="R127" s="76"/>
      <c r="S127" s="76"/>
      <c r="T127" s="77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6" t="s">
        <v>121</v>
      </c>
      <c r="AU127" s="16" t="s">
        <v>77</v>
      </c>
    </row>
    <row r="128" s="2" customFormat="1">
      <c r="A128" s="31"/>
      <c r="B128" s="32"/>
      <c r="C128" s="33"/>
      <c r="D128" s="207" t="s">
        <v>123</v>
      </c>
      <c r="E128" s="33"/>
      <c r="F128" s="208" t="s">
        <v>191</v>
      </c>
      <c r="G128" s="33"/>
      <c r="H128" s="33"/>
      <c r="I128" s="33"/>
      <c r="J128" s="33"/>
      <c r="K128" s="33"/>
      <c r="L128" s="37"/>
      <c r="M128" s="205"/>
      <c r="N128" s="206"/>
      <c r="O128" s="76"/>
      <c r="P128" s="76"/>
      <c r="Q128" s="76"/>
      <c r="R128" s="76"/>
      <c r="S128" s="76"/>
      <c r="T128" s="77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6" t="s">
        <v>123</v>
      </c>
      <c r="AU128" s="16" t="s">
        <v>77</v>
      </c>
    </row>
    <row r="129" s="2" customFormat="1" ht="16.5" customHeight="1">
      <c r="A129" s="31"/>
      <c r="B129" s="32"/>
      <c r="C129" s="219" t="s">
        <v>192</v>
      </c>
      <c r="D129" s="219" t="s">
        <v>127</v>
      </c>
      <c r="E129" s="220" t="s">
        <v>193</v>
      </c>
      <c r="F129" s="221" t="s">
        <v>194</v>
      </c>
      <c r="G129" s="222" t="s">
        <v>195</v>
      </c>
      <c r="H129" s="223">
        <v>238.04300000000001</v>
      </c>
      <c r="I129" s="224">
        <v>66.099999999999994</v>
      </c>
      <c r="J129" s="224">
        <f>ROUND(I129*H129,2)</f>
        <v>15734.639999999999</v>
      </c>
      <c r="K129" s="221" t="s">
        <v>118</v>
      </c>
      <c r="L129" s="225"/>
      <c r="M129" s="226" t="s">
        <v>17</v>
      </c>
      <c r="N129" s="227" t="s">
        <v>38</v>
      </c>
      <c r="O129" s="199">
        <v>0</v>
      </c>
      <c r="P129" s="199">
        <f>O129*H129</f>
        <v>0</v>
      </c>
      <c r="Q129" s="199">
        <v>0.001</v>
      </c>
      <c r="R129" s="199">
        <f>Q129*H129</f>
        <v>0.23804300000000001</v>
      </c>
      <c r="S129" s="199">
        <v>0</v>
      </c>
      <c r="T129" s="200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1" t="s">
        <v>130</v>
      </c>
      <c r="AT129" s="201" t="s">
        <v>127</v>
      </c>
      <c r="AU129" s="201" t="s">
        <v>77</v>
      </c>
      <c r="AY129" s="16" t="s">
        <v>111</v>
      </c>
      <c r="BE129" s="202">
        <f>IF(N129="základní",J129,0)</f>
        <v>15734.639999999999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75</v>
      </c>
      <c r="BK129" s="202">
        <f>ROUND(I129*H129,2)</f>
        <v>15734.639999999999</v>
      </c>
      <c r="BL129" s="16" t="s">
        <v>119</v>
      </c>
      <c r="BM129" s="201" t="s">
        <v>196</v>
      </c>
    </row>
    <row r="130" s="2" customFormat="1">
      <c r="A130" s="31"/>
      <c r="B130" s="32"/>
      <c r="C130" s="33"/>
      <c r="D130" s="203" t="s">
        <v>121</v>
      </c>
      <c r="E130" s="33"/>
      <c r="F130" s="204" t="s">
        <v>197</v>
      </c>
      <c r="G130" s="33"/>
      <c r="H130" s="33"/>
      <c r="I130" s="33"/>
      <c r="J130" s="33"/>
      <c r="K130" s="33"/>
      <c r="L130" s="37"/>
      <c r="M130" s="205"/>
      <c r="N130" s="206"/>
      <c r="O130" s="76"/>
      <c r="P130" s="76"/>
      <c r="Q130" s="76"/>
      <c r="R130" s="76"/>
      <c r="S130" s="76"/>
      <c r="T130" s="77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6" t="s">
        <v>121</v>
      </c>
      <c r="AU130" s="16" t="s">
        <v>77</v>
      </c>
    </row>
    <row r="131" s="13" customFormat="1">
      <c r="A131" s="13"/>
      <c r="B131" s="209"/>
      <c r="C131" s="210"/>
      <c r="D131" s="203" t="s">
        <v>125</v>
      </c>
      <c r="E131" s="211" t="s">
        <v>17</v>
      </c>
      <c r="F131" s="212" t="s">
        <v>198</v>
      </c>
      <c r="G131" s="210"/>
      <c r="H131" s="213">
        <v>226.708</v>
      </c>
      <c r="I131" s="210"/>
      <c r="J131" s="210"/>
      <c r="K131" s="210"/>
      <c r="L131" s="214"/>
      <c r="M131" s="215"/>
      <c r="N131" s="216"/>
      <c r="O131" s="216"/>
      <c r="P131" s="216"/>
      <c r="Q131" s="216"/>
      <c r="R131" s="216"/>
      <c r="S131" s="216"/>
      <c r="T131" s="21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18" t="s">
        <v>125</v>
      </c>
      <c r="AU131" s="218" t="s">
        <v>77</v>
      </c>
      <c r="AV131" s="13" t="s">
        <v>77</v>
      </c>
      <c r="AW131" s="13" t="s">
        <v>29</v>
      </c>
      <c r="AX131" s="13" t="s">
        <v>75</v>
      </c>
      <c r="AY131" s="218" t="s">
        <v>111</v>
      </c>
    </row>
    <row r="132" s="13" customFormat="1">
      <c r="A132" s="13"/>
      <c r="B132" s="209"/>
      <c r="C132" s="210"/>
      <c r="D132" s="203" t="s">
        <v>125</v>
      </c>
      <c r="E132" s="210"/>
      <c r="F132" s="212" t="s">
        <v>199</v>
      </c>
      <c r="G132" s="210"/>
      <c r="H132" s="213">
        <v>238.04300000000001</v>
      </c>
      <c r="I132" s="210"/>
      <c r="J132" s="210"/>
      <c r="K132" s="210"/>
      <c r="L132" s="214"/>
      <c r="M132" s="215"/>
      <c r="N132" s="216"/>
      <c r="O132" s="216"/>
      <c r="P132" s="216"/>
      <c r="Q132" s="216"/>
      <c r="R132" s="216"/>
      <c r="S132" s="216"/>
      <c r="T132" s="21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18" t="s">
        <v>125</v>
      </c>
      <c r="AU132" s="218" t="s">
        <v>77</v>
      </c>
      <c r="AV132" s="13" t="s">
        <v>77</v>
      </c>
      <c r="AW132" s="13" t="s">
        <v>4</v>
      </c>
      <c r="AX132" s="13" t="s">
        <v>75</v>
      </c>
      <c r="AY132" s="218" t="s">
        <v>111</v>
      </c>
    </row>
    <row r="133" s="2" customFormat="1" ht="16.5" customHeight="1">
      <c r="A133" s="31"/>
      <c r="B133" s="32"/>
      <c r="C133" s="191" t="s">
        <v>200</v>
      </c>
      <c r="D133" s="191" t="s">
        <v>114</v>
      </c>
      <c r="E133" s="192" t="s">
        <v>201</v>
      </c>
      <c r="F133" s="193" t="s">
        <v>202</v>
      </c>
      <c r="G133" s="194" t="s">
        <v>149</v>
      </c>
      <c r="H133" s="195">
        <v>24</v>
      </c>
      <c r="I133" s="196">
        <v>103</v>
      </c>
      <c r="J133" s="196">
        <f>ROUND(I133*H133,2)</f>
        <v>2472</v>
      </c>
      <c r="K133" s="193" t="s">
        <v>118</v>
      </c>
      <c r="L133" s="37"/>
      <c r="M133" s="197" t="s">
        <v>17</v>
      </c>
      <c r="N133" s="198" t="s">
        <v>38</v>
      </c>
      <c r="O133" s="199">
        <v>0.23999999999999999</v>
      </c>
      <c r="P133" s="199">
        <f>O133*H133</f>
        <v>5.7599999999999998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1" t="s">
        <v>119</v>
      </c>
      <c r="AT133" s="201" t="s">
        <v>114</v>
      </c>
      <c r="AU133" s="201" t="s">
        <v>77</v>
      </c>
      <c r="AY133" s="16" t="s">
        <v>111</v>
      </c>
      <c r="BE133" s="202">
        <f>IF(N133="základní",J133,0)</f>
        <v>2472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6" t="s">
        <v>75</v>
      </c>
      <c r="BK133" s="202">
        <f>ROUND(I133*H133,2)</f>
        <v>2472</v>
      </c>
      <c r="BL133" s="16" t="s">
        <v>119</v>
      </c>
      <c r="BM133" s="201" t="s">
        <v>203</v>
      </c>
    </row>
    <row r="134" s="2" customFormat="1">
      <c r="A134" s="31"/>
      <c r="B134" s="32"/>
      <c r="C134" s="33"/>
      <c r="D134" s="203" t="s">
        <v>121</v>
      </c>
      <c r="E134" s="33"/>
      <c r="F134" s="204" t="s">
        <v>204</v>
      </c>
      <c r="G134" s="33"/>
      <c r="H134" s="33"/>
      <c r="I134" s="33"/>
      <c r="J134" s="33"/>
      <c r="K134" s="33"/>
      <c r="L134" s="37"/>
      <c r="M134" s="205"/>
      <c r="N134" s="206"/>
      <c r="O134" s="76"/>
      <c r="P134" s="76"/>
      <c r="Q134" s="76"/>
      <c r="R134" s="76"/>
      <c r="S134" s="76"/>
      <c r="T134" s="77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6" t="s">
        <v>121</v>
      </c>
      <c r="AU134" s="16" t="s">
        <v>77</v>
      </c>
    </row>
    <row r="135" s="2" customFormat="1">
      <c r="A135" s="31"/>
      <c r="B135" s="32"/>
      <c r="C135" s="33"/>
      <c r="D135" s="207" t="s">
        <v>123</v>
      </c>
      <c r="E135" s="33"/>
      <c r="F135" s="208" t="s">
        <v>205</v>
      </c>
      <c r="G135" s="33"/>
      <c r="H135" s="33"/>
      <c r="I135" s="33"/>
      <c r="J135" s="33"/>
      <c r="K135" s="33"/>
      <c r="L135" s="37"/>
      <c r="M135" s="205"/>
      <c r="N135" s="206"/>
      <c r="O135" s="76"/>
      <c r="P135" s="76"/>
      <c r="Q135" s="76"/>
      <c r="R135" s="76"/>
      <c r="S135" s="76"/>
      <c r="T135" s="77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123</v>
      </c>
      <c r="AU135" s="16" t="s">
        <v>77</v>
      </c>
    </row>
    <row r="136" s="2" customFormat="1" ht="16.5" customHeight="1">
      <c r="A136" s="31"/>
      <c r="B136" s="32"/>
      <c r="C136" s="219" t="s">
        <v>8</v>
      </c>
      <c r="D136" s="219" t="s">
        <v>127</v>
      </c>
      <c r="E136" s="220" t="s">
        <v>206</v>
      </c>
      <c r="F136" s="221" t="s">
        <v>207</v>
      </c>
      <c r="G136" s="222" t="s">
        <v>149</v>
      </c>
      <c r="H136" s="223">
        <v>13</v>
      </c>
      <c r="I136" s="224">
        <v>42.700000000000003</v>
      </c>
      <c r="J136" s="224">
        <f>ROUND(I136*H136,2)</f>
        <v>555.10000000000002</v>
      </c>
      <c r="K136" s="221" t="s">
        <v>118</v>
      </c>
      <c r="L136" s="225"/>
      <c r="M136" s="226" t="s">
        <v>17</v>
      </c>
      <c r="N136" s="227" t="s">
        <v>38</v>
      </c>
      <c r="O136" s="199">
        <v>0</v>
      </c>
      <c r="P136" s="199">
        <f>O136*H136</f>
        <v>0</v>
      </c>
      <c r="Q136" s="199">
        <v>0.00013999999999999999</v>
      </c>
      <c r="R136" s="199">
        <f>Q136*H136</f>
        <v>0.0018199999999999998</v>
      </c>
      <c r="S136" s="199">
        <v>0</v>
      </c>
      <c r="T136" s="200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1" t="s">
        <v>130</v>
      </c>
      <c r="AT136" s="201" t="s">
        <v>127</v>
      </c>
      <c r="AU136" s="201" t="s">
        <v>77</v>
      </c>
      <c r="AY136" s="16" t="s">
        <v>111</v>
      </c>
      <c r="BE136" s="202">
        <f>IF(N136="základní",J136,0)</f>
        <v>555.10000000000002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75</v>
      </c>
      <c r="BK136" s="202">
        <f>ROUND(I136*H136,2)</f>
        <v>555.10000000000002</v>
      </c>
      <c r="BL136" s="16" t="s">
        <v>119</v>
      </c>
      <c r="BM136" s="201" t="s">
        <v>208</v>
      </c>
    </row>
    <row r="137" s="2" customFormat="1">
      <c r="A137" s="31"/>
      <c r="B137" s="32"/>
      <c r="C137" s="33"/>
      <c r="D137" s="203" t="s">
        <v>121</v>
      </c>
      <c r="E137" s="33"/>
      <c r="F137" s="204" t="s">
        <v>207</v>
      </c>
      <c r="G137" s="33"/>
      <c r="H137" s="33"/>
      <c r="I137" s="33"/>
      <c r="J137" s="33"/>
      <c r="K137" s="33"/>
      <c r="L137" s="37"/>
      <c r="M137" s="205"/>
      <c r="N137" s="206"/>
      <c r="O137" s="76"/>
      <c r="P137" s="76"/>
      <c r="Q137" s="76"/>
      <c r="R137" s="76"/>
      <c r="S137" s="76"/>
      <c r="T137" s="77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6" t="s">
        <v>121</v>
      </c>
      <c r="AU137" s="16" t="s">
        <v>77</v>
      </c>
    </row>
    <row r="138" s="2" customFormat="1" ht="16.5" customHeight="1">
      <c r="A138" s="31"/>
      <c r="B138" s="32"/>
      <c r="C138" s="219" t="s">
        <v>119</v>
      </c>
      <c r="D138" s="219" t="s">
        <v>127</v>
      </c>
      <c r="E138" s="220" t="s">
        <v>209</v>
      </c>
      <c r="F138" s="221" t="s">
        <v>210</v>
      </c>
      <c r="G138" s="222" t="s">
        <v>149</v>
      </c>
      <c r="H138" s="223">
        <v>11</v>
      </c>
      <c r="I138" s="224">
        <v>36</v>
      </c>
      <c r="J138" s="224">
        <f>ROUND(I138*H138,2)</f>
        <v>396</v>
      </c>
      <c r="K138" s="221" t="s">
        <v>118</v>
      </c>
      <c r="L138" s="225"/>
      <c r="M138" s="226" t="s">
        <v>17</v>
      </c>
      <c r="N138" s="227" t="s">
        <v>38</v>
      </c>
      <c r="O138" s="199">
        <v>0</v>
      </c>
      <c r="P138" s="199">
        <f>O138*H138</f>
        <v>0</v>
      </c>
      <c r="Q138" s="199">
        <v>0.00013999999999999999</v>
      </c>
      <c r="R138" s="199">
        <f>Q138*H138</f>
        <v>0.0015399999999999999</v>
      </c>
      <c r="S138" s="199">
        <v>0</v>
      </c>
      <c r="T138" s="200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1" t="s">
        <v>130</v>
      </c>
      <c r="AT138" s="201" t="s">
        <v>127</v>
      </c>
      <c r="AU138" s="201" t="s">
        <v>77</v>
      </c>
      <c r="AY138" s="16" t="s">
        <v>111</v>
      </c>
      <c r="BE138" s="202">
        <f>IF(N138="základní",J138,0)</f>
        <v>396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75</v>
      </c>
      <c r="BK138" s="202">
        <f>ROUND(I138*H138,2)</f>
        <v>396</v>
      </c>
      <c r="BL138" s="16" t="s">
        <v>119</v>
      </c>
      <c r="BM138" s="201" t="s">
        <v>211</v>
      </c>
    </row>
    <row r="139" s="2" customFormat="1">
      <c r="A139" s="31"/>
      <c r="B139" s="32"/>
      <c r="C139" s="33"/>
      <c r="D139" s="203" t="s">
        <v>121</v>
      </c>
      <c r="E139" s="33"/>
      <c r="F139" s="204" t="s">
        <v>210</v>
      </c>
      <c r="G139" s="33"/>
      <c r="H139" s="33"/>
      <c r="I139" s="33"/>
      <c r="J139" s="33"/>
      <c r="K139" s="33"/>
      <c r="L139" s="37"/>
      <c r="M139" s="205"/>
      <c r="N139" s="206"/>
      <c r="O139" s="76"/>
      <c r="P139" s="76"/>
      <c r="Q139" s="76"/>
      <c r="R139" s="76"/>
      <c r="S139" s="76"/>
      <c r="T139" s="77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6" t="s">
        <v>121</v>
      </c>
      <c r="AU139" s="16" t="s">
        <v>77</v>
      </c>
    </row>
    <row r="140" s="2" customFormat="1" ht="16.5" customHeight="1">
      <c r="A140" s="31"/>
      <c r="B140" s="32"/>
      <c r="C140" s="191" t="s">
        <v>212</v>
      </c>
      <c r="D140" s="191" t="s">
        <v>114</v>
      </c>
      <c r="E140" s="192" t="s">
        <v>213</v>
      </c>
      <c r="F140" s="193" t="s">
        <v>214</v>
      </c>
      <c r="G140" s="194" t="s">
        <v>149</v>
      </c>
      <c r="H140" s="195">
        <v>1</v>
      </c>
      <c r="I140" s="196">
        <v>17000</v>
      </c>
      <c r="J140" s="196">
        <f>ROUND(I140*H140,2)</f>
        <v>17000</v>
      </c>
      <c r="K140" s="193" t="s">
        <v>215</v>
      </c>
      <c r="L140" s="37"/>
      <c r="M140" s="197" t="s">
        <v>17</v>
      </c>
      <c r="N140" s="198" t="s">
        <v>38</v>
      </c>
      <c r="O140" s="199">
        <v>31.841999999999999</v>
      </c>
      <c r="P140" s="199">
        <f>O140*H140</f>
        <v>31.841999999999999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1" t="s">
        <v>119</v>
      </c>
      <c r="AT140" s="201" t="s">
        <v>114</v>
      </c>
      <c r="AU140" s="201" t="s">
        <v>77</v>
      </c>
      <c r="AY140" s="16" t="s">
        <v>111</v>
      </c>
      <c r="BE140" s="202">
        <f>IF(N140="základní",J140,0)</f>
        <v>17000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6" t="s">
        <v>75</v>
      </c>
      <c r="BK140" s="202">
        <f>ROUND(I140*H140,2)</f>
        <v>17000</v>
      </c>
      <c r="BL140" s="16" t="s">
        <v>119</v>
      </c>
      <c r="BM140" s="201" t="s">
        <v>216</v>
      </c>
    </row>
    <row r="141" s="2" customFormat="1">
      <c r="A141" s="31"/>
      <c r="B141" s="32"/>
      <c r="C141" s="33"/>
      <c r="D141" s="203" t="s">
        <v>121</v>
      </c>
      <c r="E141" s="33"/>
      <c r="F141" s="204" t="s">
        <v>217</v>
      </c>
      <c r="G141" s="33"/>
      <c r="H141" s="33"/>
      <c r="I141" s="33"/>
      <c r="J141" s="33"/>
      <c r="K141" s="33"/>
      <c r="L141" s="37"/>
      <c r="M141" s="205"/>
      <c r="N141" s="206"/>
      <c r="O141" s="76"/>
      <c r="P141" s="76"/>
      <c r="Q141" s="76"/>
      <c r="R141" s="76"/>
      <c r="S141" s="76"/>
      <c r="T141" s="77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121</v>
      </c>
      <c r="AU141" s="16" t="s">
        <v>77</v>
      </c>
    </row>
    <row r="142" s="2" customFormat="1">
      <c r="A142" s="31"/>
      <c r="B142" s="32"/>
      <c r="C142" s="33"/>
      <c r="D142" s="207" t="s">
        <v>123</v>
      </c>
      <c r="E142" s="33"/>
      <c r="F142" s="208" t="s">
        <v>218</v>
      </c>
      <c r="G142" s="33"/>
      <c r="H142" s="33"/>
      <c r="I142" s="33"/>
      <c r="J142" s="33"/>
      <c r="K142" s="33"/>
      <c r="L142" s="37"/>
      <c r="M142" s="205"/>
      <c r="N142" s="206"/>
      <c r="O142" s="76"/>
      <c r="P142" s="76"/>
      <c r="Q142" s="76"/>
      <c r="R142" s="76"/>
      <c r="S142" s="76"/>
      <c r="T142" s="77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6" t="s">
        <v>123</v>
      </c>
      <c r="AU142" s="16" t="s">
        <v>77</v>
      </c>
    </row>
    <row r="143" s="2" customFormat="1" ht="16.5" customHeight="1">
      <c r="A143" s="31"/>
      <c r="B143" s="32"/>
      <c r="C143" s="191" t="s">
        <v>219</v>
      </c>
      <c r="D143" s="191" t="s">
        <v>114</v>
      </c>
      <c r="E143" s="192" t="s">
        <v>220</v>
      </c>
      <c r="F143" s="193" t="s">
        <v>221</v>
      </c>
      <c r="G143" s="194" t="s">
        <v>222</v>
      </c>
      <c r="H143" s="195">
        <v>0.68200000000000005</v>
      </c>
      <c r="I143" s="196">
        <v>4340</v>
      </c>
      <c r="J143" s="196">
        <f>ROUND(I143*H143,2)</f>
        <v>2959.8800000000001</v>
      </c>
      <c r="K143" s="193" t="s">
        <v>118</v>
      </c>
      <c r="L143" s="37"/>
      <c r="M143" s="197" t="s">
        <v>17</v>
      </c>
      <c r="N143" s="198" t="s">
        <v>38</v>
      </c>
      <c r="O143" s="199">
        <v>8.4600000000000009</v>
      </c>
      <c r="P143" s="199">
        <f>O143*H143</f>
        <v>5.7697200000000013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1" t="s">
        <v>119</v>
      </c>
      <c r="AT143" s="201" t="s">
        <v>114</v>
      </c>
      <c r="AU143" s="201" t="s">
        <v>77</v>
      </c>
      <c r="AY143" s="16" t="s">
        <v>111</v>
      </c>
      <c r="BE143" s="202">
        <f>IF(N143="základní",J143,0)</f>
        <v>2959.8800000000001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75</v>
      </c>
      <c r="BK143" s="202">
        <f>ROUND(I143*H143,2)</f>
        <v>2959.8800000000001</v>
      </c>
      <c r="BL143" s="16" t="s">
        <v>119</v>
      </c>
      <c r="BM143" s="201" t="s">
        <v>223</v>
      </c>
    </row>
    <row r="144" s="2" customFormat="1">
      <c r="A144" s="31"/>
      <c r="B144" s="32"/>
      <c r="C144" s="33"/>
      <c r="D144" s="203" t="s">
        <v>121</v>
      </c>
      <c r="E144" s="33"/>
      <c r="F144" s="204" t="s">
        <v>224</v>
      </c>
      <c r="G144" s="33"/>
      <c r="H144" s="33"/>
      <c r="I144" s="33"/>
      <c r="J144" s="33"/>
      <c r="K144" s="33"/>
      <c r="L144" s="37"/>
      <c r="M144" s="205"/>
      <c r="N144" s="206"/>
      <c r="O144" s="76"/>
      <c r="P144" s="76"/>
      <c r="Q144" s="76"/>
      <c r="R144" s="76"/>
      <c r="S144" s="76"/>
      <c r="T144" s="77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6" t="s">
        <v>121</v>
      </c>
      <c r="AU144" s="16" t="s">
        <v>77</v>
      </c>
    </row>
    <row r="145" s="2" customFormat="1">
      <c r="A145" s="31"/>
      <c r="B145" s="32"/>
      <c r="C145" s="33"/>
      <c r="D145" s="207" t="s">
        <v>123</v>
      </c>
      <c r="E145" s="33"/>
      <c r="F145" s="208" t="s">
        <v>225</v>
      </c>
      <c r="G145" s="33"/>
      <c r="H145" s="33"/>
      <c r="I145" s="33"/>
      <c r="J145" s="33"/>
      <c r="K145" s="33"/>
      <c r="L145" s="37"/>
      <c r="M145" s="205"/>
      <c r="N145" s="206"/>
      <c r="O145" s="76"/>
      <c r="P145" s="76"/>
      <c r="Q145" s="76"/>
      <c r="R145" s="76"/>
      <c r="S145" s="76"/>
      <c r="T145" s="77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6" t="s">
        <v>123</v>
      </c>
      <c r="AU145" s="16" t="s">
        <v>77</v>
      </c>
    </row>
    <row r="146" s="2" customFormat="1" ht="16.5" customHeight="1">
      <c r="A146" s="31"/>
      <c r="B146" s="32"/>
      <c r="C146" s="191" t="s">
        <v>226</v>
      </c>
      <c r="D146" s="191" t="s">
        <v>114</v>
      </c>
      <c r="E146" s="192" t="s">
        <v>227</v>
      </c>
      <c r="F146" s="193" t="s">
        <v>228</v>
      </c>
      <c r="G146" s="194" t="s">
        <v>222</v>
      </c>
      <c r="H146" s="195">
        <v>0.68200000000000005</v>
      </c>
      <c r="I146" s="196">
        <v>2370</v>
      </c>
      <c r="J146" s="196">
        <f>ROUND(I146*H146,2)</f>
        <v>1616.3399999999999</v>
      </c>
      <c r="K146" s="193" t="s">
        <v>118</v>
      </c>
      <c r="L146" s="37"/>
      <c r="M146" s="197" t="s">
        <v>17</v>
      </c>
      <c r="N146" s="198" t="s">
        <v>38</v>
      </c>
      <c r="O146" s="199">
        <v>3.3969999999999998</v>
      </c>
      <c r="P146" s="199">
        <f>O146*H146</f>
        <v>2.316754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1" t="s">
        <v>119</v>
      </c>
      <c r="AT146" s="201" t="s">
        <v>114</v>
      </c>
      <c r="AU146" s="201" t="s">
        <v>77</v>
      </c>
      <c r="AY146" s="16" t="s">
        <v>111</v>
      </c>
      <c r="BE146" s="202">
        <f>IF(N146="základní",J146,0)</f>
        <v>1616.3399999999999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75</v>
      </c>
      <c r="BK146" s="202">
        <f>ROUND(I146*H146,2)</f>
        <v>1616.3399999999999</v>
      </c>
      <c r="BL146" s="16" t="s">
        <v>119</v>
      </c>
      <c r="BM146" s="201" t="s">
        <v>229</v>
      </c>
    </row>
    <row r="147" s="2" customFormat="1">
      <c r="A147" s="31"/>
      <c r="B147" s="32"/>
      <c r="C147" s="33"/>
      <c r="D147" s="203" t="s">
        <v>121</v>
      </c>
      <c r="E147" s="33"/>
      <c r="F147" s="204" t="s">
        <v>230</v>
      </c>
      <c r="G147" s="33"/>
      <c r="H147" s="33"/>
      <c r="I147" s="33"/>
      <c r="J147" s="33"/>
      <c r="K147" s="33"/>
      <c r="L147" s="37"/>
      <c r="M147" s="205"/>
      <c r="N147" s="206"/>
      <c r="O147" s="76"/>
      <c r="P147" s="76"/>
      <c r="Q147" s="76"/>
      <c r="R147" s="76"/>
      <c r="S147" s="76"/>
      <c r="T147" s="77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6" t="s">
        <v>121</v>
      </c>
      <c r="AU147" s="16" t="s">
        <v>77</v>
      </c>
    </row>
    <row r="148" s="2" customFormat="1">
      <c r="A148" s="31"/>
      <c r="B148" s="32"/>
      <c r="C148" s="33"/>
      <c r="D148" s="207" t="s">
        <v>123</v>
      </c>
      <c r="E148" s="33"/>
      <c r="F148" s="208" t="s">
        <v>231</v>
      </c>
      <c r="G148" s="33"/>
      <c r="H148" s="33"/>
      <c r="I148" s="33"/>
      <c r="J148" s="33"/>
      <c r="K148" s="33"/>
      <c r="L148" s="37"/>
      <c r="M148" s="205"/>
      <c r="N148" s="206"/>
      <c r="O148" s="76"/>
      <c r="P148" s="76"/>
      <c r="Q148" s="76"/>
      <c r="R148" s="76"/>
      <c r="S148" s="76"/>
      <c r="T148" s="77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6" t="s">
        <v>123</v>
      </c>
      <c r="AU148" s="16" t="s">
        <v>77</v>
      </c>
    </row>
    <row r="149" s="12" customFormat="1" ht="25.92" customHeight="1">
      <c r="A149" s="12"/>
      <c r="B149" s="176"/>
      <c r="C149" s="177"/>
      <c r="D149" s="178" t="s">
        <v>66</v>
      </c>
      <c r="E149" s="179" t="s">
        <v>127</v>
      </c>
      <c r="F149" s="179" t="s">
        <v>232</v>
      </c>
      <c r="G149" s="177"/>
      <c r="H149" s="177"/>
      <c r="I149" s="177"/>
      <c r="J149" s="180">
        <f>BK149</f>
        <v>744060.20999999996</v>
      </c>
      <c r="K149" s="177"/>
      <c r="L149" s="181"/>
      <c r="M149" s="182"/>
      <c r="N149" s="183"/>
      <c r="O149" s="183"/>
      <c r="P149" s="184">
        <f>P150+P182</f>
        <v>864.82606199999998</v>
      </c>
      <c r="Q149" s="183"/>
      <c r="R149" s="184">
        <f>R150+R182</f>
        <v>2.4154002000000006</v>
      </c>
      <c r="S149" s="183"/>
      <c r="T149" s="185">
        <f>T150+T182</f>
        <v>0.58999999999999997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86" t="s">
        <v>135</v>
      </c>
      <c r="AT149" s="187" t="s">
        <v>66</v>
      </c>
      <c r="AU149" s="187" t="s">
        <v>67</v>
      </c>
      <c r="AY149" s="186" t="s">
        <v>111</v>
      </c>
      <c r="BK149" s="188">
        <f>BK150+BK182</f>
        <v>744060.20999999996</v>
      </c>
    </row>
    <row r="150" s="12" customFormat="1" ht="22.8" customHeight="1">
      <c r="A150" s="12"/>
      <c r="B150" s="176"/>
      <c r="C150" s="177"/>
      <c r="D150" s="178" t="s">
        <v>66</v>
      </c>
      <c r="E150" s="189" t="s">
        <v>233</v>
      </c>
      <c r="F150" s="189" t="s">
        <v>234</v>
      </c>
      <c r="G150" s="177"/>
      <c r="H150" s="177"/>
      <c r="I150" s="177"/>
      <c r="J150" s="190">
        <f>BK150</f>
        <v>261642.13000000001</v>
      </c>
      <c r="K150" s="177"/>
      <c r="L150" s="181"/>
      <c r="M150" s="182"/>
      <c r="N150" s="183"/>
      <c r="O150" s="183"/>
      <c r="P150" s="184">
        <f>SUM(P151:P181)</f>
        <v>70.847000000000008</v>
      </c>
      <c r="Q150" s="183"/>
      <c r="R150" s="184">
        <f>SUM(R151:R181)</f>
        <v>1.2173500000000002</v>
      </c>
      <c r="S150" s="183"/>
      <c r="T150" s="185">
        <f>SUM(T151:T181)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86" t="s">
        <v>135</v>
      </c>
      <c r="AT150" s="187" t="s">
        <v>66</v>
      </c>
      <c r="AU150" s="187" t="s">
        <v>75</v>
      </c>
      <c r="AY150" s="186" t="s">
        <v>111</v>
      </c>
      <c r="BK150" s="188">
        <f>SUM(BK151:BK181)</f>
        <v>261642.13000000001</v>
      </c>
    </row>
    <row r="151" s="2" customFormat="1" ht="16.5" customHeight="1">
      <c r="A151" s="31"/>
      <c r="B151" s="32"/>
      <c r="C151" s="191" t="s">
        <v>235</v>
      </c>
      <c r="D151" s="191" t="s">
        <v>114</v>
      </c>
      <c r="E151" s="192" t="s">
        <v>236</v>
      </c>
      <c r="F151" s="193" t="s">
        <v>237</v>
      </c>
      <c r="G151" s="194" t="s">
        <v>149</v>
      </c>
      <c r="H151" s="195">
        <v>1</v>
      </c>
      <c r="I151" s="196">
        <v>772</v>
      </c>
      <c r="J151" s="196">
        <f>ROUND(I151*H151,2)</f>
        <v>772</v>
      </c>
      <c r="K151" s="193" t="s">
        <v>118</v>
      </c>
      <c r="L151" s="37"/>
      <c r="M151" s="197" t="s">
        <v>17</v>
      </c>
      <c r="N151" s="198" t="s">
        <v>38</v>
      </c>
      <c r="O151" s="199">
        <v>1.6830000000000001</v>
      </c>
      <c r="P151" s="199">
        <f>O151*H151</f>
        <v>1.6830000000000001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1" t="s">
        <v>238</v>
      </c>
      <c r="AT151" s="201" t="s">
        <v>114</v>
      </c>
      <c r="AU151" s="201" t="s">
        <v>77</v>
      </c>
      <c r="AY151" s="16" t="s">
        <v>111</v>
      </c>
      <c r="BE151" s="202">
        <f>IF(N151="základní",J151,0)</f>
        <v>772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6" t="s">
        <v>75</v>
      </c>
      <c r="BK151" s="202">
        <f>ROUND(I151*H151,2)</f>
        <v>772</v>
      </c>
      <c r="BL151" s="16" t="s">
        <v>238</v>
      </c>
      <c r="BM151" s="201" t="s">
        <v>239</v>
      </c>
    </row>
    <row r="152" s="2" customFormat="1">
      <c r="A152" s="31"/>
      <c r="B152" s="32"/>
      <c r="C152" s="33"/>
      <c r="D152" s="203" t="s">
        <v>121</v>
      </c>
      <c r="E152" s="33"/>
      <c r="F152" s="204" t="s">
        <v>237</v>
      </c>
      <c r="G152" s="33"/>
      <c r="H152" s="33"/>
      <c r="I152" s="33"/>
      <c r="J152" s="33"/>
      <c r="K152" s="33"/>
      <c r="L152" s="37"/>
      <c r="M152" s="205"/>
      <c r="N152" s="206"/>
      <c r="O152" s="76"/>
      <c r="P152" s="76"/>
      <c r="Q152" s="76"/>
      <c r="R152" s="76"/>
      <c r="S152" s="76"/>
      <c r="T152" s="77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6" t="s">
        <v>121</v>
      </c>
      <c r="AU152" s="16" t="s">
        <v>77</v>
      </c>
    </row>
    <row r="153" s="2" customFormat="1">
      <c r="A153" s="31"/>
      <c r="B153" s="32"/>
      <c r="C153" s="33"/>
      <c r="D153" s="207" t="s">
        <v>123</v>
      </c>
      <c r="E153" s="33"/>
      <c r="F153" s="208" t="s">
        <v>240</v>
      </c>
      <c r="G153" s="33"/>
      <c r="H153" s="33"/>
      <c r="I153" s="33"/>
      <c r="J153" s="33"/>
      <c r="K153" s="33"/>
      <c r="L153" s="37"/>
      <c r="M153" s="205"/>
      <c r="N153" s="206"/>
      <c r="O153" s="76"/>
      <c r="P153" s="76"/>
      <c r="Q153" s="76"/>
      <c r="R153" s="76"/>
      <c r="S153" s="76"/>
      <c r="T153" s="77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6" t="s">
        <v>123</v>
      </c>
      <c r="AU153" s="16" t="s">
        <v>77</v>
      </c>
    </row>
    <row r="154" s="2" customFormat="1" ht="16.5" customHeight="1">
      <c r="A154" s="31"/>
      <c r="B154" s="32"/>
      <c r="C154" s="219" t="s">
        <v>7</v>
      </c>
      <c r="D154" s="219" t="s">
        <v>127</v>
      </c>
      <c r="E154" s="220" t="s">
        <v>241</v>
      </c>
      <c r="F154" s="221" t="s">
        <v>242</v>
      </c>
      <c r="G154" s="222" t="s">
        <v>149</v>
      </c>
      <c r="H154" s="223">
        <v>1</v>
      </c>
      <c r="I154" s="224">
        <v>9120</v>
      </c>
      <c r="J154" s="224">
        <f>ROUND(I154*H154,2)</f>
        <v>9120</v>
      </c>
      <c r="K154" s="221" t="s">
        <v>118</v>
      </c>
      <c r="L154" s="225"/>
      <c r="M154" s="226" t="s">
        <v>17</v>
      </c>
      <c r="N154" s="227" t="s">
        <v>38</v>
      </c>
      <c r="O154" s="199">
        <v>0</v>
      </c>
      <c r="P154" s="199">
        <f>O154*H154</f>
        <v>0</v>
      </c>
      <c r="Q154" s="199">
        <v>0.062</v>
      </c>
      <c r="R154" s="199">
        <f>Q154*H154</f>
        <v>0.062</v>
      </c>
      <c r="S154" s="199">
        <v>0</v>
      </c>
      <c r="T154" s="200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1" t="s">
        <v>243</v>
      </c>
      <c r="AT154" s="201" t="s">
        <v>127</v>
      </c>
      <c r="AU154" s="201" t="s">
        <v>77</v>
      </c>
      <c r="AY154" s="16" t="s">
        <v>111</v>
      </c>
      <c r="BE154" s="202">
        <f>IF(N154="základní",J154,0)</f>
        <v>9120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6" t="s">
        <v>75</v>
      </c>
      <c r="BK154" s="202">
        <f>ROUND(I154*H154,2)</f>
        <v>9120</v>
      </c>
      <c r="BL154" s="16" t="s">
        <v>238</v>
      </c>
      <c r="BM154" s="201" t="s">
        <v>244</v>
      </c>
    </row>
    <row r="155" s="2" customFormat="1">
      <c r="A155" s="31"/>
      <c r="B155" s="32"/>
      <c r="C155" s="33"/>
      <c r="D155" s="203" t="s">
        <v>121</v>
      </c>
      <c r="E155" s="33"/>
      <c r="F155" s="204" t="s">
        <v>242</v>
      </c>
      <c r="G155" s="33"/>
      <c r="H155" s="33"/>
      <c r="I155" s="33"/>
      <c r="J155" s="33"/>
      <c r="K155" s="33"/>
      <c r="L155" s="37"/>
      <c r="M155" s="205"/>
      <c r="N155" s="206"/>
      <c r="O155" s="76"/>
      <c r="P155" s="76"/>
      <c r="Q155" s="76"/>
      <c r="R155" s="76"/>
      <c r="S155" s="76"/>
      <c r="T155" s="77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6" t="s">
        <v>121</v>
      </c>
      <c r="AU155" s="16" t="s">
        <v>77</v>
      </c>
    </row>
    <row r="156" s="2" customFormat="1" ht="16.5" customHeight="1">
      <c r="A156" s="31"/>
      <c r="B156" s="32"/>
      <c r="C156" s="191" t="s">
        <v>245</v>
      </c>
      <c r="D156" s="191" t="s">
        <v>114</v>
      </c>
      <c r="E156" s="192" t="s">
        <v>246</v>
      </c>
      <c r="F156" s="193" t="s">
        <v>247</v>
      </c>
      <c r="G156" s="194" t="s">
        <v>149</v>
      </c>
      <c r="H156" s="195">
        <v>10</v>
      </c>
      <c r="I156" s="196">
        <v>2950</v>
      </c>
      <c r="J156" s="196">
        <f>ROUND(I156*H156,2)</f>
        <v>29500</v>
      </c>
      <c r="K156" s="193" t="s">
        <v>118</v>
      </c>
      <c r="L156" s="37"/>
      <c r="M156" s="197" t="s">
        <v>17</v>
      </c>
      <c r="N156" s="198" t="s">
        <v>38</v>
      </c>
      <c r="O156" s="199">
        <v>3.9180000000000001</v>
      </c>
      <c r="P156" s="199">
        <f>O156*H156</f>
        <v>39.18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1" t="s">
        <v>238</v>
      </c>
      <c r="AT156" s="201" t="s">
        <v>114</v>
      </c>
      <c r="AU156" s="201" t="s">
        <v>77</v>
      </c>
      <c r="AY156" s="16" t="s">
        <v>111</v>
      </c>
      <c r="BE156" s="202">
        <f>IF(N156="základní",J156,0)</f>
        <v>29500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6" t="s">
        <v>75</v>
      </c>
      <c r="BK156" s="202">
        <f>ROUND(I156*H156,2)</f>
        <v>29500</v>
      </c>
      <c r="BL156" s="16" t="s">
        <v>238</v>
      </c>
      <c r="BM156" s="201" t="s">
        <v>248</v>
      </c>
    </row>
    <row r="157" s="2" customFormat="1">
      <c r="A157" s="31"/>
      <c r="B157" s="32"/>
      <c r="C157" s="33"/>
      <c r="D157" s="203" t="s">
        <v>121</v>
      </c>
      <c r="E157" s="33"/>
      <c r="F157" s="204" t="s">
        <v>249</v>
      </c>
      <c r="G157" s="33"/>
      <c r="H157" s="33"/>
      <c r="I157" s="33"/>
      <c r="J157" s="33"/>
      <c r="K157" s="33"/>
      <c r="L157" s="37"/>
      <c r="M157" s="205"/>
      <c r="N157" s="206"/>
      <c r="O157" s="76"/>
      <c r="P157" s="76"/>
      <c r="Q157" s="76"/>
      <c r="R157" s="76"/>
      <c r="S157" s="76"/>
      <c r="T157" s="77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6" t="s">
        <v>121</v>
      </c>
      <c r="AU157" s="16" t="s">
        <v>77</v>
      </c>
    </row>
    <row r="158" s="2" customFormat="1">
      <c r="A158" s="31"/>
      <c r="B158" s="32"/>
      <c r="C158" s="33"/>
      <c r="D158" s="207" t="s">
        <v>123</v>
      </c>
      <c r="E158" s="33"/>
      <c r="F158" s="208" t="s">
        <v>250</v>
      </c>
      <c r="G158" s="33"/>
      <c r="H158" s="33"/>
      <c r="I158" s="33"/>
      <c r="J158" s="33"/>
      <c r="K158" s="33"/>
      <c r="L158" s="37"/>
      <c r="M158" s="205"/>
      <c r="N158" s="206"/>
      <c r="O158" s="76"/>
      <c r="P158" s="76"/>
      <c r="Q158" s="76"/>
      <c r="R158" s="76"/>
      <c r="S158" s="76"/>
      <c r="T158" s="77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6" t="s">
        <v>123</v>
      </c>
      <c r="AU158" s="16" t="s">
        <v>77</v>
      </c>
    </row>
    <row r="159" s="2" customFormat="1" ht="16.5" customHeight="1">
      <c r="A159" s="31"/>
      <c r="B159" s="32"/>
      <c r="C159" s="219" t="s">
        <v>251</v>
      </c>
      <c r="D159" s="219" t="s">
        <v>127</v>
      </c>
      <c r="E159" s="220" t="s">
        <v>252</v>
      </c>
      <c r="F159" s="221" t="s">
        <v>253</v>
      </c>
      <c r="G159" s="222" t="s">
        <v>149</v>
      </c>
      <c r="H159" s="223">
        <v>10</v>
      </c>
      <c r="I159" s="224">
        <v>16248.9</v>
      </c>
      <c r="J159" s="224">
        <f>ROUND(I159*H159,2)</f>
        <v>162489</v>
      </c>
      <c r="K159" s="221" t="s">
        <v>156</v>
      </c>
      <c r="L159" s="225"/>
      <c r="M159" s="226" t="s">
        <v>17</v>
      </c>
      <c r="N159" s="227" t="s">
        <v>38</v>
      </c>
      <c r="O159" s="199">
        <v>0</v>
      </c>
      <c r="P159" s="199">
        <f>O159*H159</f>
        <v>0</v>
      </c>
      <c r="Q159" s="199">
        <v>0.088999999999999996</v>
      </c>
      <c r="R159" s="199">
        <f>Q159*H159</f>
        <v>0.8899999999999999</v>
      </c>
      <c r="S159" s="199">
        <v>0</v>
      </c>
      <c r="T159" s="200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1" t="s">
        <v>254</v>
      </c>
      <c r="AT159" s="201" t="s">
        <v>127</v>
      </c>
      <c r="AU159" s="201" t="s">
        <v>77</v>
      </c>
      <c r="AY159" s="16" t="s">
        <v>111</v>
      </c>
      <c r="BE159" s="202">
        <f>IF(N159="základní",J159,0)</f>
        <v>162489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6" t="s">
        <v>75</v>
      </c>
      <c r="BK159" s="202">
        <f>ROUND(I159*H159,2)</f>
        <v>162489</v>
      </c>
      <c r="BL159" s="16" t="s">
        <v>254</v>
      </c>
      <c r="BM159" s="201" t="s">
        <v>255</v>
      </c>
    </row>
    <row r="160" s="2" customFormat="1">
      <c r="A160" s="31"/>
      <c r="B160" s="32"/>
      <c r="C160" s="33"/>
      <c r="D160" s="203" t="s">
        <v>121</v>
      </c>
      <c r="E160" s="33"/>
      <c r="F160" s="204" t="s">
        <v>253</v>
      </c>
      <c r="G160" s="33"/>
      <c r="H160" s="33"/>
      <c r="I160" s="33"/>
      <c r="J160" s="33"/>
      <c r="K160" s="33"/>
      <c r="L160" s="37"/>
      <c r="M160" s="205"/>
      <c r="N160" s="206"/>
      <c r="O160" s="76"/>
      <c r="P160" s="76"/>
      <c r="Q160" s="76"/>
      <c r="R160" s="76"/>
      <c r="S160" s="76"/>
      <c r="T160" s="77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6" t="s">
        <v>121</v>
      </c>
      <c r="AU160" s="16" t="s">
        <v>77</v>
      </c>
    </row>
    <row r="161" s="2" customFormat="1" ht="16.5" customHeight="1">
      <c r="A161" s="31"/>
      <c r="B161" s="32"/>
      <c r="C161" s="219" t="s">
        <v>256</v>
      </c>
      <c r="D161" s="219" t="s">
        <v>127</v>
      </c>
      <c r="E161" s="220" t="s">
        <v>257</v>
      </c>
      <c r="F161" s="221" t="s">
        <v>258</v>
      </c>
      <c r="G161" s="222" t="s">
        <v>222</v>
      </c>
      <c r="H161" s="223">
        <v>0.17899999999999999</v>
      </c>
      <c r="I161" s="224">
        <v>7780</v>
      </c>
      <c r="J161" s="224">
        <f>ROUND(I161*H161,2)</f>
        <v>1392.6199999999999</v>
      </c>
      <c r="K161" s="221" t="s">
        <v>118</v>
      </c>
      <c r="L161" s="225"/>
      <c r="M161" s="226" t="s">
        <v>17</v>
      </c>
      <c r="N161" s="227" t="s">
        <v>38</v>
      </c>
      <c r="O161" s="199">
        <v>0</v>
      </c>
      <c r="P161" s="199">
        <f>O161*H161</f>
        <v>0</v>
      </c>
      <c r="Q161" s="199">
        <v>1</v>
      </c>
      <c r="R161" s="199">
        <f>Q161*H161</f>
        <v>0.17899999999999999</v>
      </c>
      <c r="S161" s="199">
        <v>0</v>
      </c>
      <c r="T161" s="200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1" t="s">
        <v>243</v>
      </c>
      <c r="AT161" s="201" t="s">
        <v>127</v>
      </c>
      <c r="AU161" s="201" t="s">
        <v>77</v>
      </c>
      <c r="AY161" s="16" t="s">
        <v>111</v>
      </c>
      <c r="BE161" s="202">
        <f>IF(N161="základní",J161,0)</f>
        <v>1392.6199999999999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6" t="s">
        <v>75</v>
      </c>
      <c r="BK161" s="202">
        <f>ROUND(I161*H161,2)</f>
        <v>1392.6199999999999</v>
      </c>
      <c r="BL161" s="16" t="s">
        <v>238</v>
      </c>
      <c r="BM161" s="201" t="s">
        <v>259</v>
      </c>
    </row>
    <row r="162" s="2" customFormat="1">
      <c r="A162" s="31"/>
      <c r="B162" s="32"/>
      <c r="C162" s="33"/>
      <c r="D162" s="203" t="s">
        <v>121</v>
      </c>
      <c r="E162" s="33"/>
      <c r="F162" s="204" t="s">
        <v>258</v>
      </c>
      <c r="G162" s="33"/>
      <c r="H162" s="33"/>
      <c r="I162" s="33"/>
      <c r="J162" s="33"/>
      <c r="K162" s="33"/>
      <c r="L162" s="37"/>
      <c r="M162" s="205"/>
      <c r="N162" s="206"/>
      <c r="O162" s="76"/>
      <c r="P162" s="76"/>
      <c r="Q162" s="76"/>
      <c r="R162" s="76"/>
      <c r="S162" s="76"/>
      <c r="T162" s="77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6" t="s">
        <v>121</v>
      </c>
      <c r="AU162" s="16" t="s">
        <v>77</v>
      </c>
    </row>
    <row r="163" s="13" customFormat="1">
      <c r="A163" s="13"/>
      <c r="B163" s="209"/>
      <c r="C163" s="210"/>
      <c r="D163" s="203" t="s">
        <v>125</v>
      </c>
      <c r="E163" s="211" t="s">
        <v>17</v>
      </c>
      <c r="F163" s="212" t="s">
        <v>260</v>
      </c>
      <c r="G163" s="210"/>
      <c r="H163" s="213">
        <v>0.17899999999999999</v>
      </c>
      <c r="I163" s="210"/>
      <c r="J163" s="210"/>
      <c r="K163" s="210"/>
      <c r="L163" s="214"/>
      <c r="M163" s="215"/>
      <c r="N163" s="216"/>
      <c r="O163" s="216"/>
      <c r="P163" s="216"/>
      <c r="Q163" s="216"/>
      <c r="R163" s="216"/>
      <c r="S163" s="216"/>
      <c r="T163" s="21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18" t="s">
        <v>125</v>
      </c>
      <c r="AU163" s="218" t="s">
        <v>77</v>
      </c>
      <c r="AV163" s="13" t="s">
        <v>77</v>
      </c>
      <c r="AW163" s="13" t="s">
        <v>29</v>
      </c>
      <c r="AX163" s="13" t="s">
        <v>75</v>
      </c>
      <c r="AY163" s="218" t="s">
        <v>111</v>
      </c>
    </row>
    <row r="164" s="2" customFormat="1" ht="16.5" customHeight="1">
      <c r="A164" s="31"/>
      <c r="B164" s="32"/>
      <c r="C164" s="219" t="s">
        <v>261</v>
      </c>
      <c r="D164" s="219" t="s">
        <v>127</v>
      </c>
      <c r="E164" s="220" t="s">
        <v>262</v>
      </c>
      <c r="F164" s="221" t="s">
        <v>263</v>
      </c>
      <c r="G164" s="222" t="s">
        <v>149</v>
      </c>
      <c r="H164" s="223">
        <v>11</v>
      </c>
      <c r="I164" s="224">
        <v>1713.5</v>
      </c>
      <c r="J164" s="224">
        <f>ROUND(I164*H164,2)</f>
        <v>18848.5</v>
      </c>
      <c r="K164" s="221" t="s">
        <v>156</v>
      </c>
      <c r="L164" s="225"/>
      <c r="M164" s="226" t="s">
        <v>17</v>
      </c>
      <c r="N164" s="227" t="s">
        <v>38</v>
      </c>
      <c r="O164" s="199">
        <v>0</v>
      </c>
      <c r="P164" s="199">
        <f>O164*H164</f>
        <v>0</v>
      </c>
      <c r="Q164" s="199">
        <v>0.001</v>
      </c>
      <c r="R164" s="199">
        <f>Q164*H164</f>
        <v>0.010999999999999999</v>
      </c>
      <c r="S164" s="199">
        <v>0</v>
      </c>
      <c r="T164" s="200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1" t="s">
        <v>243</v>
      </c>
      <c r="AT164" s="201" t="s">
        <v>127</v>
      </c>
      <c r="AU164" s="201" t="s">
        <v>77</v>
      </c>
      <c r="AY164" s="16" t="s">
        <v>111</v>
      </c>
      <c r="BE164" s="202">
        <f>IF(N164="základní",J164,0)</f>
        <v>18848.5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6" t="s">
        <v>75</v>
      </c>
      <c r="BK164" s="202">
        <f>ROUND(I164*H164,2)</f>
        <v>18848.5</v>
      </c>
      <c r="BL164" s="16" t="s">
        <v>238</v>
      </c>
      <c r="BM164" s="201" t="s">
        <v>264</v>
      </c>
    </row>
    <row r="165" s="2" customFormat="1">
      <c r="A165" s="31"/>
      <c r="B165" s="32"/>
      <c r="C165" s="33"/>
      <c r="D165" s="203" t="s">
        <v>121</v>
      </c>
      <c r="E165" s="33"/>
      <c r="F165" s="204" t="s">
        <v>263</v>
      </c>
      <c r="G165" s="33"/>
      <c r="H165" s="33"/>
      <c r="I165" s="33"/>
      <c r="J165" s="33"/>
      <c r="K165" s="33"/>
      <c r="L165" s="37"/>
      <c r="M165" s="205"/>
      <c r="N165" s="206"/>
      <c r="O165" s="76"/>
      <c r="P165" s="76"/>
      <c r="Q165" s="76"/>
      <c r="R165" s="76"/>
      <c r="S165" s="76"/>
      <c r="T165" s="77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6" t="s">
        <v>121</v>
      </c>
      <c r="AU165" s="16" t="s">
        <v>77</v>
      </c>
    </row>
    <row r="166" s="2" customFormat="1" ht="16.5" customHeight="1">
      <c r="A166" s="31"/>
      <c r="B166" s="32"/>
      <c r="C166" s="191" t="s">
        <v>265</v>
      </c>
      <c r="D166" s="191" t="s">
        <v>114</v>
      </c>
      <c r="E166" s="192" t="s">
        <v>266</v>
      </c>
      <c r="F166" s="193" t="s">
        <v>267</v>
      </c>
      <c r="G166" s="194" t="s">
        <v>149</v>
      </c>
      <c r="H166" s="195">
        <v>11</v>
      </c>
      <c r="I166" s="196">
        <v>1200</v>
      </c>
      <c r="J166" s="196">
        <f>ROUND(I166*H166,2)</f>
        <v>13200</v>
      </c>
      <c r="K166" s="193" t="s">
        <v>118</v>
      </c>
      <c r="L166" s="37"/>
      <c r="M166" s="197" t="s">
        <v>17</v>
      </c>
      <c r="N166" s="198" t="s">
        <v>38</v>
      </c>
      <c r="O166" s="199">
        <v>2.3530000000000002</v>
      </c>
      <c r="P166" s="199">
        <f>O166*H166</f>
        <v>25.883000000000003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1" t="s">
        <v>238</v>
      </c>
      <c r="AT166" s="201" t="s">
        <v>114</v>
      </c>
      <c r="AU166" s="201" t="s">
        <v>77</v>
      </c>
      <c r="AY166" s="16" t="s">
        <v>111</v>
      </c>
      <c r="BE166" s="202">
        <f>IF(N166="základní",J166,0)</f>
        <v>13200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6" t="s">
        <v>75</v>
      </c>
      <c r="BK166" s="202">
        <f>ROUND(I166*H166,2)</f>
        <v>13200</v>
      </c>
      <c r="BL166" s="16" t="s">
        <v>238</v>
      </c>
      <c r="BM166" s="201" t="s">
        <v>268</v>
      </c>
    </row>
    <row r="167" s="2" customFormat="1">
      <c r="A167" s="31"/>
      <c r="B167" s="32"/>
      <c r="C167" s="33"/>
      <c r="D167" s="203" t="s">
        <v>121</v>
      </c>
      <c r="E167" s="33"/>
      <c r="F167" s="204" t="s">
        <v>269</v>
      </c>
      <c r="G167" s="33"/>
      <c r="H167" s="33"/>
      <c r="I167" s="33"/>
      <c r="J167" s="33"/>
      <c r="K167" s="33"/>
      <c r="L167" s="37"/>
      <c r="M167" s="205"/>
      <c r="N167" s="206"/>
      <c r="O167" s="76"/>
      <c r="P167" s="76"/>
      <c r="Q167" s="76"/>
      <c r="R167" s="76"/>
      <c r="S167" s="76"/>
      <c r="T167" s="77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6" t="s">
        <v>121</v>
      </c>
      <c r="AU167" s="16" t="s">
        <v>77</v>
      </c>
    </row>
    <row r="168" s="2" customFormat="1">
      <c r="A168" s="31"/>
      <c r="B168" s="32"/>
      <c r="C168" s="33"/>
      <c r="D168" s="207" t="s">
        <v>123</v>
      </c>
      <c r="E168" s="33"/>
      <c r="F168" s="208" t="s">
        <v>270</v>
      </c>
      <c r="G168" s="33"/>
      <c r="H168" s="33"/>
      <c r="I168" s="33"/>
      <c r="J168" s="33"/>
      <c r="K168" s="33"/>
      <c r="L168" s="37"/>
      <c r="M168" s="205"/>
      <c r="N168" s="206"/>
      <c r="O168" s="76"/>
      <c r="P168" s="76"/>
      <c r="Q168" s="76"/>
      <c r="R168" s="76"/>
      <c r="S168" s="76"/>
      <c r="T168" s="77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6" t="s">
        <v>123</v>
      </c>
      <c r="AU168" s="16" t="s">
        <v>77</v>
      </c>
    </row>
    <row r="169" s="2" customFormat="1" ht="16.5" customHeight="1">
      <c r="A169" s="31"/>
      <c r="B169" s="32"/>
      <c r="C169" s="219" t="s">
        <v>271</v>
      </c>
      <c r="D169" s="219" t="s">
        <v>127</v>
      </c>
      <c r="E169" s="220" t="s">
        <v>272</v>
      </c>
      <c r="F169" s="221" t="s">
        <v>273</v>
      </c>
      <c r="G169" s="222" t="s">
        <v>149</v>
      </c>
      <c r="H169" s="223">
        <v>10</v>
      </c>
      <c r="I169" s="224">
        <v>1820.04</v>
      </c>
      <c r="J169" s="224">
        <f>ROUND(I169*H169,2)</f>
        <v>18200.400000000001</v>
      </c>
      <c r="K169" s="221" t="s">
        <v>156</v>
      </c>
      <c r="L169" s="225"/>
      <c r="M169" s="226" t="s">
        <v>17</v>
      </c>
      <c r="N169" s="227" t="s">
        <v>38</v>
      </c>
      <c r="O169" s="199">
        <v>0</v>
      </c>
      <c r="P169" s="199">
        <f>O169*H169</f>
        <v>0</v>
      </c>
      <c r="Q169" s="199">
        <v>0.0067999999999999996</v>
      </c>
      <c r="R169" s="199">
        <f>Q169*H169</f>
        <v>0.067999999999999991</v>
      </c>
      <c r="S169" s="199">
        <v>0</v>
      </c>
      <c r="T169" s="200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1" t="s">
        <v>254</v>
      </c>
      <c r="AT169" s="201" t="s">
        <v>127</v>
      </c>
      <c r="AU169" s="201" t="s">
        <v>77</v>
      </c>
      <c r="AY169" s="16" t="s">
        <v>111</v>
      </c>
      <c r="BE169" s="202">
        <f>IF(N169="základní",J169,0)</f>
        <v>18200.400000000001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6" t="s">
        <v>75</v>
      </c>
      <c r="BK169" s="202">
        <f>ROUND(I169*H169,2)</f>
        <v>18200.400000000001</v>
      </c>
      <c r="BL169" s="16" t="s">
        <v>254</v>
      </c>
      <c r="BM169" s="201" t="s">
        <v>274</v>
      </c>
    </row>
    <row r="170" s="2" customFormat="1">
      <c r="A170" s="31"/>
      <c r="B170" s="32"/>
      <c r="C170" s="33"/>
      <c r="D170" s="203" t="s">
        <v>121</v>
      </c>
      <c r="E170" s="33"/>
      <c r="F170" s="204" t="s">
        <v>273</v>
      </c>
      <c r="G170" s="33"/>
      <c r="H170" s="33"/>
      <c r="I170" s="33"/>
      <c r="J170" s="33"/>
      <c r="K170" s="33"/>
      <c r="L170" s="37"/>
      <c r="M170" s="205"/>
      <c r="N170" s="206"/>
      <c r="O170" s="76"/>
      <c r="P170" s="76"/>
      <c r="Q170" s="76"/>
      <c r="R170" s="76"/>
      <c r="S170" s="76"/>
      <c r="T170" s="77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6" t="s">
        <v>121</v>
      </c>
      <c r="AU170" s="16" t="s">
        <v>77</v>
      </c>
    </row>
    <row r="171" s="2" customFormat="1" ht="16.5" customHeight="1">
      <c r="A171" s="31"/>
      <c r="B171" s="32"/>
      <c r="C171" s="219" t="s">
        <v>275</v>
      </c>
      <c r="D171" s="219" t="s">
        <v>127</v>
      </c>
      <c r="E171" s="220" t="s">
        <v>276</v>
      </c>
      <c r="F171" s="221" t="s">
        <v>277</v>
      </c>
      <c r="G171" s="222" t="s">
        <v>149</v>
      </c>
      <c r="H171" s="223">
        <v>1</v>
      </c>
      <c r="I171" s="224">
        <v>667.15999999999997</v>
      </c>
      <c r="J171" s="224">
        <f>ROUND(I171*H171,2)</f>
        <v>667.15999999999997</v>
      </c>
      <c r="K171" s="221" t="s">
        <v>156</v>
      </c>
      <c r="L171" s="225"/>
      <c r="M171" s="226" t="s">
        <v>17</v>
      </c>
      <c r="N171" s="227" t="s">
        <v>38</v>
      </c>
      <c r="O171" s="199">
        <v>0</v>
      </c>
      <c r="P171" s="199">
        <f>O171*H171</f>
        <v>0</v>
      </c>
      <c r="Q171" s="199">
        <v>0.0020999999999999999</v>
      </c>
      <c r="R171" s="199">
        <f>Q171*H171</f>
        <v>0.0020999999999999999</v>
      </c>
      <c r="S171" s="199">
        <v>0</v>
      </c>
      <c r="T171" s="200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1" t="s">
        <v>254</v>
      </c>
      <c r="AT171" s="201" t="s">
        <v>127</v>
      </c>
      <c r="AU171" s="201" t="s">
        <v>77</v>
      </c>
      <c r="AY171" s="16" t="s">
        <v>111</v>
      </c>
      <c r="BE171" s="202">
        <f>IF(N171="základní",J171,0)</f>
        <v>667.15999999999997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6" t="s">
        <v>75</v>
      </c>
      <c r="BK171" s="202">
        <f>ROUND(I171*H171,2)</f>
        <v>667.15999999999997</v>
      </c>
      <c r="BL171" s="16" t="s">
        <v>254</v>
      </c>
      <c r="BM171" s="201" t="s">
        <v>278</v>
      </c>
    </row>
    <row r="172" s="2" customFormat="1">
      <c r="A172" s="31"/>
      <c r="B172" s="32"/>
      <c r="C172" s="33"/>
      <c r="D172" s="203" t="s">
        <v>121</v>
      </c>
      <c r="E172" s="33"/>
      <c r="F172" s="204" t="s">
        <v>277</v>
      </c>
      <c r="G172" s="33"/>
      <c r="H172" s="33"/>
      <c r="I172" s="33"/>
      <c r="J172" s="33"/>
      <c r="K172" s="33"/>
      <c r="L172" s="37"/>
      <c r="M172" s="205"/>
      <c r="N172" s="206"/>
      <c r="O172" s="76"/>
      <c r="P172" s="76"/>
      <c r="Q172" s="76"/>
      <c r="R172" s="76"/>
      <c r="S172" s="76"/>
      <c r="T172" s="77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6" t="s">
        <v>121</v>
      </c>
      <c r="AU172" s="16" t="s">
        <v>77</v>
      </c>
    </row>
    <row r="173" s="2" customFormat="1" ht="16.5" customHeight="1">
      <c r="A173" s="31"/>
      <c r="B173" s="32"/>
      <c r="C173" s="191" t="s">
        <v>279</v>
      </c>
      <c r="D173" s="191" t="s">
        <v>114</v>
      </c>
      <c r="E173" s="192" t="s">
        <v>280</v>
      </c>
      <c r="F173" s="193" t="s">
        <v>281</v>
      </c>
      <c r="G173" s="194" t="s">
        <v>149</v>
      </c>
      <c r="H173" s="195">
        <v>3</v>
      </c>
      <c r="I173" s="196">
        <v>627</v>
      </c>
      <c r="J173" s="196">
        <f>ROUND(I173*H173,2)</f>
        <v>1881</v>
      </c>
      <c r="K173" s="193" t="s">
        <v>118</v>
      </c>
      <c r="L173" s="37"/>
      <c r="M173" s="197" t="s">
        <v>17</v>
      </c>
      <c r="N173" s="198" t="s">
        <v>38</v>
      </c>
      <c r="O173" s="199">
        <v>1.367</v>
      </c>
      <c r="P173" s="199">
        <f>O173*H173</f>
        <v>4.101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1" t="s">
        <v>238</v>
      </c>
      <c r="AT173" s="201" t="s">
        <v>114</v>
      </c>
      <c r="AU173" s="201" t="s">
        <v>77</v>
      </c>
      <c r="AY173" s="16" t="s">
        <v>111</v>
      </c>
      <c r="BE173" s="202">
        <f>IF(N173="základní",J173,0)</f>
        <v>1881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6" t="s">
        <v>75</v>
      </c>
      <c r="BK173" s="202">
        <f>ROUND(I173*H173,2)</f>
        <v>1881</v>
      </c>
      <c r="BL173" s="16" t="s">
        <v>238</v>
      </c>
      <c r="BM173" s="201" t="s">
        <v>282</v>
      </c>
    </row>
    <row r="174" s="2" customFormat="1">
      <c r="A174" s="31"/>
      <c r="B174" s="32"/>
      <c r="C174" s="33"/>
      <c r="D174" s="203" t="s">
        <v>121</v>
      </c>
      <c r="E174" s="33"/>
      <c r="F174" s="204" t="s">
        <v>281</v>
      </c>
      <c r="G174" s="33"/>
      <c r="H174" s="33"/>
      <c r="I174" s="33"/>
      <c r="J174" s="33"/>
      <c r="K174" s="33"/>
      <c r="L174" s="37"/>
      <c r="M174" s="205"/>
      <c r="N174" s="206"/>
      <c r="O174" s="76"/>
      <c r="P174" s="76"/>
      <c r="Q174" s="76"/>
      <c r="R174" s="76"/>
      <c r="S174" s="76"/>
      <c r="T174" s="77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6" t="s">
        <v>121</v>
      </c>
      <c r="AU174" s="16" t="s">
        <v>77</v>
      </c>
    </row>
    <row r="175" s="2" customFormat="1">
      <c r="A175" s="31"/>
      <c r="B175" s="32"/>
      <c r="C175" s="33"/>
      <c r="D175" s="207" t="s">
        <v>123</v>
      </c>
      <c r="E175" s="33"/>
      <c r="F175" s="208" t="s">
        <v>283</v>
      </c>
      <c r="G175" s="33"/>
      <c r="H175" s="33"/>
      <c r="I175" s="33"/>
      <c r="J175" s="33"/>
      <c r="K175" s="33"/>
      <c r="L175" s="37"/>
      <c r="M175" s="205"/>
      <c r="N175" s="206"/>
      <c r="O175" s="76"/>
      <c r="P175" s="76"/>
      <c r="Q175" s="76"/>
      <c r="R175" s="76"/>
      <c r="S175" s="76"/>
      <c r="T175" s="77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6" t="s">
        <v>123</v>
      </c>
      <c r="AU175" s="16" t="s">
        <v>77</v>
      </c>
    </row>
    <row r="176" s="2" customFormat="1" ht="16.5" customHeight="1">
      <c r="A176" s="31"/>
      <c r="B176" s="32"/>
      <c r="C176" s="219" t="s">
        <v>284</v>
      </c>
      <c r="D176" s="219" t="s">
        <v>127</v>
      </c>
      <c r="E176" s="220" t="s">
        <v>285</v>
      </c>
      <c r="F176" s="221" t="s">
        <v>286</v>
      </c>
      <c r="G176" s="222" t="s">
        <v>149</v>
      </c>
      <c r="H176" s="223">
        <v>8</v>
      </c>
      <c r="I176" s="224">
        <v>492.86000000000001</v>
      </c>
      <c r="J176" s="224">
        <f>ROUND(I176*H176,2)</f>
        <v>3942.8800000000001</v>
      </c>
      <c r="K176" s="221" t="s">
        <v>156</v>
      </c>
      <c r="L176" s="225"/>
      <c r="M176" s="226" t="s">
        <v>17</v>
      </c>
      <c r="N176" s="227" t="s">
        <v>38</v>
      </c>
      <c r="O176" s="199">
        <v>0</v>
      </c>
      <c r="P176" s="199">
        <f>O176*H176</f>
        <v>0</v>
      </c>
      <c r="Q176" s="199">
        <v>0.00042000000000000002</v>
      </c>
      <c r="R176" s="199">
        <f>Q176*H176</f>
        <v>0.0033600000000000001</v>
      </c>
      <c r="S176" s="199">
        <v>0</v>
      </c>
      <c r="T176" s="200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01" t="s">
        <v>243</v>
      </c>
      <c r="AT176" s="201" t="s">
        <v>127</v>
      </c>
      <c r="AU176" s="201" t="s">
        <v>77</v>
      </c>
      <c r="AY176" s="16" t="s">
        <v>111</v>
      </c>
      <c r="BE176" s="202">
        <f>IF(N176="základní",J176,0)</f>
        <v>3942.8800000000001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6" t="s">
        <v>75</v>
      </c>
      <c r="BK176" s="202">
        <f>ROUND(I176*H176,2)</f>
        <v>3942.8800000000001</v>
      </c>
      <c r="BL176" s="16" t="s">
        <v>238</v>
      </c>
      <c r="BM176" s="201" t="s">
        <v>287</v>
      </c>
    </row>
    <row r="177" s="2" customFormat="1">
      <c r="A177" s="31"/>
      <c r="B177" s="32"/>
      <c r="C177" s="33"/>
      <c r="D177" s="203" t="s">
        <v>121</v>
      </c>
      <c r="E177" s="33"/>
      <c r="F177" s="204" t="s">
        <v>286</v>
      </c>
      <c r="G177" s="33"/>
      <c r="H177" s="33"/>
      <c r="I177" s="33"/>
      <c r="J177" s="33"/>
      <c r="K177" s="33"/>
      <c r="L177" s="37"/>
      <c r="M177" s="205"/>
      <c r="N177" s="206"/>
      <c r="O177" s="76"/>
      <c r="P177" s="76"/>
      <c r="Q177" s="76"/>
      <c r="R177" s="76"/>
      <c r="S177" s="76"/>
      <c r="T177" s="77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6" t="s">
        <v>121</v>
      </c>
      <c r="AU177" s="16" t="s">
        <v>77</v>
      </c>
    </row>
    <row r="178" s="2" customFormat="1" ht="16.5" customHeight="1">
      <c r="A178" s="31"/>
      <c r="B178" s="32"/>
      <c r="C178" s="219" t="s">
        <v>288</v>
      </c>
      <c r="D178" s="219" t="s">
        <v>127</v>
      </c>
      <c r="E178" s="220" t="s">
        <v>289</v>
      </c>
      <c r="F178" s="221" t="s">
        <v>290</v>
      </c>
      <c r="G178" s="222" t="s">
        <v>149</v>
      </c>
      <c r="H178" s="223">
        <v>2</v>
      </c>
      <c r="I178" s="224">
        <v>501.99000000000001</v>
      </c>
      <c r="J178" s="224">
        <f>ROUND(I178*H178,2)</f>
        <v>1003.98</v>
      </c>
      <c r="K178" s="221" t="s">
        <v>156</v>
      </c>
      <c r="L178" s="225"/>
      <c r="M178" s="226" t="s">
        <v>17</v>
      </c>
      <c r="N178" s="227" t="s">
        <v>38</v>
      </c>
      <c r="O178" s="199">
        <v>0</v>
      </c>
      <c r="P178" s="199">
        <f>O178*H178</f>
        <v>0</v>
      </c>
      <c r="Q178" s="199">
        <v>0.00052999999999999998</v>
      </c>
      <c r="R178" s="199">
        <f>Q178*H178</f>
        <v>0.00106</v>
      </c>
      <c r="S178" s="199">
        <v>0</v>
      </c>
      <c r="T178" s="200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1" t="s">
        <v>243</v>
      </c>
      <c r="AT178" s="201" t="s">
        <v>127</v>
      </c>
      <c r="AU178" s="201" t="s">
        <v>77</v>
      </c>
      <c r="AY178" s="16" t="s">
        <v>111</v>
      </c>
      <c r="BE178" s="202">
        <f>IF(N178="základní",J178,0)</f>
        <v>1003.98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6" t="s">
        <v>75</v>
      </c>
      <c r="BK178" s="202">
        <f>ROUND(I178*H178,2)</f>
        <v>1003.98</v>
      </c>
      <c r="BL178" s="16" t="s">
        <v>238</v>
      </c>
      <c r="BM178" s="201" t="s">
        <v>291</v>
      </c>
    </row>
    <row r="179" s="2" customFormat="1">
      <c r="A179" s="31"/>
      <c r="B179" s="32"/>
      <c r="C179" s="33"/>
      <c r="D179" s="203" t="s">
        <v>121</v>
      </c>
      <c r="E179" s="33"/>
      <c r="F179" s="204" t="s">
        <v>290</v>
      </c>
      <c r="G179" s="33"/>
      <c r="H179" s="33"/>
      <c r="I179" s="33"/>
      <c r="J179" s="33"/>
      <c r="K179" s="33"/>
      <c r="L179" s="37"/>
      <c r="M179" s="205"/>
      <c r="N179" s="206"/>
      <c r="O179" s="76"/>
      <c r="P179" s="76"/>
      <c r="Q179" s="76"/>
      <c r="R179" s="76"/>
      <c r="S179" s="76"/>
      <c r="T179" s="77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6" t="s">
        <v>121</v>
      </c>
      <c r="AU179" s="16" t="s">
        <v>77</v>
      </c>
    </row>
    <row r="180" s="2" customFormat="1" ht="16.5" customHeight="1">
      <c r="A180" s="31"/>
      <c r="B180" s="32"/>
      <c r="C180" s="219" t="s">
        <v>130</v>
      </c>
      <c r="D180" s="219" t="s">
        <v>127</v>
      </c>
      <c r="E180" s="220" t="s">
        <v>292</v>
      </c>
      <c r="F180" s="221" t="s">
        <v>293</v>
      </c>
      <c r="G180" s="222" t="s">
        <v>149</v>
      </c>
      <c r="H180" s="223">
        <v>1</v>
      </c>
      <c r="I180" s="224">
        <v>624.59000000000003</v>
      </c>
      <c r="J180" s="224">
        <f>ROUND(I180*H180,2)</f>
        <v>624.59000000000003</v>
      </c>
      <c r="K180" s="221" t="s">
        <v>156</v>
      </c>
      <c r="L180" s="225"/>
      <c r="M180" s="226" t="s">
        <v>17</v>
      </c>
      <c r="N180" s="227" t="s">
        <v>38</v>
      </c>
      <c r="O180" s="199">
        <v>0</v>
      </c>
      <c r="P180" s="199">
        <f>O180*H180</f>
        <v>0</v>
      </c>
      <c r="Q180" s="199">
        <v>0.00083000000000000001</v>
      </c>
      <c r="R180" s="199">
        <f>Q180*H180</f>
        <v>0.00083000000000000001</v>
      </c>
      <c r="S180" s="199">
        <v>0</v>
      </c>
      <c r="T180" s="200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01" t="s">
        <v>243</v>
      </c>
      <c r="AT180" s="201" t="s">
        <v>127</v>
      </c>
      <c r="AU180" s="201" t="s">
        <v>77</v>
      </c>
      <c r="AY180" s="16" t="s">
        <v>111</v>
      </c>
      <c r="BE180" s="202">
        <f>IF(N180="základní",J180,0)</f>
        <v>624.59000000000003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6" t="s">
        <v>75</v>
      </c>
      <c r="BK180" s="202">
        <f>ROUND(I180*H180,2)</f>
        <v>624.59000000000003</v>
      </c>
      <c r="BL180" s="16" t="s">
        <v>238</v>
      </c>
      <c r="BM180" s="201" t="s">
        <v>294</v>
      </c>
    </row>
    <row r="181" s="2" customFormat="1">
      <c r="A181" s="31"/>
      <c r="B181" s="32"/>
      <c r="C181" s="33"/>
      <c r="D181" s="203" t="s">
        <v>121</v>
      </c>
      <c r="E181" s="33"/>
      <c r="F181" s="204" t="s">
        <v>293</v>
      </c>
      <c r="G181" s="33"/>
      <c r="H181" s="33"/>
      <c r="I181" s="33"/>
      <c r="J181" s="33"/>
      <c r="K181" s="33"/>
      <c r="L181" s="37"/>
      <c r="M181" s="205"/>
      <c r="N181" s="206"/>
      <c r="O181" s="76"/>
      <c r="P181" s="76"/>
      <c r="Q181" s="76"/>
      <c r="R181" s="76"/>
      <c r="S181" s="76"/>
      <c r="T181" s="77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6" t="s">
        <v>121</v>
      </c>
      <c r="AU181" s="16" t="s">
        <v>77</v>
      </c>
    </row>
    <row r="182" s="12" customFormat="1" ht="22.8" customHeight="1">
      <c r="A182" s="12"/>
      <c r="B182" s="176"/>
      <c r="C182" s="177"/>
      <c r="D182" s="178" t="s">
        <v>66</v>
      </c>
      <c r="E182" s="189" t="s">
        <v>295</v>
      </c>
      <c r="F182" s="189" t="s">
        <v>296</v>
      </c>
      <c r="G182" s="177"/>
      <c r="H182" s="177"/>
      <c r="I182" s="177"/>
      <c r="J182" s="190">
        <f>BK182</f>
        <v>482418.07999999996</v>
      </c>
      <c r="K182" s="177"/>
      <c r="L182" s="181"/>
      <c r="M182" s="182"/>
      <c r="N182" s="183"/>
      <c r="O182" s="183"/>
      <c r="P182" s="184">
        <f>SUM(P183:P261)</f>
        <v>793.979062</v>
      </c>
      <c r="Q182" s="183"/>
      <c r="R182" s="184">
        <f>SUM(R183:R261)</f>
        <v>1.1980502000000002</v>
      </c>
      <c r="S182" s="183"/>
      <c r="T182" s="185">
        <f>SUM(T183:T261)</f>
        <v>0.58999999999999997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86" t="s">
        <v>135</v>
      </c>
      <c r="AT182" s="187" t="s">
        <v>66</v>
      </c>
      <c r="AU182" s="187" t="s">
        <v>75</v>
      </c>
      <c r="AY182" s="186" t="s">
        <v>111</v>
      </c>
      <c r="BK182" s="188">
        <f>SUM(BK183:BK261)</f>
        <v>482418.07999999996</v>
      </c>
    </row>
    <row r="183" s="2" customFormat="1" ht="16.5" customHeight="1">
      <c r="A183" s="31"/>
      <c r="B183" s="32"/>
      <c r="C183" s="191" t="s">
        <v>297</v>
      </c>
      <c r="D183" s="191" t="s">
        <v>114</v>
      </c>
      <c r="E183" s="192" t="s">
        <v>298</v>
      </c>
      <c r="F183" s="193" t="s">
        <v>299</v>
      </c>
      <c r="G183" s="194" t="s">
        <v>300</v>
      </c>
      <c r="H183" s="195">
        <v>0.34000000000000002</v>
      </c>
      <c r="I183" s="196">
        <v>1120</v>
      </c>
      <c r="J183" s="196">
        <f>ROUND(I183*H183,2)</f>
        <v>380.80000000000001</v>
      </c>
      <c r="K183" s="193" t="s">
        <v>118</v>
      </c>
      <c r="L183" s="37"/>
      <c r="M183" s="197" t="s">
        <v>17</v>
      </c>
      <c r="N183" s="198" t="s">
        <v>38</v>
      </c>
      <c r="O183" s="199">
        <v>3.0699999999999998</v>
      </c>
      <c r="P183" s="199">
        <f>O183*H183</f>
        <v>1.0438000000000001</v>
      </c>
      <c r="Q183" s="199">
        <v>0.0019300000000000001</v>
      </c>
      <c r="R183" s="199">
        <f>Q183*H183</f>
        <v>0.00065620000000000012</v>
      </c>
      <c r="S183" s="199">
        <v>0</v>
      </c>
      <c r="T183" s="200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01" t="s">
        <v>238</v>
      </c>
      <c r="AT183" s="201" t="s">
        <v>114</v>
      </c>
      <c r="AU183" s="201" t="s">
        <v>77</v>
      </c>
      <c r="AY183" s="16" t="s">
        <v>111</v>
      </c>
      <c r="BE183" s="202">
        <f>IF(N183="základní",J183,0)</f>
        <v>380.80000000000001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6" t="s">
        <v>75</v>
      </c>
      <c r="BK183" s="202">
        <f>ROUND(I183*H183,2)</f>
        <v>380.80000000000001</v>
      </c>
      <c r="BL183" s="16" t="s">
        <v>238</v>
      </c>
      <c r="BM183" s="201" t="s">
        <v>301</v>
      </c>
    </row>
    <row r="184" s="2" customFormat="1">
      <c r="A184" s="31"/>
      <c r="B184" s="32"/>
      <c r="C184" s="33"/>
      <c r="D184" s="203" t="s">
        <v>121</v>
      </c>
      <c r="E184" s="33"/>
      <c r="F184" s="204" t="s">
        <v>302</v>
      </c>
      <c r="G184" s="33"/>
      <c r="H184" s="33"/>
      <c r="I184" s="33"/>
      <c r="J184" s="33"/>
      <c r="K184" s="33"/>
      <c r="L184" s="37"/>
      <c r="M184" s="205"/>
      <c r="N184" s="206"/>
      <c r="O184" s="76"/>
      <c r="P184" s="76"/>
      <c r="Q184" s="76"/>
      <c r="R184" s="76"/>
      <c r="S184" s="76"/>
      <c r="T184" s="77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6" t="s">
        <v>121</v>
      </c>
      <c r="AU184" s="16" t="s">
        <v>77</v>
      </c>
    </row>
    <row r="185" s="2" customFormat="1">
      <c r="A185" s="31"/>
      <c r="B185" s="32"/>
      <c r="C185" s="33"/>
      <c r="D185" s="207" t="s">
        <v>123</v>
      </c>
      <c r="E185" s="33"/>
      <c r="F185" s="208" t="s">
        <v>303</v>
      </c>
      <c r="G185" s="33"/>
      <c r="H185" s="33"/>
      <c r="I185" s="33"/>
      <c r="J185" s="33"/>
      <c r="K185" s="33"/>
      <c r="L185" s="37"/>
      <c r="M185" s="205"/>
      <c r="N185" s="206"/>
      <c r="O185" s="76"/>
      <c r="P185" s="76"/>
      <c r="Q185" s="76"/>
      <c r="R185" s="76"/>
      <c r="S185" s="76"/>
      <c r="T185" s="77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6" t="s">
        <v>123</v>
      </c>
      <c r="AU185" s="16" t="s">
        <v>77</v>
      </c>
    </row>
    <row r="186" s="2" customFormat="1" ht="16.5" customHeight="1">
      <c r="A186" s="31"/>
      <c r="B186" s="32"/>
      <c r="C186" s="191" t="s">
        <v>304</v>
      </c>
      <c r="D186" s="191" t="s">
        <v>114</v>
      </c>
      <c r="E186" s="192" t="s">
        <v>305</v>
      </c>
      <c r="F186" s="193" t="s">
        <v>306</v>
      </c>
      <c r="G186" s="194" t="s">
        <v>307</v>
      </c>
      <c r="H186" s="195">
        <v>4.5700000000000003</v>
      </c>
      <c r="I186" s="196">
        <v>1640</v>
      </c>
      <c r="J186" s="196">
        <f>ROUND(I186*H186,2)</f>
        <v>7494.8000000000002</v>
      </c>
      <c r="K186" s="193" t="s">
        <v>118</v>
      </c>
      <c r="L186" s="37"/>
      <c r="M186" s="197" t="s">
        <v>17</v>
      </c>
      <c r="N186" s="198" t="s">
        <v>38</v>
      </c>
      <c r="O186" s="199">
        <v>4.665</v>
      </c>
      <c r="P186" s="199">
        <f>O186*H186</f>
        <v>21.319050000000001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01" t="s">
        <v>238</v>
      </c>
      <c r="AT186" s="201" t="s">
        <v>114</v>
      </c>
      <c r="AU186" s="201" t="s">
        <v>77</v>
      </c>
      <c r="AY186" s="16" t="s">
        <v>111</v>
      </c>
      <c r="BE186" s="202">
        <f>IF(N186="základní",J186,0)</f>
        <v>7494.8000000000002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6" t="s">
        <v>75</v>
      </c>
      <c r="BK186" s="202">
        <f>ROUND(I186*H186,2)</f>
        <v>7494.8000000000002</v>
      </c>
      <c r="BL186" s="16" t="s">
        <v>238</v>
      </c>
      <c r="BM186" s="201" t="s">
        <v>308</v>
      </c>
    </row>
    <row r="187" s="2" customFormat="1">
      <c r="A187" s="31"/>
      <c r="B187" s="32"/>
      <c r="C187" s="33"/>
      <c r="D187" s="203" t="s">
        <v>121</v>
      </c>
      <c r="E187" s="33"/>
      <c r="F187" s="204" t="s">
        <v>309</v>
      </c>
      <c r="G187" s="33"/>
      <c r="H187" s="33"/>
      <c r="I187" s="33"/>
      <c r="J187" s="33"/>
      <c r="K187" s="33"/>
      <c r="L187" s="37"/>
      <c r="M187" s="205"/>
      <c r="N187" s="206"/>
      <c r="O187" s="76"/>
      <c r="P187" s="76"/>
      <c r="Q187" s="76"/>
      <c r="R187" s="76"/>
      <c r="S187" s="76"/>
      <c r="T187" s="77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6" t="s">
        <v>121</v>
      </c>
      <c r="AU187" s="16" t="s">
        <v>77</v>
      </c>
    </row>
    <row r="188" s="2" customFormat="1">
      <c r="A188" s="31"/>
      <c r="B188" s="32"/>
      <c r="C188" s="33"/>
      <c r="D188" s="207" t="s">
        <v>123</v>
      </c>
      <c r="E188" s="33"/>
      <c r="F188" s="208" t="s">
        <v>310</v>
      </c>
      <c r="G188" s="33"/>
      <c r="H188" s="33"/>
      <c r="I188" s="33"/>
      <c r="J188" s="33"/>
      <c r="K188" s="33"/>
      <c r="L188" s="37"/>
      <c r="M188" s="205"/>
      <c r="N188" s="206"/>
      <c r="O188" s="76"/>
      <c r="P188" s="76"/>
      <c r="Q188" s="76"/>
      <c r="R188" s="76"/>
      <c r="S188" s="76"/>
      <c r="T188" s="77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6" t="s">
        <v>123</v>
      </c>
      <c r="AU188" s="16" t="s">
        <v>77</v>
      </c>
    </row>
    <row r="189" s="2" customFormat="1">
      <c r="A189" s="31"/>
      <c r="B189" s="32"/>
      <c r="C189" s="33"/>
      <c r="D189" s="203" t="s">
        <v>132</v>
      </c>
      <c r="E189" s="33"/>
      <c r="F189" s="228" t="s">
        <v>311</v>
      </c>
      <c r="G189" s="33"/>
      <c r="H189" s="33"/>
      <c r="I189" s="33"/>
      <c r="J189" s="33"/>
      <c r="K189" s="33"/>
      <c r="L189" s="37"/>
      <c r="M189" s="205"/>
      <c r="N189" s="206"/>
      <c r="O189" s="76"/>
      <c r="P189" s="76"/>
      <c r="Q189" s="76"/>
      <c r="R189" s="76"/>
      <c r="S189" s="76"/>
      <c r="T189" s="77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6" t="s">
        <v>132</v>
      </c>
      <c r="AU189" s="16" t="s">
        <v>77</v>
      </c>
    </row>
    <row r="190" s="13" customFormat="1">
      <c r="A190" s="13"/>
      <c r="B190" s="209"/>
      <c r="C190" s="210"/>
      <c r="D190" s="203" t="s">
        <v>125</v>
      </c>
      <c r="E190" s="211" t="s">
        <v>17</v>
      </c>
      <c r="F190" s="212" t="s">
        <v>312</v>
      </c>
      <c r="G190" s="210"/>
      <c r="H190" s="213">
        <v>4.5700000000000003</v>
      </c>
      <c r="I190" s="210"/>
      <c r="J190" s="210"/>
      <c r="K190" s="210"/>
      <c r="L190" s="214"/>
      <c r="M190" s="215"/>
      <c r="N190" s="216"/>
      <c r="O190" s="216"/>
      <c r="P190" s="216"/>
      <c r="Q190" s="216"/>
      <c r="R190" s="216"/>
      <c r="S190" s="216"/>
      <c r="T190" s="21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18" t="s">
        <v>125</v>
      </c>
      <c r="AU190" s="218" t="s">
        <v>77</v>
      </c>
      <c r="AV190" s="13" t="s">
        <v>77</v>
      </c>
      <c r="AW190" s="13" t="s">
        <v>29</v>
      </c>
      <c r="AX190" s="13" t="s">
        <v>75</v>
      </c>
      <c r="AY190" s="218" t="s">
        <v>111</v>
      </c>
    </row>
    <row r="191" s="2" customFormat="1" ht="16.5" customHeight="1">
      <c r="A191" s="31"/>
      <c r="B191" s="32"/>
      <c r="C191" s="191" t="s">
        <v>313</v>
      </c>
      <c r="D191" s="191" t="s">
        <v>114</v>
      </c>
      <c r="E191" s="192" t="s">
        <v>314</v>
      </c>
      <c r="F191" s="193" t="s">
        <v>315</v>
      </c>
      <c r="G191" s="194" t="s">
        <v>117</v>
      </c>
      <c r="H191" s="195">
        <v>340</v>
      </c>
      <c r="I191" s="196">
        <v>583</v>
      </c>
      <c r="J191" s="196">
        <f>ROUND(I191*H191,2)</f>
        <v>198220</v>
      </c>
      <c r="K191" s="193" t="s">
        <v>118</v>
      </c>
      <c r="L191" s="37"/>
      <c r="M191" s="197" t="s">
        <v>17</v>
      </c>
      <c r="N191" s="198" t="s">
        <v>38</v>
      </c>
      <c r="O191" s="199">
        <v>1.665</v>
      </c>
      <c r="P191" s="199">
        <f>O191*H191</f>
        <v>566.10000000000002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01" t="s">
        <v>238</v>
      </c>
      <c r="AT191" s="201" t="s">
        <v>114</v>
      </c>
      <c r="AU191" s="201" t="s">
        <v>77</v>
      </c>
      <c r="AY191" s="16" t="s">
        <v>111</v>
      </c>
      <c r="BE191" s="202">
        <f>IF(N191="základní",J191,0)</f>
        <v>198220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6" t="s">
        <v>75</v>
      </c>
      <c r="BK191" s="202">
        <f>ROUND(I191*H191,2)</f>
        <v>198220</v>
      </c>
      <c r="BL191" s="16" t="s">
        <v>238</v>
      </c>
      <c r="BM191" s="201" t="s">
        <v>316</v>
      </c>
    </row>
    <row r="192" s="2" customFormat="1">
      <c r="A192" s="31"/>
      <c r="B192" s="32"/>
      <c r="C192" s="33"/>
      <c r="D192" s="203" t="s">
        <v>121</v>
      </c>
      <c r="E192" s="33"/>
      <c r="F192" s="204" t="s">
        <v>317</v>
      </c>
      <c r="G192" s="33"/>
      <c r="H192" s="33"/>
      <c r="I192" s="33"/>
      <c r="J192" s="33"/>
      <c r="K192" s="33"/>
      <c r="L192" s="37"/>
      <c r="M192" s="205"/>
      <c r="N192" s="206"/>
      <c r="O192" s="76"/>
      <c r="P192" s="76"/>
      <c r="Q192" s="76"/>
      <c r="R192" s="76"/>
      <c r="S192" s="76"/>
      <c r="T192" s="77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6" t="s">
        <v>121</v>
      </c>
      <c r="AU192" s="16" t="s">
        <v>77</v>
      </c>
    </row>
    <row r="193" s="2" customFormat="1">
      <c r="A193" s="31"/>
      <c r="B193" s="32"/>
      <c r="C193" s="33"/>
      <c r="D193" s="207" t="s">
        <v>123</v>
      </c>
      <c r="E193" s="33"/>
      <c r="F193" s="208" t="s">
        <v>318</v>
      </c>
      <c r="G193" s="33"/>
      <c r="H193" s="33"/>
      <c r="I193" s="33"/>
      <c r="J193" s="33"/>
      <c r="K193" s="33"/>
      <c r="L193" s="37"/>
      <c r="M193" s="205"/>
      <c r="N193" s="206"/>
      <c r="O193" s="76"/>
      <c r="P193" s="76"/>
      <c r="Q193" s="76"/>
      <c r="R193" s="76"/>
      <c r="S193" s="76"/>
      <c r="T193" s="77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6" t="s">
        <v>123</v>
      </c>
      <c r="AU193" s="16" t="s">
        <v>77</v>
      </c>
    </row>
    <row r="194" s="2" customFormat="1">
      <c r="A194" s="31"/>
      <c r="B194" s="32"/>
      <c r="C194" s="33"/>
      <c r="D194" s="203" t="s">
        <v>132</v>
      </c>
      <c r="E194" s="33"/>
      <c r="F194" s="228" t="s">
        <v>319</v>
      </c>
      <c r="G194" s="33"/>
      <c r="H194" s="33"/>
      <c r="I194" s="33"/>
      <c r="J194" s="33"/>
      <c r="K194" s="33"/>
      <c r="L194" s="37"/>
      <c r="M194" s="205"/>
      <c r="N194" s="206"/>
      <c r="O194" s="76"/>
      <c r="P194" s="76"/>
      <c r="Q194" s="76"/>
      <c r="R194" s="76"/>
      <c r="S194" s="76"/>
      <c r="T194" s="77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6" t="s">
        <v>132</v>
      </c>
      <c r="AU194" s="16" t="s">
        <v>77</v>
      </c>
    </row>
    <row r="195" s="2" customFormat="1" ht="16.5" customHeight="1">
      <c r="A195" s="31"/>
      <c r="B195" s="32"/>
      <c r="C195" s="191" t="s">
        <v>320</v>
      </c>
      <c r="D195" s="191" t="s">
        <v>114</v>
      </c>
      <c r="E195" s="192" t="s">
        <v>321</v>
      </c>
      <c r="F195" s="193" t="s">
        <v>322</v>
      </c>
      <c r="G195" s="194" t="s">
        <v>117</v>
      </c>
      <c r="H195" s="195">
        <v>340</v>
      </c>
      <c r="I195" s="196">
        <v>54.899999999999999</v>
      </c>
      <c r="J195" s="196">
        <f>ROUND(I195*H195,2)</f>
        <v>18666</v>
      </c>
      <c r="K195" s="193" t="s">
        <v>118</v>
      </c>
      <c r="L195" s="37"/>
      <c r="M195" s="197" t="s">
        <v>17</v>
      </c>
      <c r="N195" s="198" t="s">
        <v>38</v>
      </c>
      <c r="O195" s="199">
        <v>0.019</v>
      </c>
      <c r="P195" s="199">
        <f>O195*H195</f>
        <v>6.46</v>
      </c>
      <c r="Q195" s="199">
        <v>0.0019</v>
      </c>
      <c r="R195" s="199">
        <f>Q195*H195</f>
        <v>0.64600000000000002</v>
      </c>
      <c r="S195" s="199">
        <v>0</v>
      </c>
      <c r="T195" s="200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01" t="s">
        <v>238</v>
      </c>
      <c r="AT195" s="201" t="s">
        <v>114</v>
      </c>
      <c r="AU195" s="201" t="s">
        <v>77</v>
      </c>
      <c r="AY195" s="16" t="s">
        <v>111</v>
      </c>
      <c r="BE195" s="202">
        <f>IF(N195="základní",J195,0)</f>
        <v>18666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6" t="s">
        <v>75</v>
      </c>
      <c r="BK195" s="202">
        <f>ROUND(I195*H195,2)</f>
        <v>18666</v>
      </c>
      <c r="BL195" s="16" t="s">
        <v>238</v>
      </c>
      <c r="BM195" s="201" t="s">
        <v>323</v>
      </c>
    </row>
    <row r="196" s="2" customFormat="1">
      <c r="A196" s="31"/>
      <c r="B196" s="32"/>
      <c r="C196" s="33"/>
      <c r="D196" s="203" t="s">
        <v>121</v>
      </c>
      <c r="E196" s="33"/>
      <c r="F196" s="204" t="s">
        <v>324</v>
      </c>
      <c r="G196" s="33"/>
      <c r="H196" s="33"/>
      <c r="I196" s="33"/>
      <c r="J196" s="33"/>
      <c r="K196" s="33"/>
      <c r="L196" s="37"/>
      <c r="M196" s="205"/>
      <c r="N196" s="206"/>
      <c r="O196" s="76"/>
      <c r="P196" s="76"/>
      <c r="Q196" s="76"/>
      <c r="R196" s="76"/>
      <c r="S196" s="76"/>
      <c r="T196" s="77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6" t="s">
        <v>121</v>
      </c>
      <c r="AU196" s="16" t="s">
        <v>77</v>
      </c>
    </row>
    <row r="197" s="2" customFormat="1">
      <c r="A197" s="31"/>
      <c r="B197" s="32"/>
      <c r="C197" s="33"/>
      <c r="D197" s="207" t="s">
        <v>123</v>
      </c>
      <c r="E197" s="33"/>
      <c r="F197" s="208" t="s">
        <v>325</v>
      </c>
      <c r="G197" s="33"/>
      <c r="H197" s="33"/>
      <c r="I197" s="33"/>
      <c r="J197" s="33"/>
      <c r="K197" s="33"/>
      <c r="L197" s="37"/>
      <c r="M197" s="205"/>
      <c r="N197" s="206"/>
      <c r="O197" s="76"/>
      <c r="P197" s="76"/>
      <c r="Q197" s="76"/>
      <c r="R197" s="76"/>
      <c r="S197" s="76"/>
      <c r="T197" s="77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6" t="s">
        <v>123</v>
      </c>
      <c r="AU197" s="16" t="s">
        <v>77</v>
      </c>
    </row>
    <row r="198" s="2" customFormat="1" ht="21.75" customHeight="1">
      <c r="A198" s="31"/>
      <c r="B198" s="32"/>
      <c r="C198" s="191" t="s">
        <v>326</v>
      </c>
      <c r="D198" s="191" t="s">
        <v>114</v>
      </c>
      <c r="E198" s="192" t="s">
        <v>327</v>
      </c>
      <c r="F198" s="193" t="s">
        <v>328</v>
      </c>
      <c r="G198" s="194" t="s">
        <v>307</v>
      </c>
      <c r="H198" s="195">
        <v>14.004</v>
      </c>
      <c r="I198" s="196">
        <v>75.299999999999997</v>
      </c>
      <c r="J198" s="196">
        <f>ROUND(I198*H198,2)</f>
        <v>1054.5</v>
      </c>
      <c r="K198" s="193" t="s">
        <v>118</v>
      </c>
      <c r="L198" s="37"/>
      <c r="M198" s="197" t="s">
        <v>17</v>
      </c>
      <c r="N198" s="198" t="s">
        <v>38</v>
      </c>
      <c r="O198" s="199">
        <v>0.058000000000000003</v>
      </c>
      <c r="P198" s="199">
        <f>O198*H198</f>
        <v>0.81223200000000007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01" t="s">
        <v>238</v>
      </c>
      <c r="AT198" s="201" t="s">
        <v>114</v>
      </c>
      <c r="AU198" s="201" t="s">
        <v>77</v>
      </c>
      <c r="AY198" s="16" t="s">
        <v>111</v>
      </c>
      <c r="BE198" s="202">
        <f>IF(N198="základní",J198,0)</f>
        <v>1054.5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6" t="s">
        <v>75</v>
      </c>
      <c r="BK198" s="202">
        <f>ROUND(I198*H198,2)</f>
        <v>1054.5</v>
      </c>
      <c r="BL198" s="16" t="s">
        <v>238</v>
      </c>
      <c r="BM198" s="201" t="s">
        <v>329</v>
      </c>
    </row>
    <row r="199" s="2" customFormat="1">
      <c r="A199" s="31"/>
      <c r="B199" s="32"/>
      <c r="C199" s="33"/>
      <c r="D199" s="203" t="s">
        <v>121</v>
      </c>
      <c r="E199" s="33"/>
      <c r="F199" s="204" t="s">
        <v>330</v>
      </c>
      <c r="G199" s="33"/>
      <c r="H199" s="33"/>
      <c r="I199" s="33"/>
      <c r="J199" s="33"/>
      <c r="K199" s="33"/>
      <c r="L199" s="37"/>
      <c r="M199" s="205"/>
      <c r="N199" s="206"/>
      <c r="O199" s="76"/>
      <c r="P199" s="76"/>
      <c r="Q199" s="76"/>
      <c r="R199" s="76"/>
      <c r="S199" s="76"/>
      <c r="T199" s="77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6" t="s">
        <v>121</v>
      </c>
      <c r="AU199" s="16" t="s">
        <v>77</v>
      </c>
    </row>
    <row r="200" s="2" customFormat="1">
      <c r="A200" s="31"/>
      <c r="B200" s="32"/>
      <c r="C200" s="33"/>
      <c r="D200" s="207" t="s">
        <v>123</v>
      </c>
      <c r="E200" s="33"/>
      <c r="F200" s="208" t="s">
        <v>331</v>
      </c>
      <c r="G200" s="33"/>
      <c r="H200" s="33"/>
      <c r="I200" s="33"/>
      <c r="J200" s="33"/>
      <c r="K200" s="33"/>
      <c r="L200" s="37"/>
      <c r="M200" s="205"/>
      <c r="N200" s="206"/>
      <c r="O200" s="76"/>
      <c r="P200" s="76"/>
      <c r="Q200" s="76"/>
      <c r="R200" s="76"/>
      <c r="S200" s="76"/>
      <c r="T200" s="77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6" t="s">
        <v>123</v>
      </c>
      <c r="AU200" s="16" t="s">
        <v>77</v>
      </c>
    </row>
    <row r="201" s="2" customFormat="1" ht="21.75" customHeight="1">
      <c r="A201" s="31"/>
      <c r="B201" s="32"/>
      <c r="C201" s="191" t="s">
        <v>332</v>
      </c>
      <c r="D201" s="191" t="s">
        <v>114</v>
      </c>
      <c r="E201" s="192" t="s">
        <v>333</v>
      </c>
      <c r="F201" s="193" t="s">
        <v>334</v>
      </c>
      <c r="G201" s="194" t="s">
        <v>307</v>
      </c>
      <c r="H201" s="195">
        <v>14.004</v>
      </c>
      <c r="I201" s="196">
        <v>118</v>
      </c>
      <c r="J201" s="196">
        <f>ROUND(I201*H201,2)</f>
        <v>1652.47</v>
      </c>
      <c r="K201" s="193" t="s">
        <v>118</v>
      </c>
      <c r="L201" s="37"/>
      <c r="M201" s="197" t="s">
        <v>17</v>
      </c>
      <c r="N201" s="198" t="s">
        <v>38</v>
      </c>
      <c r="O201" s="199">
        <v>0.094</v>
      </c>
      <c r="P201" s="199">
        <f>O201*H201</f>
        <v>1.316376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01" t="s">
        <v>238</v>
      </c>
      <c r="AT201" s="201" t="s">
        <v>114</v>
      </c>
      <c r="AU201" s="201" t="s">
        <v>77</v>
      </c>
      <c r="AY201" s="16" t="s">
        <v>111</v>
      </c>
      <c r="BE201" s="202">
        <f>IF(N201="základní",J201,0)</f>
        <v>1652.47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6" t="s">
        <v>75</v>
      </c>
      <c r="BK201" s="202">
        <f>ROUND(I201*H201,2)</f>
        <v>1652.47</v>
      </c>
      <c r="BL201" s="16" t="s">
        <v>238</v>
      </c>
      <c r="BM201" s="201" t="s">
        <v>335</v>
      </c>
    </row>
    <row r="202" s="2" customFormat="1">
      <c r="A202" s="31"/>
      <c r="B202" s="32"/>
      <c r="C202" s="33"/>
      <c r="D202" s="203" t="s">
        <v>121</v>
      </c>
      <c r="E202" s="33"/>
      <c r="F202" s="204" t="s">
        <v>336</v>
      </c>
      <c r="G202" s="33"/>
      <c r="H202" s="33"/>
      <c r="I202" s="33"/>
      <c r="J202" s="33"/>
      <c r="K202" s="33"/>
      <c r="L202" s="37"/>
      <c r="M202" s="205"/>
      <c r="N202" s="206"/>
      <c r="O202" s="76"/>
      <c r="P202" s="76"/>
      <c r="Q202" s="76"/>
      <c r="R202" s="76"/>
      <c r="S202" s="76"/>
      <c r="T202" s="77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6" t="s">
        <v>121</v>
      </c>
      <c r="AU202" s="16" t="s">
        <v>77</v>
      </c>
    </row>
    <row r="203" s="2" customFormat="1">
      <c r="A203" s="31"/>
      <c r="B203" s="32"/>
      <c r="C203" s="33"/>
      <c r="D203" s="207" t="s">
        <v>123</v>
      </c>
      <c r="E203" s="33"/>
      <c r="F203" s="208" t="s">
        <v>337</v>
      </c>
      <c r="G203" s="33"/>
      <c r="H203" s="33"/>
      <c r="I203" s="33"/>
      <c r="J203" s="33"/>
      <c r="K203" s="33"/>
      <c r="L203" s="37"/>
      <c r="M203" s="205"/>
      <c r="N203" s="206"/>
      <c r="O203" s="76"/>
      <c r="P203" s="76"/>
      <c r="Q203" s="76"/>
      <c r="R203" s="76"/>
      <c r="S203" s="76"/>
      <c r="T203" s="77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6" t="s">
        <v>123</v>
      </c>
      <c r="AU203" s="16" t="s">
        <v>77</v>
      </c>
    </row>
    <row r="204" s="2" customFormat="1" ht="24.15" customHeight="1">
      <c r="A204" s="31"/>
      <c r="B204" s="32"/>
      <c r="C204" s="191" t="s">
        <v>338</v>
      </c>
      <c r="D204" s="191" t="s">
        <v>114</v>
      </c>
      <c r="E204" s="192" t="s">
        <v>339</v>
      </c>
      <c r="F204" s="193" t="s">
        <v>340</v>
      </c>
      <c r="G204" s="194" t="s">
        <v>307</v>
      </c>
      <c r="H204" s="195">
        <v>280.07999999999998</v>
      </c>
      <c r="I204" s="196">
        <v>28</v>
      </c>
      <c r="J204" s="196">
        <f>ROUND(I204*H204,2)</f>
        <v>7842.2399999999998</v>
      </c>
      <c r="K204" s="193" t="s">
        <v>118</v>
      </c>
      <c r="L204" s="37"/>
      <c r="M204" s="197" t="s">
        <v>17</v>
      </c>
      <c r="N204" s="198" t="s">
        <v>38</v>
      </c>
      <c r="O204" s="199">
        <v>0.012999999999999999</v>
      </c>
      <c r="P204" s="199">
        <f>O204*H204</f>
        <v>3.6410399999999998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01" t="s">
        <v>238</v>
      </c>
      <c r="AT204" s="201" t="s">
        <v>114</v>
      </c>
      <c r="AU204" s="201" t="s">
        <v>77</v>
      </c>
      <c r="AY204" s="16" t="s">
        <v>111</v>
      </c>
      <c r="BE204" s="202">
        <f>IF(N204="základní",J204,0)</f>
        <v>7842.2399999999998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6" t="s">
        <v>75</v>
      </c>
      <c r="BK204" s="202">
        <f>ROUND(I204*H204,2)</f>
        <v>7842.2399999999998</v>
      </c>
      <c r="BL204" s="16" t="s">
        <v>238</v>
      </c>
      <c r="BM204" s="201" t="s">
        <v>341</v>
      </c>
    </row>
    <row r="205" s="2" customFormat="1">
      <c r="A205" s="31"/>
      <c r="B205" s="32"/>
      <c r="C205" s="33"/>
      <c r="D205" s="203" t="s">
        <v>121</v>
      </c>
      <c r="E205" s="33"/>
      <c r="F205" s="204" t="s">
        <v>342</v>
      </c>
      <c r="G205" s="33"/>
      <c r="H205" s="33"/>
      <c r="I205" s="33"/>
      <c r="J205" s="33"/>
      <c r="K205" s="33"/>
      <c r="L205" s="37"/>
      <c r="M205" s="205"/>
      <c r="N205" s="206"/>
      <c r="O205" s="76"/>
      <c r="P205" s="76"/>
      <c r="Q205" s="76"/>
      <c r="R205" s="76"/>
      <c r="S205" s="76"/>
      <c r="T205" s="77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6" t="s">
        <v>121</v>
      </c>
      <c r="AU205" s="16" t="s">
        <v>77</v>
      </c>
    </row>
    <row r="206" s="2" customFormat="1">
      <c r="A206" s="31"/>
      <c r="B206" s="32"/>
      <c r="C206" s="33"/>
      <c r="D206" s="207" t="s">
        <v>123</v>
      </c>
      <c r="E206" s="33"/>
      <c r="F206" s="208" t="s">
        <v>343</v>
      </c>
      <c r="G206" s="33"/>
      <c r="H206" s="33"/>
      <c r="I206" s="33"/>
      <c r="J206" s="33"/>
      <c r="K206" s="33"/>
      <c r="L206" s="37"/>
      <c r="M206" s="205"/>
      <c r="N206" s="206"/>
      <c r="O206" s="76"/>
      <c r="P206" s="76"/>
      <c r="Q206" s="76"/>
      <c r="R206" s="76"/>
      <c r="S206" s="76"/>
      <c r="T206" s="77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6" t="s">
        <v>123</v>
      </c>
      <c r="AU206" s="16" t="s">
        <v>77</v>
      </c>
    </row>
    <row r="207" s="13" customFormat="1">
      <c r="A207" s="13"/>
      <c r="B207" s="209"/>
      <c r="C207" s="210"/>
      <c r="D207" s="203" t="s">
        <v>125</v>
      </c>
      <c r="E207" s="211" t="s">
        <v>17</v>
      </c>
      <c r="F207" s="212" t="s">
        <v>344</v>
      </c>
      <c r="G207" s="210"/>
      <c r="H207" s="213">
        <v>280.07999999999998</v>
      </c>
      <c r="I207" s="210"/>
      <c r="J207" s="210"/>
      <c r="K207" s="210"/>
      <c r="L207" s="214"/>
      <c r="M207" s="215"/>
      <c r="N207" s="216"/>
      <c r="O207" s="216"/>
      <c r="P207" s="216"/>
      <c r="Q207" s="216"/>
      <c r="R207" s="216"/>
      <c r="S207" s="216"/>
      <c r="T207" s="21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18" t="s">
        <v>125</v>
      </c>
      <c r="AU207" s="218" t="s">
        <v>77</v>
      </c>
      <c r="AV207" s="13" t="s">
        <v>77</v>
      </c>
      <c r="AW207" s="13" t="s">
        <v>29</v>
      </c>
      <c r="AX207" s="13" t="s">
        <v>75</v>
      </c>
      <c r="AY207" s="218" t="s">
        <v>111</v>
      </c>
    </row>
    <row r="208" s="2" customFormat="1" ht="16.5" customHeight="1">
      <c r="A208" s="31"/>
      <c r="B208" s="32"/>
      <c r="C208" s="191" t="s">
        <v>345</v>
      </c>
      <c r="D208" s="191" t="s">
        <v>114</v>
      </c>
      <c r="E208" s="192" t="s">
        <v>346</v>
      </c>
      <c r="F208" s="193" t="s">
        <v>347</v>
      </c>
      <c r="G208" s="194" t="s">
        <v>222</v>
      </c>
      <c r="H208" s="195">
        <v>30.809000000000001</v>
      </c>
      <c r="I208" s="196">
        <v>1400</v>
      </c>
      <c r="J208" s="196">
        <f>ROUND(I208*H208,2)</f>
        <v>43132.599999999999</v>
      </c>
      <c r="K208" s="193" t="s">
        <v>118</v>
      </c>
      <c r="L208" s="37"/>
      <c r="M208" s="197" t="s">
        <v>17</v>
      </c>
      <c r="N208" s="198" t="s">
        <v>38</v>
      </c>
      <c r="O208" s="199">
        <v>0</v>
      </c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01" t="s">
        <v>238</v>
      </c>
      <c r="AT208" s="201" t="s">
        <v>114</v>
      </c>
      <c r="AU208" s="201" t="s">
        <v>77</v>
      </c>
      <c r="AY208" s="16" t="s">
        <v>111</v>
      </c>
      <c r="BE208" s="202">
        <f>IF(N208="základní",J208,0)</f>
        <v>43132.599999999999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6" t="s">
        <v>75</v>
      </c>
      <c r="BK208" s="202">
        <f>ROUND(I208*H208,2)</f>
        <v>43132.599999999999</v>
      </c>
      <c r="BL208" s="16" t="s">
        <v>238</v>
      </c>
      <c r="BM208" s="201" t="s">
        <v>348</v>
      </c>
    </row>
    <row r="209" s="2" customFormat="1">
      <c r="A209" s="31"/>
      <c r="B209" s="32"/>
      <c r="C209" s="33"/>
      <c r="D209" s="203" t="s">
        <v>121</v>
      </c>
      <c r="E209" s="33"/>
      <c r="F209" s="204" t="s">
        <v>349</v>
      </c>
      <c r="G209" s="33"/>
      <c r="H209" s="33"/>
      <c r="I209" s="33"/>
      <c r="J209" s="33"/>
      <c r="K209" s="33"/>
      <c r="L209" s="37"/>
      <c r="M209" s="205"/>
      <c r="N209" s="206"/>
      <c r="O209" s="76"/>
      <c r="P209" s="76"/>
      <c r="Q209" s="76"/>
      <c r="R209" s="76"/>
      <c r="S209" s="76"/>
      <c r="T209" s="77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6" t="s">
        <v>121</v>
      </c>
      <c r="AU209" s="16" t="s">
        <v>77</v>
      </c>
    </row>
    <row r="210" s="2" customFormat="1">
      <c r="A210" s="31"/>
      <c r="B210" s="32"/>
      <c r="C210" s="33"/>
      <c r="D210" s="207" t="s">
        <v>123</v>
      </c>
      <c r="E210" s="33"/>
      <c r="F210" s="208" t="s">
        <v>350</v>
      </c>
      <c r="G210" s="33"/>
      <c r="H210" s="33"/>
      <c r="I210" s="33"/>
      <c r="J210" s="33"/>
      <c r="K210" s="33"/>
      <c r="L210" s="37"/>
      <c r="M210" s="205"/>
      <c r="N210" s="206"/>
      <c r="O210" s="76"/>
      <c r="P210" s="76"/>
      <c r="Q210" s="76"/>
      <c r="R210" s="76"/>
      <c r="S210" s="76"/>
      <c r="T210" s="77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6" t="s">
        <v>123</v>
      </c>
      <c r="AU210" s="16" t="s">
        <v>77</v>
      </c>
    </row>
    <row r="211" s="13" customFormat="1">
      <c r="A211" s="13"/>
      <c r="B211" s="209"/>
      <c r="C211" s="210"/>
      <c r="D211" s="203" t="s">
        <v>125</v>
      </c>
      <c r="E211" s="211" t="s">
        <v>17</v>
      </c>
      <c r="F211" s="212" t="s">
        <v>351</v>
      </c>
      <c r="G211" s="210"/>
      <c r="H211" s="213">
        <v>30.809000000000001</v>
      </c>
      <c r="I211" s="210"/>
      <c r="J211" s="210"/>
      <c r="K211" s="210"/>
      <c r="L211" s="214"/>
      <c r="M211" s="215"/>
      <c r="N211" s="216"/>
      <c r="O211" s="216"/>
      <c r="P211" s="216"/>
      <c r="Q211" s="216"/>
      <c r="R211" s="216"/>
      <c r="S211" s="216"/>
      <c r="T211" s="21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18" t="s">
        <v>125</v>
      </c>
      <c r="AU211" s="218" t="s">
        <v>77</v>
      </c>
      <c r="AV211" s="13" t="s">
        <v>77</v>
      </c>
      <c r="AW211" s="13" t="s">
        <v>29</v>
      </c>
      <c r="AX211" s="13" t="s">
        <v>75</v>
      </c>
      <c r="AY211" s="218" t="s">
        <v>111</v>
      </c>
    </row>
    <row r="212" s="2" customFormat="1" ht="16.5" customHeight="1">
      <c r="A212" s="31"/>
      <c r="B212" s="32"/>
      <c r="C212" s="191" t="s">
        <v>352</v>
      </c>
      <c r="D212" s="191" t="s">
        <v>114</v>
      </c>
      <c r="E212" s="192" t="s">
        <v>353</v>
      </c>
      <c r="F212" s="193" t="s">
        <v>354</v>
      </c>
      <c r="G212" s="194" t="s">
        <v>307</v>
      </c>
      <c r="H212" s="195">
        <v>14.004</v>
      </c>
      <c r="I212" s="196">
        <v>504</v>
      </c>
      <c r="J212" s="196">
        <f>ROUND(I212*H212,2)</f>
        <v>7058.0200000000004</v>
      </c>
      <c r="K212" s="193" t="s">
        <v>118</v>
      </c>
      <c r="L212" s="37"/>
      <c r="M212" s="197" t="s">
        <v>17</v>
      </c>
      <c r="N212" s="198" t="s">
        <v>38</v>
      </c>
      <c r="O212" s="199">
        <v>1.468</v>
      </c>
      <c r="P212" s="199">
        <f>O212*H212</f>
        <v>20.557872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01" t="s">
        <v>238</v>
      </c>
      <c r="AT212" s="201" t="s">
        <v>114</v>
      </c>
      <c r="AU212" s="201" t="s">
        <v>77</v>
      </c>
      <c r="AY212" s="16" t="s">
        <v>111</v>
      </c>
      <c r="BE212" s="202">
        <f>IF(N212="základní",J212,0)</f>
        <v>7058.0200000000004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6" t="s">
        <v>75</v>
      </c>
      <c r="BK212" s="202">
        <f>ROUND(I212*H212,2)</f>
        <v>7058.0200000000004</v>
      </c>
      <c r="BL212" s="16" t="s">
        <v>238</v>
      </c>
      <c r="BM212" s="201" t="s">
        <v>355</v>
      </c>
    </row>
    <row r="213" s="2" customFormat="1">
      <c r="A213" s="31"/>
      <c r="B213" s="32"/>
      <c r="C213" s="33"/>
      <c r="D213" s="203" t="s">
        <v>121</v>
      </c>
      <c r="E213" s="33"/>
      <c r="F213" s="204" t="s">
        <v>356</v>
      </c>
      <c r="G213" s="33"/>
      <c r="H213" s="33"/>
      <c r="I213" s="33"/>
      <c r="J213" s="33"/>
      <c r="K213" s="33"/>
      <c r="L213" s="37"/>
      <c r="M213" s="205"/>
      <c r="N213" s="206"/>
      <c r="O213" s="76"/>
      <c r="P213" s="76"/>
      <c r="Q213" s="76"/>
      <c r="R213" s="76"/>
      <c r="S213" s="76"/>
      <c r="T213" s="77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6" t="s">
        <v>121</v>
      </c>
      <c r="AU213" s="16" t="s">
        <v>77</v>
      </c>
    </row>
    <row r="214" s="2" customFormat="1">
      <c r="A214" s="31"/>
      <c r="B214" s="32"/>
      <c r="C214" s="33"/>
      <c r="D214" s="207" t="s">
        <v>123</v>
      </c>
      <c r="E214" s="33"/>
      <c r="F214" s="208" t="s">
        <v>357</v>
      </c>
      <c r="G214" s="33"/>
      <c r="H214" s="33"/>
      <c r="I214" s="33"/>
      <c r="J214" s="33"/>
      <c r="K214" s="33"/>
      <c r="L214" s="37"/>
      <c r="M214" s="205"/>
      <c r="N214" s="206"/>
      <c r="O214" s="76"/>
      <c r="P214" s="76"/>
      <c r="Q214" s="76"/>
      <c r="R214" s="76"/>
      <c r="S214" s="76"/>
      <c r="T214" s="77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6" t="s">
        <v>123</v>
      </c>
      <c r="AU214" s="16" t="s">
        <v>77</v>
      </c>
    </row>
    <row r="215" s="2" customFormat="1">
      <c r="A215" s="31"/>
      <c r="B215" s="32"/>
      <c r="C215" s="33"/>
      <c r="D215" s="203" t="s">
        <v>132</v>
      </c>
      <c r="E215" s="33"/>
      <c r="F215" s="228" t="s">
        <v>358</v>
      </c>
      <c r="G215" s="33"/>
      <c r="H215" s="33"/>
      <c r="I215" s="33"/>
      <c r="J215" s="33"/>
      <c r="K215" s="33"/>
      <c r="L215" s="37"/>
      <c r="M215" s="205"/>
      <c r="N215" s="206"/>
      <c r="O215" s="76"/>
      <c r="P215" s="76"/>
      <c r="Q215" s="76"/>
      <c r="R215" s="76"/>
      <c r="S215" s="76"/>
      <c r="T215" s="77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6" t="s">
        <v>132</v>
      </c>
      <c r="AU215" s="16" t="s">
        <v>77</v>
      </c>
    </row>
    <row r="216" s="13" customFormat="1">
      <c r="A216" s="13"/>
      <c r="B216" s="209"/>
      <c r="C216" s="210"/>
      <c r="D216" s="203" t="s">
        <v>125</v>
      </c>
      <c r="E216" s="211" t="s">
        <v>17</v>
      </c>
      <c r="F216" s="212" t="s">
        <v>359</v>
      </c>
      <c r="G216" s="210"/>
      <c r="H216" s="213">
        <v>14.004</v>
      </c>
      <c r="I216" s="210"/>
      <c r="J216" s="210"/>
      <c r="K216" s="210"/>
      <c r="L216" s="214"/>
      <c r="M216" s="215"/>
      <c r="N216" s="216"/>
      <c r="O216" s="216"/>
      <c r="P216" s="216"/>
      <c r="Q216" s="216"/>
      <c r="R216" s="216"/>
      <c r="S216" s="216"/>
      <c r="T216" s="21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18" t="s">
        <v>125</v>
      </c>
      <c r="AU216" s="218" t="s">
        <v>77</v>
      </c>
      <c r="AV216" s="13" t="s">
        <v>77</v>
      </c>
      <c r="AW216" s="13" t="s">
        <v>29</v>
      </c>
      <c r="AX216" s="13" t="s">
        <v>75</v>
      </c>
      <c r="AY216" s="218" t="s">
        <v>111</v>
      </c>
    </row>
    <row r="217" s="2" customFormat="1" ht="16.5" customHeight="1">
      <c r="A217" s="31"/>
      <c r="B217" s="32"/>
      <c r="C217" s="191" t="s">
        <v>360</v>
      </c>
      <c r="D217" s="191" t="s">
        <v>114</v>
      </c>
      <c r="E217" s="192" t="s">
        <v>361</v>
      </c>
      <c r="F217" s="193" t="s">
        <v>362</v>
      </c>
      <c r="G217" s="194" t="s">
        <v>307</v>
      </c>
      <c r="H217" s="195">
        <v>0.28799999999999998</v>
      </c>
      <c r="I217" s="196">
        <v>342</v>
      </c>
      <c r="J217" s="196">
        <f>ROUND(I217*H217,2)</f>
        <v>98.5</v>
      </c>
      <c r="K217" s="193" t="s">
        <v>118</v>
      </c>
      <c r="L217" s="37"/>
      <c r="M217" s="197" t="s">
        <v>17</v>
      </c>
      <c r="N217" s="198" t="s">
        <v>38</v>
      </c>
      <c r="O217" s="199">
        <v>0.81499999999999995</v>
      </c>
      <c r="P217" s="199">
        <f>O217*H217</f>
        <v>0.23471999999999996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201" t="s">
        <v>238</v>
      </c>
      <c r="AT217" s="201" t="s">
        <v>114</v>
      </c>
      <c r="AU217" s="201" t="s">
        <v>77</v>
      </c>
      <c r="AY217" s="16" t="s">
        <v>111</v>
      </c>
      <c r="BE217" s="202">
        <f>IF(N217="základní",J217,0)</f>
        <v>98.5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6" t="s">
        <v>75</v>
      </c>
      <c r="BK217" s="202">
        <f>ROUND(I217*H217,2)</f>
        <v>98.5</v>
      </c>
      <c r="BL217" s="16" t="s">
        <v>238</v>
      </c>
      <c r="BM217" s="201" t="s">
        <v>363</v>
      </c>
    </row>
    <row r="218" s="2" customFormat="1">
      <c r="A218" s="31"/>
      <c r="B218" s="32"/>
      <c r="C218" s="33"/>
      <c r="D218" s="203" t="s">
        <v>121</v>
      </c>
      <c r="E218" s="33"/>
      <c r="F218" s="204" t="s">
        <v>364</v>
      </c>
      <c r="G218" s="33"/>
      <c r="H218" s="33"/>
      <c r="I218" s="33"/>
      <c r="J218" s="33"/>
      <c r="K218" s="33"/>
      <c r="L218" s="37"/>
      <c r="M218" s="205"/>
      <c r="N218" s="206"/>
      <c r="O218" s="76"/>
      <c r="P218" s="76"/>
      <c r="Q218" s="76"/>
      <c r="R218" s="76"/>
      <c r="S218" s="76"/>
      <c r="T218" s="77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6" t="s">
        <v>121</v>
      </c>
      <c r="AU218" s="16" t="s">
        <v>77</v>
      </c>
    </row>
    <row r="219" s="2" customFormat="1">
      <c r="A219" s="31"/>
      <c r="B219" s="32"/>
      <c r="C219" s="33"/>
      <c r="D219" s="207" t="s">
        <v>123</v>
      </c>
      <c r="E219" s="33"/>
      <c r="F219" s="208" t="s">
        <v>365</v>
      </c>
      <c r="G219" s="33"/>
      <c r="H219" s="33"/>
      <c r="I219" s="33"/>
      <c r="J219" s="33"/>
      <c r="K219" s="33"/>
      <c r="L219" s="37"/>
      <c r="M219" s="205"/>
      <c r="N219" s="206"/>
      <c r="O219" s="76"/>
      <c r="P219" s="76"/>
      <c r="Q219" s="76"/>
      <c r="R219" s="76"/>
      <c r="S219" s="76"/>
      <c r="T219" s="77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6" t="s">
        <v>123</v>
      </c>
      <c r="AU219" s="16" t="s">
        <v>77</v>
      </c>
    </row>
    <row r="220" s="13" customFormat="1">
      <c r="A220" s="13"/>
      <c r="B220" s="209"/>
      <c r="C220" s="210"/>
      <c r="D220" s="203" t="s">
        <v>125</v>
      </c>
      <c r="E220" s="211" t="s">
        <v>17</v>
      </c>
      <c r="F220" s="212" t="s">
        <v>366</v>
      </c>
      <c r="G220" s="210"/>
      <c r="H220" s="213">
        <v>0.28799999999999998</v>
      </c>
      <c r="I220" s="210"/>
      <c r="J220" s="210"/>
      <c r="K220" s="210"/>
      <c r="L220" s="214"/>
      <c r="M220" s="215"/>
      <c r="N220" s="216"/>
      <c r="O220" s="216"/>
      <c r="P220" s="216"/>
      <c r="Q220" s="216"/>
      <c r="R220" s="216"/>
      <c r="S220" s="216"/>
      <c r="T220" s="21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18" t="s">
        <v>125</v>
      </c>
      <c r="AU220" s="218" t="s">
        <v>77</v>
      </c>
      <c r="AV220" s="13" t="s">
        <v>77</v>
      </c>
      <c r="AW220" s="13" t="s">
        <v>29</v>
      </c>
      <c r="AX220" s="13" t="s">
        <v>75</v>
      </c>
      <c r="AY220" s="218" t="s">
        <v>111</v>
      </c>
    </row>
    <row r="221" s="2" customFormat="1" ht="16.5" customHeight="1">
      <c r="A221" s="31"/>
      <c r="B221" s="32"/>
      <c r="C221" s="191" t="s">
        <v>367</v>
      </c>
      <c r="D221" s="191" t="s">
        <v>114</v>
      </c>
      <c r="E221" s="192" t="s">
        <v>368</v>
      </c>
      <c r="F221" s="193" t="s">
        <v>369</v>
      </c>
      <c r="G221" s="194" t="s">
        <v>117</v>
      </c>
      <c r="H221" s="195">
        <v>340</v>
      </c>
      <c r="I221" s="196">
        <v>78.799999999999997</v>
      </c>
      <c r="J221" s="196">
        <f>ROUND(I221*H221,2)</f>
        <v>26792</v>
      </c>
      <c r="K221" s="193" t="s">
        <v>118</v>
      </c>
      <c r="L221" s="37"/>
      <c r="M221" s="197" t="s">
        <v>17</v>
      </c>
      <c r="N221" s="198" t="s">
        <v>38</v>
      </c>
      <c r="O221" s="199">
        <v>0.188</v>
      </c>
      <c r="P221" s="199">
        <f>O221*H221</f>
        <v>63.920000000000002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201" t="s">
        <v>238</v>
      </c>
      <c r="AT221" s="201" t="s">
        <v>114</v>
      </c>
      <c r="AU221" s="201" t="s">
        <v>77</v>
      </c>
      <c r="AY221" s="16" t="s">
        <v>111</v>
      </c>
      <c r="BE221" s="202">
        <f>IF(N221="základní",J221,0)</f>
        <v>26792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6" t="s">
        <v>75</v>
      </c>
      <c r="BK221" s="202">
        <f>ROUND(I221*H221,2)</f>
        <v>26792</v>
      </c>
      <c r="BL221" s="16" t="s">
        <v>238</v>
      </c>
      <c r="BM221" s="201" t="s">
        <v>370</v>
      </c>
    </row>
    <row r="222" s="2" customFormat="1">
      <c r="A222" s="31"/>
      <c r="B222" s="32"/>
      <c r="C222" s="33"/>
      <c r="D222" s="203" t="s">
        <v>121</v>
      </c>
      <c r="E222" s="33"/>
      <c r="F222" s="204" t="s">
        <v>371</v>
      </c>
      <c r="G222" s="33"/>
      <c r="H222" s="33"/>
      <c r="I222" s="33"/>
      <c r="J222" s="33"/>
      <c r="K222" s="33"/>
      <c r="L222" s="37"/>
      <c r="M222" s="205"/>
      <c r="N222" s="206"/>
      <c r="O222" s="76"/>
      <c r="P222" s="76"/>
      <c r="Q222" s="76"/>
      <c r="R222" s="76"/>
      <c r="S222" s="76"/>
      <c r="T222" s="77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6" t="s">
        <v>121</v>
      </c>
      <c r="AU222" s="16" t="s">
        <v>77</v>
      </c>
    </row>
    <row r="223" s="2" customFormat="1">
      <c r="A223" s="31"/>
      <c r="B223" s="32"/>
      <c r="C223" s="33"/>
      <c r="D223" s="207" t="s">
        <v>123</v>
      </c>
      <c r="E223" s="33"/>
      <c r="F223" s="208" t="s">
        <v>372</v>
      </c>
      <c r="G223" s="33"/>
      <c r="H223" s="33"/>
      <c r="I223" s="33"/>
      <c r="J223" s="33"/>
      <c r="K223" s="33"/>
      <c r="L223" s="37"/>
      <c r="M223" s="205"/>
      <c r="N223" s="206"/>
      <c r="O223" s="76"/>
      <c r="P223" s="76"/>
      <c r="Q223" s="76"/>
      <c r="R223" s="76"/>
      <c r="S223" s="76"/>
      <c r="T223" s="77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6" t="s">
        <v>123</v>
      </c>
      <c r="AU223" s="16" t="s">
        <v>77</v>
      </c>
    </row>
    <row r="224" s="2" customFormat="1" ht="16.5" customHeight="1">
      <c r="A224" s="31"/>
      <c r="B224" s="32"/>
      <c r="C224" s="191" t="s">
        <v>373</v>
      </c>
      <c r="D224" s="191" t="s">
        <v>114</v>
      </c>
      <c r="E224" s="192" t="s">
        <v>374</v>
      </c>
      <c r="F224" s="193" t="s">
        <v>375</v>
      </c>
      <c r="G224" s="194" t="s">
        <v>307</v>
      </c>
      <c r="H224" s="195">
        <v>14.26</v>
      </c>
      <c r="I224" s="196">
        <v>3060</v>
      </c>
      <c r="J224" s="196">
        <f>ROUND(I224*H224,2)</f>
        <v>43635.599999999999</v>
      </c>
      <c r="K224" s="193" t="s">
        <v>118</v>
      </c>
      <c r="L224" s="37"/>
      <c r="M224" s="197" t="s">
        <v>17</v>
      </c>
      <c r="N224" s="198" t="s">
        <v>38</v>
      </c>
      <c r="O224" s="199">
        <v>0.47699999999999998</v>
      </c>
      <c r="P224" s="199">
        <f>O224*H224</f>
        <v>6.8020199999999997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201" t="s">
        <v>238</v>
      </c>
      <c r="AT224" s="201" t="s">
        <v>114</v>
      </c>
      <c r="AU224" s="201" t="s">
        <v>77</v>
      </c>
      <c r="AY224" s="16" t="s">
        <v>111</v>
      </c>
      <c r="BE224" s="202">
        <f>IF(N224="základní",J224,0)</f>
        <v>43635.599999999999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6" t="s">
        <v>75</v>
      </c>
      <c r="BK224" s="202">
        <f>ROUND(I224*H224,2)</f>
        <v>43635.599999999999</v>
      </c>
      <c r="BL224" s="16" t="s">
        <v>238</v>
      </c>
      <c r="BM224" s="201" t="s">
        <v>376</v>
      </c>
    </row>
    <row r="225" s="2" customFormat="1">
      <c r="A225" s="31"/>
      <c r="B225" s="32"/>
      <c r="C225" s="33"/>
      <c r="D225" s="203" t="s">
        <v>121</v>
      </c>
      <c r="E225" s="33"/>
      <c r="F225" s="204" t="s">
        <v>377</v>
      </c>
      <c r="G225" s="33"/>
      <c r="H225" s="33"/>
      <c r="I225" s="33"/>
      <c r="J225" s="33"/>
      <c r="K225" s="33"/>
      <c r="L225" s="37"/>
      <c r="M225" s="205"/>
      <c r="N225" s="206"/>
      <c r="O225" s="76"/>
      <c r="P225" s="76"/>
      <c r="Q225" s="76"/>
      <c r="R225" s="76"/>
      <c r="S225" s="76"/>
      <c r="T225" s="77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6" t="s">
        <v>121</v>
      </c>
      <c r="AU225" s="16" t="s">
        <v>77</v>
      </c>
    </row>
    <row r="226" s="2" customFormat="1">
      <c r="A226" s="31"/>
      <c r="B226" s="32"/>
      <c r="C226" s="33"/>
      <c r="D226" s="207" t="s">
        <v>123</v>
      </c>
      <c r="E226" s="33"/>
      <c r="F226" s="208" t="s">
        <v>378</v>
      </c>
      <c r="G226" s="33"/>
      <c r="H226" s="33"/>
      <c r="I226" s="33"/>
      <c r="J226" s="33"/>
      <c r="K226" s="33"/>
      <c r="L226" s="37"/>
      <c r="M226" s="205"/>
      <c r="N226" s="206"/>
      <c r="O226" s="76"/>
      <c r="P226" s="76"/>
      <c r="Q226" s="76"/>
      <c r="R226" s="76"/>
      <c r="S226" s="76"/>
      <c r="T226" s="77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6" t="s">
        <v>123</v>
      </c>
      <c r="AU226" s="16" t="s">
        <v>77</v>
      </c>
    </row>
    <row r="227" s="2" customFormat="1">
      <c r="A227" s="31"/>
      <c r="B227" s="32"/>
      <c r="C227" s="33"/>
      <c r="D227" s="203" t="s">
        <v>132</v>
      </c>
      <c r="E227" s="33"/>
      <c r="F227" s="228" t="s">
        <v>379</v>
      </c>
      <c r="G227" s="33"/>
      <c r="H227" s="33"/>
      <c r="I227" s="33"/>
      <c r="J227" s="33"/>
      <c r="K227" s="33"/>
      <c r="L227" s="37"/>
      <c r="M227" s="205"/>
      <c r="N227" s="206"/>
      <c r="O227" s="76"/>
      <c r="P227" s="76"/>
      <c r="Q227" s="76"/>
      <c r="R227" s="76"/>
      <c r="S227" s="76"/>
      <c r="T227" s="77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6" t="s">
        <v>132</v>
      </c>
      <c r="AU227" s="16" t="s">
        <v>77</v>
      </c>
    </row>
    <row r="228" s="13" customFormat="1">
      <c r="A228" s="13"/>
      <c r="B228" s="209"/>
      <c r="C228" s="210"/>
      <c r="D228" s="203" t="s">
        <v>125</v>
      </c>
      <c r="E228" s="211" t="s">
        <v>17</v>
      </c>
      <c r="F228" s="212" t="s">
        <v>380</v>
      </c>
      <c r="G228" s="210"/>
      <c r="H228" s="213">
        <v>14.26</v>
      </c>
      <c r="I228" s="210"/>
      <c r="J228" s="210"/>
      <c r="K228" s="210"/>
      <c r="L228" s="214"/>
      <c r="M228" s="215"/>
      <c r="N228" s="216"/>
      <c r="O228" s="216"/>
      <c r="P228" s="216"/>
      <c r="Q228" s="216"/>
      <c r="R228" s="216"/>
      <c r="S228" s="216"/>
      <c r="T228" s="21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18" t="s">
        <v>125</v>
      </c>
      <c r="AU228" s="218" t="s">
        <v>77</v>
      </c>
      <c r="AV228" s="13" t="s">
        <v>77</v>
      </c>
      <c r="AW228" s="13" t="s">
        <v>29</v>
      </c>
      <c r="AX228" s="13" t="s">
        <v>75</v>
      </c>
      <c r="AY228" s="218" t="s">
        <v>111</v>
      </c>
    </row>
    <row r="229" s="2" customFormat="1" ht="16.5" customHeight="1">
      <c r="A229" s="31"/>
      <c r="B229" s="32"/>
      <c r="C229" s="219" t="s">
        <v>381</v>
      </c>
      <c r="D229" s="219" t="s">
        <v>127</v>
      </c>
      <c r="E229" s="220" t="s">
        <v>382</v>
      </c>
      <c r="F229" s="221" t="s">
        <v>383</v>
      </c>
      <c r="G229" s="222" t="s">
        <v>117</v>
      </c>
      <c r="H229" s="223">
        <v>2</v>
      </c>
      <c r="I229" s="224">
        <v>688</v>
      </c>
      <c r="J229" s="224">
        <f>ROUND(I229*H229,2)</f>
        <v>1376</v>
      </c>
      <c r="K229" s="221" t="s">
        <v>118</v>
      </c>
      <c r="L229" s="225"/>
      <c r="M229" s="226" t="s">
        <v>17</v>
      </c>
      <c r="N229" s="227" t="s">
        <v>38</v>
      </c>
      <c r="O229" s="199">
        <v>0</v>
      </c>
      <c r="P229" s="199">
        <f>O229*H229</f>
        <v>0</v>
      </c>
      <c r="Q229" s="199">
        <v>0.0035999999999999999</v>
      </c>
      <c r="R229" s="199">
        <f>Q229*H229</f>
        <v>0.0071999999999999998</v>
      </c>
      <c r="S229" s="199">
        <v>0</v>
      </c>
      <c r="T229" s="200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201" t="s">
        <v>243</v>
      </c>
      <c r="AT229" s="201" t="s">
        <v>127</v>
      </c>
      <c r="AU229" s="201" t="s">
        <v>77</v>
      </c>
      <c r="AY229" s="16" t="s">
        <v>111</v>
      </c>
      <c r="BE229" s="202">
        <f>IF(N229="základní",J229,0)</f>
        <v>1376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16" t="s">
        <v>75</v>
      </c>
      <c r="BK229" s="202">
        <f>ROUND(I229*H229,2)</f>
        <v>1376</v>
      </c>
      <c r="BL229" s="16" t="s">
        <v>238</v>
      </c>
      <c r="BM229" s="201" t="s">
        <v>384</v>
      </c>
    </row>
    <row r="230" s="2" customFormat="1">
      <c r="A230" s="31"/>
      <c r="B230" s="32"/>
      <c r="C230" s="33"/>
      <c r="D230" s="203" t="s">
        <v>121</v>
      </c>
      <c r="E230" s="33"/>
      <c r="F230" s="204" t="s">
        <v>383</v>
      </c>
      <c r="G230" s="33"/>
      <c r="H230" s="33"/>
      <c r="I230" s="33"/>
      <c r="J230" s="33"/>
      <c r="K230" s="33"/>
      <c r="L230" s="37"/>
      <c r="M230" s="205"/>
      <c r="N230" s="206"/>
      <c r="O230" s="76"/>
      <c r="P230" s="76"/>
      <c r="Q230" s="76"/>
      <c r="R230" s="76"/>
      <c r="S230" s="76"/>
      <c r="T230" s="77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6" t="s">
        <v>121</v>
      </c>
      <c r="AU230" s="16" t="s">
        <v>77</v>
      </c>
    </row>
    <row r="231" s="2" customFormat="1">
      <c r="A231" s="31"/>
      <c r="B231" s="32"/>
      <c r="C231" s="33"/>
      <c r="D231" s="203" t="s">
        <v>132</v>
      </c>
      <c r="E231" s="33"/>
      <c r="F231" s="228" t="s">
        <v>385</v>
      </c>
      <c r="G231" s="33"/>
      <c r="H231" s="33"/>
      <c r="I231" s="33"/>
      <c r="J231" s="33"/>
      <c r="K231" s="33"/>
      <c r="L231" s="37"/>
      <c r="M231" s="205"/>
      <c r="N231" s="206"/>
      <c r="O231" s="76"/>
      <c r="P231" s="76"/>
      <c r="Q231" s="76"/>
      <c r="R231" s="76"/>
      <c r="S231" s="76"/>
      <c r="T231" s="77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6" t="s">
        <v>132</v>
      </c>
      <c r="AU231" s="16" t="s">
        <v>77</v>
      </c>
    </row>
    <row r="232" s="2" customFormat="1" ht="16.5" customHeight="1">
      <c r="A232" s="31"/>
      <c r="B232" s="32"/>
      <c r="C232" s="219" t="s">
        <v>386</v>
      </c>
      <c r="D232" s="219" t="s">
        <v>127</v>
      </c>
      <c r="E232" s="220" t="s">
        <v>387</v>
      </c>
      <c r="F232" s="221" t="s">
        <v>388</v>
      </c>
      <c r="G232" s="222" t="s">
        <v>117</v>
      </c>
      <c r="H232" s="223">
        <v>14.949999999999999</v>
      </c>
      <c r="I232" s="224">
        <v>2400</v>
      </c>
      <c r="J232" s="224">
        <f>ROUND(I232*H232,2)</f>
        <v>35880</v>
      </c>
      <c r="K232" s="221" t="s">
        <v>118</v>
      </c>
      <c r="L232" s="225"/>
      <c r="M232" s="226" t="s">
        <v>17</v>
      </c>
      <c r="N232" s="227" t="s">
        <v>38</v>
      </c>
      <c r="O232" s="199">
        <v>0</v>
      </c>
      <c r="P232" s="199">
        <f>O232*H232</f>
        <v>0</v>
      </c>
      <c r="Q232" s="199">
        <v>0.0089200000000000008</v>
      </c>
      <c r="R232" s="199">
        <f>Q232*H232</f>
        <v>0.133354</v>
      </c>
      <c r="S232" s="199">
        <v>0</v>
      </c>
      <c r="T232" s="200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201" t="s">
        <v>243</v>
      </c>
      <c r="AT232" s="201" t="s">
        <v>127</v>
      </c>
      <c r="AU232" s="201" t="s">
        <v>77</v>
      </c>
      <c r="AY232" s="16" t="s">
        <v>111</v>
      </c>
      <c r="BE232" s="202">
        <f>IF(N232="základní",J232,0)</f>
        <v>35880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6" t="s">
        <v>75</v>
      </c>
      <c r="BK232" s="202">
        <f>ROUND(I232*H232,2)</f>
        <v>35880</v>
      </c>
      <c r="BL232" s="16" t="s">
        <v>238</v>
      </c>
      <c r="BM232" s="201" t="s">
        <v>389</v>
      </c>
    </row>
    <row r="233" s="2" customFormat="1">
      <c r="A233" s="31"/>
      <c r="B233" s="32"/>
      <c r="C233" s="33"/>
      <c r="D233" s="203" t="s">
        <v>121</v>
      </c>
      <c r="E233" s="33"/>
      <c r="F233" s="204" t="s">
        <v>388</v>
      </c>
      <c r="G233" s="33"/>
      <c r="H233" s="33"/>
      <c r="I233" s="33"/>
      <c r="J233" s="33"/>
      <c r="K233" s="33"/>
      <c r="L233" s="37"/>
      <c r="M233" s="205"/>
      <c r="N233" s="206"/>
      <c r="O233" s="76"/>
      <c r="P233" s="76"/>
      <c r="Q233" s="76"/>
      <c r="R233" s="76"/>
      <c r="S233" s="76"/>
      <c r="T233" s="77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6" t="s">
        <v>121</v>
      </c>
      <c r="AU233" s="16" t="s">
        <v>77</v>
      </c>
    </row>
    <row r="234" s="13" customFormat="1">
      <c r="A234" s="13"/>
      <c r="B234" s="209"/>
      <c r="C234" s="210"/>
      <c r="D234" s="203" t="s">
        <v>125</v>
      </c>
      <c r="E234" s="211" t="s">
        <v>17</v>
      </c>
      <c r="F234" s="212" t="s">
        <v>390</v>
      </c>
      <c r="G234" s="210"/>
      <c r="H234" s="213">
        <v>13</v>
      </c>
      <c r="I234" s="210"/>
      <c r="J234" s="210"/>
      <c r="K234" s="210"/>
      <c r="L234" s="214"/>
      <c r="M234" s="215"/>
      <c r="N234" s="216"/>
      <c r="O234" s="216"/>
      <c r="P234" s="216"/>
      <c r="Q234" s="216"/>
      <c r="R234" s="216"/>
      <c r="S234" s="216"/>
      <c r="T234" s="21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18" t="s">
        <v>125</v>
      </c>
      <c r="AU234" s="218" t="s">
        <v>77</v>
      </c>
      <c r="AV234" s="13" t="s">
        <v>77</v>
      </c>
      <c r="AW234" s="13" t="s">
        <v>29</v>
      </c>
      <c r="AX234" s="13" t="s">
        <v>75</v>
      </c>
      <c r="AY234" s="218" t="s">
        <v>111</v>
      </c>
    </row>
    <row r="235" s="13" customFormat="1">
      <c r="A235" s="13"/>
      <c r="B235" s="209"/>
      <c r="C235" s="210"/>
      <c r="D235" s="203" t="s">
        <v>125</v>
      </c>
      <c r="E235" s="210"/>
      <c r="F235" s="212" t="s">
        <v>391</v>
      </c>
      <c r="G235" s="210"/>
      <c r="H235" s="213">
        <v>14.949999999999999</v>
      </c>
      <c r="I235" s="210"/>
      <c r="J235" s="210"/>
      <c r="K235" s="210"/>
      <c r="L235" s="214"/>
      <c r="M235" s="215"/>
      <c r="N235" s="216"/>
      <c r="O235" s="216"/>
      <c r="P235" s="216"/>
      <c r="Q235" s="216"/>
      <c r="R235" s="216"/>
      <c r="S235" s="216"/>
      <c r="T235" s="21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18" t="s">
        <v>125</v>
      </c>
      <c r="AU235" s="218" t="s">
        <v>77</v>
      </c>
      <c r="AV235" s="13" t="s">
        <v>77</v>
      </c>
      <c r="AW235" s="13" t="s">
        <v>4</v>
      </c>
      <c r="AX235" s="13" t="s">
        <v>75</v>
      </c>
      <c r="AY235" s="218" t="s">
        <v>111</v>
      </c>
    </row>
    <row r="236" s="2" customFormat="1" ht="16.5" customHeight="1">
      <c r="A236" s="31"/>
      <c r="B236" s="32"/>
      <c r="C236" s="191" t="s">
        <v>392</v>
      </c>
      <c r="D236" s="191" t="s">
        <v>114</v>
      </c>
      <c r="E236" s="192" t="s">
        <v>393</v>
      </c>
      <c r="F236" s="193" t="s">
        <v>394</v>
      </c>
      <c r="G236" s="194" t="s">
        <v>117</v>
      </c>
      <c r="H236" s="195">
        <v>340</v>
      </c>
      <c r="I236" s="196">
        <v>78.599999999999994</v>
      </c>
      <c r="J236" s="196">
        <f>ROUND(I236*H236,2)</f>
        <v>26724</v>
      </c>
      <c r="K236" s="193" t="s">
        <v>118</v>
      </c>
      <c r="L236" s="37"/>
      <c r="M236" s="197" t="s">
        <v>17</v>
      </c>
      <c r="N236" s="198" t="s">
        <v>38</v>
      </c>
      <c r="O236" s="199">
        <v>0.042000000000000003</v>
      </c>
      <c r="P236" s="199">
        <f>O236*H236</f>
        <v>14.280000000000001</v>
      </c>
      <c r="Q236" s="199">
        <v>0</v>
      </c>
      <c r="R236" s="199">
        <f>Q236*H236</f>
        <v>0</v>
      </c>
      <c r="S236" s="199">
        <v>0</v>
      </c>
      <c r="T236" s="200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201" t="s">
        <v>238</v>
      </c>
      <c r="AT236" s="201" t="s">
        <v>114</v>
      </c>
      <c r="AU236" s="201" t="s">
        <v>77</v>
      </c>
      <c r="AY236" s="16" t="s">
        <v>111</v>
      </c>
      <c r="BE236" s="202">
        <f>IF(N236="základní",J236,0)</f>
        <v>26724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16" t="s">
        <v>75</v>
      </c>
      <c r="BK236" s="202">
        <f>ROUND(I236*H236,2)</f>
        <v>26724</v>
      </c>
      <c r="BL236" s="16" t="s">
        <v>238</v>
      </c>
      <c r="BM236" s="201" t="s">
        <v>395</v>
      </c>
    </row>
    <row r="237" s="2" customFormat="1">
      <c r="A237" s="31"/>
      <c r="B237" s="32"/>
      <c r="C237" s="33"/>
      <c r="D237" s="203" t="s">
        <v>121</v>
      </c>
      <c r="E237" s="33"/>
      <c r="F237" s="204" t="s">
        <v>396</v>
      </c>
      <c r="G237" s="33"/>
      <c r="H237" s="33"/>
      <c r="I237" s="33"/>
      <c r="J237" s="33"/>
      <c r="K237" s="33"/>
      <c r="L237" s="37"/>
      <c r="M237" s="205"/>
      <c r="N237" s="206"/>
      <c r="O237" s="76"/>
      <c r="P237" s="76"/>
      <c r="Q237" s="76"/>
      <c r="R237" s="76"/>
      <c r="S237" s="76"/>
      <c r="T237" s="77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6" t="s">
        <v>121</v>
      </c>
      <c r="AU237" s="16" t="s">
        <v>77</v>
      </c>
    </row>
    <row r="238" s="2" customFormat="1">
      <c r="A238" s="31"/>
      <c r="B238" s="32"/>
      <c r="C238" s="33"/>
      <c r="D238" s="207" t="s">
        <v>123</v>
      </c>
      <c r="E238" s="33"/>
      <c r="F238" s="208" t="s">
        <v>397</v>
      </c>
      <c r="G238" s="33"/>
      <c r="H238" s="33"/>
      <c r="I238" s="33"/>
      <c r="J238" s="33"/>
      <c r="K238" s="33"/>
      <c r="L238" s="37"/>
      <c r="M238" s="205"/>
      <c r="N238" s="206"/>
      <c r="O238" s="76"/>
      <c r="P238" s="76"/>
      <c r="Q238" s="76"/>
      <c r="R238" s="76"/>
      <c r="S238" s="76"/>
      <c r="T238" s="77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T238" s="16" t="s">
        <v>123</v>
      </c>
      <c r="AU238" s="16" t="s">
        <v>77</v>
      </c>
    </row>
    <row r="239" s="2" customFormat="1">
      <c r="A239" s="31"/>
      <c r="B239" s="32"/>
      <c r="C239" s="33"/>
      <c r="D239" s="203" t="s">
        <v>132</v>
      </c>
      <c r="E239" s="33"/>
      <c r="F239" s="228" t="s">
        <v>398</v>
      </c>
      <c r="G239" s="33"/>
      <c r="H239" s="33"/>
      <c r="I239" s="33"/>
      <c r="J239" s="33"/>
      <c r="K239" s="33"/>
      <c r="L239" s="37"/>
      <c r="M239" s="205"/>
      <c r="N239" s="206"/>
      <c r="O239" s="76"/>
      <c r="P239" s="76"/>
      <c r="Q239" s="76"/>
      <c r="R239" s="76"/>
      <c r="S239" s="76"/>
      <c r="T239" s="77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6" t="s">
        <v>132</v>
      </c>
      <c r="AU239" s="16" t="s">
        <v>77</v>
      </c>
    </row>
    <row r="240" s="2" customFormat="1" ht="16.5" customHeight="1">
      <c r="A240" s="31"/>
      <c r="B240" s="32"/>
      <c r="C240" s="191" t="s">
        <v>399</v>
      </c>
      <c r="D240" s="191" t="s">
        <v>114</v>
      </c>
      <c r="E240" s="192" t="s">
        <v>400</v>
      </c>
      <c r="F240" s="193" t="s">
        <v>401</v>
      </c>
      <c r="G240" s="194" t="s">
        <v>117</v>
      </c>
      <c r="H240" s="195">
        <v>718</v>
      </c>
      <c r="I240" s="196">
        <v>44.700000000000003</v>
      </c>
      <c r="J240" s="196">
        <f>ROUND(I240*H240,2)</f>
        <v>32094.599999999999</v>
      </c>
      <c r="K240" s="193" t="s">
        <v>118</v>
      </c>
      <c r="L240" s="37"/>
      <c r="M240" s="197" t="s">
        <v>17</v>
      </c>
      <c r="N240" s="198" t="s">
        <v>38</v>
      </c>
      <c r="O240" s="199">
        <v>0.119</v>
      </c>
      <c r="P240" s="199">
        <f>O240*H240</f>
        <v>85.441999999999993</v>
      </c>
      <c r="Q240" s="199">
        <v>0</v>
      </c>
      <c r="R240" s="199">
        <f>Q240*H240</f>
        <v>0</v>
      </c>
      <c r="S240" s="199">
        <v>0</v>
      </c>
      <c r="T240" s="200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201" t="s">
        <v>238</v>
      </c>
      <c r="AT240" s="201" t="s">
        <v>114</v>
      </c>
      <c r="AU240" s="201" t="s">
        <v>77</v>
      </c>
      <c r="AY240" s="16" t="s">
        <v>111</v>
      </c>
      <c r="BE240" s="202">
        <f>IF(N240="základní",J240,0)</f>
        <v>32094.599999999999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16" t="s">
        <v>75</v>
      </c>
      <c r="BK240" s="202">
        <f>ROUND(I240*H240,2)</f>
        <v>32094.599999999999</v>
      </c>
      <c r="BL240" s="16" t="s">
        <v>238</v>
      </c>
      <c r="BM240" s="201" t="s">
        <v>402</v>
      </c>
    </row>
    <row r="241" s="2" customFormat="1">
      <c r="A241" s="31"/>
      <c r="B241" s="32"/>
      <c r="C241" s="33"/>
      <c r="D241" s="203" t="s">
        <v>121</v>
      </c>
      <c r="E241" s="33"/>
      <c r="F241" s="204" t="s">
        <v>403</v>
      </c>
      <c r="G241" s="33"/>
      <c r="H241" s="33"/>
      <c r="I241" s="33"/>
      <c r="J241" s="33"/>
      <c r="K241" s="33"/>
      <c r="L241" s="37"/>
      <c r="M241" s="205"/>
      <c r="N241" s="206"/>
      <c r="O241" s="76"/>
      <c r="P241" s="76"/>
      <c r="Q241" s="76"/>
      <c r="R241" s="76"/>
      <c r="S241" s="76"/>
      <c r="T241" s="77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6" t="s">
        <v>121</v>
      </c>
      <c r="AU241" s="16" t="s">
        <v>77</v>
      </c>
    </row>
    <row r="242" s="2" customFormat="1">
      <c r="A242" s="31"/>
      <c r="B242" s="32"/>
      <c r="C242" s="33"/>
      <c r="D242" s="207" t="s">
        <v>123</v>
      </c>
      <c r="E242" s="33"/>
      <c r="F242" s="208" t="s">
        <v>404</v>
      </c>
      <c r="G242" s="33"/>
      <c r="H242" s="33"/>
      <c r="I242" s="33"/>
      <c r="J242" s="33"/>
      <c r="K242" s="33"/>
      <c r="L242" s="37"/>
      <c r="M242" s="205"/>
      <c r="N242" s="206"/>
      <c r="O242" s="76"/>
      <c r="P242" s="76"/>
      <c r="Q242" s="76"/>
      <c r="R242" s="76"/>
      <c r="S242" s="76"/>
      <c r="T242" s="77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6" t="s">
        <v>123</v>
      </c>
      <c r="AU242" s="16" t="s">
        <v>77</v>
      </c>
    </row>
    <row r="243" s="2" customFormat="1" ht="16.5" customHeight="1">
      <c r="A243" s="31"/>
      <c r="B243" s="32"/>
      <c r="C243" s="219" t="s">
        <v>405</v>
      </c>
      <c r="D243" s="219" t="s">
        <v>127</v>
      </c>
      <c r="E243" s="220" t="s">
        <v>406</v>
      </c>
      <c r="F243" s="221" t="s">
        <v>407</v>
      </c>
      <c r="G243" s="222" t="s">
        <v>117</v>
      </c>
      <c r="H243" s="223">
        <v>399</v>
      </c>
      <c r="I243" s="224">
        <v>39.5</v>
      </c>
      <c r="J243" s="224">
        <f>ROUND(I243*H243,2)</f>
        <v>15760.5</v>
      </c>
      <c r="K243" s="221" t="s">
        <v>118</v>
      </c>
      <c r="L243" s="225"/>
      <c r="M243" s="226" t="s">
        <v>17</v>
      </c>
      <c r="N243" s="227" t="s">
        <v>38</v>
      </c>
      <c r="O243" s="199">
        <v>0</v>
      </c>
      <c r="P243" s="199">
        <f>O243*H243</f>
        <v>0</v>
      </c>
      <c r="Q243" s="199">
        <v>0.00025999999999999998</v>
      </c>
      <c r="R243" s="199">
        <f>Q243*H243</f>
        <v>0.10373999999999999</v>
      </c>
      <c r="S243" s="199">
        <v>0</v>
      </c>
      <c r="T243" s="200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201" t="s">
        <v>254</v>
      </c>
      <c r="AT243" s="201" t="s">
        <v>127</v>
      </c>
      <c r="AU243" s="201" t="s">
        <v>77</v>
      </c>
      <c r="AY243" s="16" t="s">
        <v>111</v>
      </c>
      <c r="BE243" s="202">
        <f>IF(N243="základní",J243,0)</f>
        <v>15760.5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6" t="s">
        <v>75</v>
      </c>
      <c r="BK243" s="202">
        <f>ROUND(I243*H243,2)</f>
        <v>15760.5</v>
      </c>
      <c r="BL243" s="16" t="s">
        <v>254</v>
      </c>
      <c r="BM243" s="201" t="s">
        <v>408</v>
      </c>
    </row>
    <row r="244" s="2" customFormat="1">
      <c r="A244" s="31"/>
      <c r="B244" s="32"/>
      <c r="C244" s="33"/>
      <c r="D244" s="203" t="s">
        <v>121</v>
      </c>
      <c r="E244" s="33"/>
      <c r="F244" s="204" t="s">
        <v>407</v>
      </c>
      <c r="G244" s="33"/>
      <c r="H244" s="33"/>
      <c r="I244" s="33"/>
      <c r="J244" s="33"/>
      <c r="K244" s="33"/>
      <c r="L244" s="37"/>
      <c r="M244" s="205"/>
      <c r="N244" s="206"/>
      <c r="O244" s="76"/>
      <c r="P244" s="76"/>
      <c r="Q244" s="76"/>
      <c r="R244" s="76"/>
      <c r="S244" s="76"/>
      <c r="T244" s="77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6" t="s">
        <v>121</v>
      </c>
      <c r="AU244" s="16" t="s">
        <v>77</v>
      </c>
    </row>
    <row r="245" s="13" customFormat="1">
      <c r="A245" s="13"/>
      <c r="B245" s="209"/>
      <c r="C245" s="210"/>
      <c r="D245" s="203" t="s">
        <v>125</v>
      </c>
      <c r="E245" s="210"/>
      <c r="F245" s="212" t="s">
        <v>409</v>
      </c>
      <c r="G245" s="210"/>
      <c r="H245" s="213">
        <v>399</v>
      </c>
      <c r="I245" s="210"/>
      <c r="J245" s="210"/>
      <c r="K245" s="210"/>
      <c r="L245" s="214"/>
      <c r="M245" s="215"/>
      <c r="N245" s="216"/>
      <c r="O245" s="216"/>
      <c r="P245" s="216"/>
      <c r="Q245" s="216"/>
      <c r="R245" s="216"/>
      <c r="S245" s="216"/>
      <c r="T245" s="21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18" t="s">
        <v>125</v>
      </c>
      <c r="AU245" s="218" t="s">
        <v>77</v>
      </c>
      <c r="AV245" s="13" t="s">
        <v>77</v>
      </c>
      <c r="AW245" s="13" t="s">
        <v>4</v>
      </c>
      <c r="AX245" s="13" t="s">
        <v>75</v>
      </c>
      <c r="AY245" s="218" t="s">
        <v>111</v>
      </c>
    </row>
    <row r="246" s="2" customFormat="1" ht="16.5" customHeight="1">
      <c r="A246" s="31"/>
      <c r="B246" s="32"/>
      <c r="C246" s="219" t="s">
        <v>410</v>
      </c>
      <c r="D246" s="219" t="s">
        <v>127</v>
      </c>
      <c r="E246" s="220" t="s">
        <v>411</v>
      </c>
      <c r="F246" s="221" t="s">
        <v>412</v>
      </c>
      <c r="G246" s="222" t="s">
        <v>117</v>
      </c>
      <c r="H246" s="223">
        <v>346.5</v>
      </c>
      <c r="I246" s="224">
        <v>38.609999999999999</v>
      </c>
      <c r="J246" s="224">
        <f>ROUND(I246*H246,2)</f>
        <v>13378.370000000001</v>
      </c>
      <c r="K246" s="221" t="s">
        <v>156</v>
      </c>
      <c r="L246" s="225"/>
      <c r="M246" s="226" t="s">
        <v>17</v>
      </c>
      <c r="N246" s="227" t="s">
        <v>38</v>
      </c>
      <c r="O246" s="199">
        <v>0</v>
      </c>
      <c r="P246" s="199">
        <f>O246*H246</f>
        <v>0</v>
      </c>
      <c r="Q246" s="199">
        <v>0.00040000000000000002</v>
      </c>
      <c r="R246" s="199">
        <f>Q246*H246</f>
        <v>0.1386</v>
      </c>
      <c r="S246" s="199">
        <v>0</v>
      </c>
      <c r="T246" s="200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201" t="s">
        <v>254</v>
      </c>
      <c r="AT246" s="201" t="s">
        <v>127</v>
      </c>
      <c r="AU246" s="201" t="s">
        <v>77</v>
      </c>
      <c r="AY246" s="16" t="s">
        <v>111</v>
      </c>
      <c r="BE246" s="202">
        <f>IF(N246="základní",J246,0)</f>
        <v>13378.370000000001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6" t="s">
        <v>75</v>
      </c>
      <c r="BK246" s="202">
        <f>ROUND(I246*H246,2)</f>
        <v>13378.370000000001</v>
      </c>
      <c r="BL246" s="16" t="s">
        <v>254</v>
      </c>
      <c r="BM246" s="201" t="s">
        <v>413</v>
      </c>
    </row>
    <row r="247" s="2" customFormat="1">
      <c r="A247" s="31"/>
      <c r="B247" s="32"/>
      <c r="C247" s="33"/>
      <c r="D247" s="203" t="s">
        <v>121</v>
      </c>
      <c r="E247" s="33"/>
      <c r="F247" s="204" t="s">
        <v>412</v>
      </c>
      <c r="G247" s="33"/>
      <c r="H247" s="33"/>
      <c r="I247" s="33"/>
      <c r="J247" s="33"/>
      <c r="K247" s="33"/>
      <c r="L247" s="37"/>
      <c r="M247" s="205"/>
      <c r="N247" s="206"/>
      <c r="O247" s="76"/>
      <c r="P247" s="76"/>
      <c r="Q247" s="76"/>
      <c r="R247" s="76"/>
      <c r="S247" s="76"/>
      <c r="T247" s="77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6" t="s">
        <v>121</v>
      </c>
      <c r="AU247" s="16" t="s">
        <v>77</v>
      </c>
    </row>
    <row r="248" s="2" customFormat="1">
      <c r="A248" s="31"/>
      <c r="B248" s="32"/>
      <c r="C248" s="33"/>
      <c r="D248" s="203" t="s">
        <v>132</v>
      </c>
      <c r="E248" s="33"/>
      <c r="F248" s="228" t="s">
        <v>414</v>
      </c>
      <c r="G248" s="33"/>
      <c r="H248" s="33"/>
      <c r="I248" s="33"/>
      <c r="J248" s="33"/>
      <c r="K248" s="33"/>
      <c r="L248" s="37"/>
      <c r="M248" s="205"/>
      <c r="N248" s="206"/>
      <c r="O248" s="76"/>
      <c r="P248" s="76"/>
      <c r="Q248" s="76"/>
      <c r="R248" s="76"/>
      <c r="S248" s="76"/>
      <c r="T248" s="77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T248" s="16" t="s">
        <v>132</v>
      </c>
      <c r="AU248" s="16" t="s">
        <v>77</v>
      </c>
    </row>
    <row r="249" s="13" customFormat="1">
      <c r="A249" s="13"/>
      <c r="B249" s="209"/>
      <c r="C249" s="210"/>
      <c r="D249" s="203" t="s">
        <v>125</v>
      </c>
      <c r="E249" s="210"/>
      <c r="F249" s="212" t="s">
        <v>415</v>
      </c>
      <c r="G249" s="210"/>
      <c r="H249" s="213">
        <v>346.5</v>
      </c>
      <c r="I249" s="210"/>
      <c r="J249" s="210"/>
      <c r="K249" s="210"/>
      <c r="L249" s="214"/>
      <c r="M249" s="215"/>
      <c r="N249" s="216"/>
      <c r="O249" s="216"/>
      <c r="P249" s="216"/>
      <c r="Q249" s="216"/>
      <c r="R249" s="216"/>
      <c r="S249" s="216"/>
      <c r="T249" s="21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18" t="s">
        <v>125</v>
      </c>
      <c r="AU249" s="218" t="s">
        <v>77</v>
      </c>
      <c r="AV249" s="13" t="s">
        <v>77</v>
      </c>
      <c r="AW249" s="13" t="s">
        <v>4</v>
      </c>
      <c r="AX249" s="13" t="s">
        <v>75</v>
      </c>
      <c r="AY249" s="218" t="s">
        <v>111</v>
      </c>
    </row>
    <row r="250" s="2" customFormat="1" ht="21.75" customHeight="1">
      <c r="A250" s="31"/>
      <c r="B250" s="32"/>
      <c r="C250" s="191" t="s">
        <v>416</v>
      </c>
      <c r="D250" s="191" t="s">
        <v>114</v>
      </c>
      <c r="E250" s="192" t="s">
        <v>417</v>
      </c>
      <c r="F250" s="193" t="s">
        <v>418</v>
      </c>
      <c r="G250" s="194" t="s">
        <v>419</v>
      </c>
      <c r="H250" s="195">
        <v>2</v>
      </c>
      <c r="I250" s="196">
        <v>368</v>
      </c>
      <c r="J250" s="196">
        <f>ROUND(I250*H250,2)</f>
        <v>736</v>
      </c>
      <c r="K250" s="193" t="s">
        <v>118</v>
      </c>
      <c r="L250" s="37"/>
      <c r="M250" s="197" t="s">
        <v>17</v>
      </c>
      <c r="N250" s="198" t="s">
        <v>38</v>
      </c>
      <c r="O250" s="199">
        <v>0.59999999999999998</v>
      </c>
      <c r="P250" s="199">
        <f>O250*H250</f>
        <v>1.2</v>
      </c>
      <c r="Q250" s="199">
        <v>0.084250000000000005</v>
      </c>
      <c r="R250" s="199">
        <f>Q250*H250</f>
        <v>0.16850000000000001</v>
      </c>
      <c r="S250" s="199">
        <v>0</v>
      </c>
      <c r="T250" s="200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201" t="s">
        <v>238</v>
      </c>
      <c r="AT250" s="201" t="s">
        <v>114</v>
      </c>
      <c r="AU250" s="201" t="s">
        <v>77</v>
      </c>
      <c r="AY250" s="16" t="s">
        <v>111</v>
      </c>
      <c r="BE250" s="202">
        <f>IF(N250="základní",J250,0)</f>
        <v>736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6" t="s">
        <v>75</v>
      </c>
      <c r="BK250" s="202">
        <f>ROUND(I250*H250,2)</f>
        <v>736</v>
      </c>
      <c r="BL250" s="16" t="s">
        <v>238</v>
      </c>
      <c r="BM250" s="201" t="s">
        <v>420</v>
      </c>
    </row>
    <row r="251" s="2" customFormat="1">
      <c r="A251" s="31"/>
      <c r="B251" s="32"/>
      <c r="C251" s="33"/>
      <c r="D251" s="203" t="s">
        <v>121</v>
      </c>
      <c r="E251" s="33"/>
      <c r="F251" s="204" t="s">
        <v>421</v>
      </c>
      <c r="G251" s="33"/>
      <c r="H251" s="33"/>
      <c r="I251" s="33"/>
      <c r="J251" s="33"/>
      <c r="K251" s="33"/>
      <c r="L251" s="37"/>
      <c r="M251" s="205"/>
      <c r="N251" s="206"/>
      <c r="O251" s="76"/>
      <c r="P251" s="76"/>
      <c r="Q251" s="76"/>
      <c r="R251" s="76"/>
      <c r="S251" s="76"/>
      <c r="T251" s="77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T251" s="16" t="s">
        <v>121</v>
      </c>
      <c r="AU251" s="16" t="s">
        <v>77</v>
      </c>
    </row>
    <row r="252" s="2" customFormat="1">
      <c r="A252" s="31"/>
      <c r="B252" s="32"/>
      <c r="C252" s="33"/>
      <c r="D252" s="207" t="s">
        <v>123</v>
      </c>
      <c r="E252" s="33"/>
      <c r="F252" s="208" t="s">
        <v>422</v>
      </c>
      <c r="G252" s="33"/>
      <c r="H252" s="33"/>
      <c r="I252" s="33"/>
      <c r="J252" s="33"/>
      <c r="K252" s="33"/>
      <c r="L252" s="37"/>
      <c r="M252" s="205"/>
      <c r="N252" s="206"/>
      <c r="O252" s="76"/>
      <c r="P252" s="76"/>
      <c r="Q252" s="76"/>
      <c r="R252" s="76"/>
      <c r="S252" s="76"/>
      <c r="T252" s="77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T252" s="16" t="s">
        <v>123</v>
      </c>
      <c r="AU252" s="16" t="s">
        <v>77</v>
      </c>
    </row>
    <row r="253" s="2" customFormat="1">
      <c r="A253" s="31"/>
      <c r="B253" s="32"/>
      <c r="C253" s="33"/>
      <c r="D253" s="203" t="s">
        <v>132</v>
      </c>
      <c r="E253" s="33"/>
      <c r="F253" s="228" t="s">
        <v>423</v>
      </c>
      <c r="G253" s="33"/>
      <c r="H253" s="33"/>
      <c r="I253" s="33"/>
      <c r="J253" s="33"/>
      <c r="K253" s="33"/>
      <c r="L253" s="37"/>
      <c r="M253" s="205"/>
      <c r="N253" s="206"/>
      <c r="O253" s="76"/>
      <c r="P253" s="76"/>
      <c r="Q253" s="76"/>
      <c r="R253" s="76"/>
      <c r="S253" s="76"/>
      <c r="T253" s="77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6" t="s">
        <v>132</v>
      </c>
      <c r="AU253" s="16" t="s">
        <v>77</v>
      </c>
    </row>
    <row r="254" s="2" customFormat="1" ht="16.5" customHeight="1">
      <c r="A254" s="31"/>
      <c r="B254" s="32"/>
      <c r="C254" s="191" t="s">
        <v>424</v>
      </c>
      <c r="D254" s="191" t="s">
        <v>114</v>
      </c>
      <c r="E254" s="192" t="s">
        <v>425</v>
      </c>
      <c r="F254" s="193" t="s">
        <v>426</v>
      </c>
      <c r="G254" s="194" t="s">
        <v>419</v>
      </c>
      <c r="H254" s="195">
        <v>2</v>
      </c>
      <c r="I254" s="196">
        <v>64.200000000000003</v>
      </c>
      <c r="J254" s="196">
        <f>ROUND(I254*H254,2)</f>
        <v>128.40000000000001</v>
      </c>
      <c r="K254" s="193" t="s">
        <v>118</v>
      </c>
      <c r="L254" s="37"/>
      <c r="M254" s="197" t="s">
        <v>17</v>
      </c>
      <c r="N254" s="198" t="s">
        <v>38</v>
      </c>
      <c r="O254" s="199">
        <v>0.17100000000000001</v>
      </c>
      <c r="P254" s="199">
        <f>O254*H254</f>
        <v>0.34200000000000003</v>
      </c>
      <c r="Q254" s="199">
        <v>0</v>
      </c>
      <c r="R254" s="199">
        <f>Q254*H254</f>
        <v>0</v>
      </c>
      <c r="S254" s="199">
        <v>0.29499999999999998</v>
      </c>
      <c r="T254" s="200">
        <f>S254*H254</f>
        <v>0.58999999999999997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201" t="s">
        <v>238</v>
      </c>
      <c r="AT254" s="201" t="s">
        <v>114</v>
      </c>
      <c r="AU254" s="201" t="s">
        <v>77</v>
      </c>
      <c r="AY254" s="16" t="s">
        <v>111</v>
      </c>
      <c r="BE254" s="202">
        <f>IF(N254="základní",J254,0)</f>
        <v>128.40000000000001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6" t="s">
        <v>75</v>
      </c>
      <c r="BK254" s="202">
        <f>ROUND(I254*H254,2)</f>
        <v>128.40000000000001</v>
      </c>
      <c r="BL254" s="16" t="s">
        <v>238</v>
      </c>
      <c r="BM254" s="201" t="s">
        <v>427</v>
      </c>
    </row>
    <row r="255" s="2" customFormat="1">
      <c r="A255" s="31"/>
      <c r="B255" s="32"/>
      <c r="C255" s="33"/>
      <c r="D255" s="203" t="s">
        <v>121</v>
      </c>
      <c r="E255" s="33"/>
      <c r="F255" s="204" t="s">
        <v>428</v>
      </c>
      <c r="G255" s="33"/>
      <c r="H255" s="33"/>
      <c r="I255" s="33"/>
      <c r="J255" s="33"/>
      <c r="K255" s="33"/>
      <c r="L255" s="37"/>
      <c r="M255" s="205"/>
      <c r="N255" s="206"/>
      <c r="O255" s="76"/>
      <c r="P255" s="76"/>
      <c r="Q255" s="76"/>
      <c r="R255" s="76"/>
      <c r="S255" s="76"/>
      <c r="T255" s="77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T255" s="16" t="s">
        <v>121</v>
      </c>
      <c r="AU255" s="16" t="s">
        <v>77</v>
      </c>
    </row>
    <row r="256" s="2" customFormat="1">
      <c r="A256" s="31"/>
      <c r="B256" s="32"/>
      <c r="C256" s="33"/>
      <c r="D256" s="207" t="s">
        <v>123</v>
      </c>
      <c r="E256" s="33"/>
      <c r="F256" s="208" t="s">
        <v>429</v>
      </c>
      <c r="G256" s="33"/>
      <c r="H256" s="33"/>
      <c r="I256" s="33"/>
      <c r="J256" s="33"/>
      <c r="K256" s="33"/>
      <c r="L256" s="37"/>
      <c r="M256" s="205"/>
      <c r="N256" s="206"/>
      <c r="O256" s="76"/>
      <c r="P256" s="76"/>
      <c r="Q256" s="76"/>
      <c r="R256" s="76"/>
      <c r="S256" s="76"/>
      <c r="T256" s="77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6" t="s">
        <v>123</v>
      </c>
      <c r="AU256" s="16" t="s">
        <v>77</v>
      </c>
    </row>
    <row r="257" s="2" customFormat="1">
      <c r="A257" s="31"/>
      <c r="B257" s="32"/>
      <c r="C257" s="33"/>
      <c r="D257" s="203" t="s">
        <v>132</v>
      </c>
      <c r="E257" s="33"/>
      <c r="F257" s="228" t="s">
        <v>430</v>
      </c>
      <c r="G257" s="33"/>
      <c r="H257" s="33"/>
      <c r="I257" s="33"/>
      <c r="J257" s="33"/>
      <c r="K257" s="33"/>
      <c r="L257" s="37"/>
      <c r="M257" s="205"/>
      <c r="N257" s="206"/>
      <c r="O257" s="76"/>
      <c r="P257" s="76"/>
      <c r="Q257" s="76"/>
      <c r="R257" s="76"/>
      <c r="S257" s="76"/>
      <c r="T257" s="77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T257" s="16" t="s">
        <v>132</v>
      </c>
      <c r="AU257" s="16" t="s">
        <v>77</v>
      </c>
    </row>
    <row r="258" s="13" customFormat="1">
      <c r="A258" s="13"/>
      <c r="B258" s="209"/>
      <c r="C258" s="210"/>
      <c r="D258" s="203" t="s">
        <v>125</v>
      </c>
      <c r="E258" s="211" t="s">
        <v>17</v>
      </c>
      <c r="F258" s="212" t="s">
        <v>431</v>
      </c>
      <c r="G258" s="210"/>
      <c r="H258" s="213">
        <v>2</v>
      </c>
      <c r="I258" s="210"/>
      <c r="J258" s="210"/>
      <c r="K258" s="210"/>
      <c r="L258" s="214"/>
      <c r="M258" s="215"/>
      <c r="N258" s="216"/>
      <c r="O258" s="216"/>
      <c r="P258" s="216"/>
      <c r="Q258" s="216"/>
      <c r="R258" s="216"/>
      <c r="S258" s="216"/>
      <c r="T258" s="21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18" t="s">
        <v>125</v>
      </c>
      <c r="AU258" s="218" t="s">
        <v>77</v>
      </c>
      <c r="AV258" s="13" t="s">
        <v>77</v>
      </c>
      <c r="AW258" s="13" t="s">
        <v>29</v>
      </c>
      <c r="AX258" s="13" t="s">
        <v>75</v>
      </c>
      <c r="AY258" s="218" t="s">
        <v>111</v>
      </c>
    </row>
    <row r="259" s="2" customFormat="1" ht="16.5" customHeight="1">
      <c r="A259" s="31"/>
      <c r="B259" s="32"/>
      <c r="C259" s="191" t="s">
        <v>432</v>
      </c>
      <c r="D259" s="191" t="s">
        <v>114</v>
      </c>
      <c r="E259" s="192" t="s">
        <v>433</v>
      </c>
      <c r="F259" s="193" t="s">
        <v>434</v>
      </c>
      <c r="G259" s="194" t="s">
        <v>222</v>
      </c>
      <c r="H259" s="195">
        <v>1.198</v>
      </c>
      <c r="I259" s="196">
        <v>261</v>
      </c>
      <c r="J259" s="196">
        <f>ROUND(I259*H259,2)</f>
        <v>312.68000000000001</v>
      </c>
      <c r="K259" s="193" t="s">
        <v>118</v>
      </c>
      <c r="L259" s="37"/>
      <c r="M259" s="197" t="s">
        <v>17</v>
      </c>
      <c r="N259" s="198" t="s">
        <v>38</v>
      </c>
      <c r="O259" s="199">
        <v>0.42399999999999999</v>
      </c>
      <c r="P259" s="199">
        <f>O259*H259</f>
        <v>0.50795199999999996</v>
      </c>
      <c r="Q259" s="199">
        <v>0</v>
      </c>
      <c r="R259" s="199">
        <f>Q259*H259</f>
        <v>0</v>
      </c>
      <c r="S259" s="199">
        <v>0</v>
      </c>
      <c r="T259" s="200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201" t="s">
        <v>238</v>
      </c>
      <c r="AT259" s="201" t="s">
        <v>114</v>
      </c>
      <c r="AU259" s="201" t="s">
        <v>77</v>
      </c>
      <c r="AY259" s="16" t="s">
        <v>111</v>
      </c>
      <c r="BE259" s="202">
        <f>IF(N259="základní",J259,0)</f>
        <v>312.68000000000001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6" t="s">
        <v>75</v>
      </c>
      <c r="BK259" s="202">
        <f>ROUND(I259*H259,2)</f>
        <v>312.68000000000001</v>
      </c>
      <c r="BL259" s="16" t="s">
        <v>238</v>
      </c>
      <c r="BM259" s="201" t="s">
        <v>435</v>
      </c>
    </row>
    <row r="260" s="2" customFormat="1">
      <c r="A260" s="31"/>
      <c r="B260" s="32"/>
      <c r="C260" s="33"/>
      <c r="D260" s="203" t="s">
        <v>121</v>
      </c>
      <c r="E260" s="33"/>
      <c r="F260" s="204" t="s">
        <v>436</v>
      </c>
      <c r="G260" s="33"/>
      <c r="H260" s="33"/>
      <c r="I260" s="33"/>
      <c r="J260" s="33"/>
      <c r="K260" s="33"/>
      <c r="L260" s="37"/>
      <c r="M260" s="205"/>
      <c r="N260" s="206"/>
      <c r="O260" s="76"/>
      <c r="P260" s="76"/>
      <c r="Q260" s="76"/>
      <c r="R260" s="76"/>
      <c r="S260" s="76"/>
      <c r="T260" s="77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T260" s="16" t="s">
        <v>121</v>
      </c>
      <c r="AU260" s="16" t="s">
        <v>77</v>
      </c>
    </row>
    <row r="261" s="2" customFormat="1">
      <c r="A261" s="31"/>
      <c r="B261" s="32"/>
      <c r="C261" s="33"/>
      <c r="D261" s="207" t="s">
        <v>123</v>
      </c>
      <c r="E261" s="33"/>
      <c r="F261" s="208" t="s">
        <v>437</v>
      </c>
      <c r="G261" s="33"/>
      <c r="H261" s="33"/>
      <c r="I261" s="33"/>
      <c r="J261" s="33"/>
      <c r="K261" s="33"/>
      <c r="L261" s="37"/>
      <c r="M261" s="205"/>
      <c r="N261" s="206"/>
      <c r="O261" s="76"/>
      <c r="P261" s="76"/>
      <c r="Q261" s="76"/>
      <c r="R261" s="76"/>
      <c r="S261" s="76"/>
      <c r="T261" s="77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T261" s="16" t="s">
        <v>123</v>
      </c>
      <c r="AU261" s="16" t="s">
        <v>77</v>
      </c>
    </row>
    <row r="262" s="12" customFormat="1" ht="25.92" customHeight="1">
      <c r="A262" s="12"/>
      <c r="B262" s="176"/>
      <c r="C262" s="177"/>
      <c r="D262" s="178" t="s">
        <v>66</v>
      </c>
      <c r="E262" s="179" t="s">
        <v>438</v>
      </c>
      <c r="F262" s="179" t="s">
        <v>439</v>
      </c>
      <c r="G262" s="177"/>
      <c r="H262" s="177"/>
      <c r="I262" s="177"/>
      <c r="J262" s="180">
        <f>BK262</f>
        <v>13715</v>
      </c>
      <c r="K262" s="177"/>
      <c r="L262" s="181"/>
      <c r="M262" s="182"/>
      <c r="N262" s="183"/>
      <c r="O262" s="183"/>
      <c r="P262" s="184">
        <f>SUM(P263:P274)</f>
        <v>35</v>
      </c>
      <c r="Q262" s="183"/>
      <c r="R262" s="184">
        <f>SUM(R263:R274)</f>
        <v>0</v>
      </c>
      <c r="S262" s="183"/>
      <c r="T262" s="185">
        <f>SUM(T263:T274)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86" t="s">
        <v>141</v>
      </c>
      <c r="AT262" s="187" t="s">
        <v>66</v>
      </c>
      <c r="AU262" s="187" t="s">
        <v>67</v>
      </c>
      <c r="AY262" s="186" t="s">
        <v>111</v>
      </c>
      <c r="BK262" s="188">
        <f>SUM(BK263:BK274)</f>
        <v>13715</v>
      </c>
    </row>
    <row r="263" s="2" customFormat="1" ht="16.5" customHeight="1">
      <c r="A263" s="31"/>
      <c r="B263" s="32"/>
      <c r="C263" s="191" t="s">
        <v>440</v>
      </c>
      <c r="D263" s="191" t="s">
        <v>114</v>
      </c>
      <c r="E263" s="192" t="s">
        <v>441</v>
      </c>
      <c r="F263" s="193" t="s">
        <v>442</v>
      </c>
      <c r="G263" s="194" t="s">
        <v>443</v>
      </c>
      <c r="H263" s="195">
        <v>15</v>
      </c>
      <c r="I263" s="196">
        <v>309</v>
      </c>
      <c r="J263" s="196">
        <f>ROUND(I263*H263,2)</f>
        <v>4635</v>
      </c>
      <c r="K263" s="193" t="s">
        <v>118</v>
      </c>
      <c r="L263" s="37"/>
      <c r="M263" s="197" t="s">
        <v>17</v>
      </c>
      <c r="N263" s="198" t="s">
        <v>38</v>
      </c>
      <c r="O263" s="199">
        <v>1</v>
      </c>
      <c r="P263" s="199">
        <f>O263*H263</f>
        <v>15</v>
      </c>
      <c r="Q263" s="199">
        <v>0</v>
      </c>
      <c r="R263" s="199">
        <f>Q263*H263</f>
        <v>0</v>
      </c>
      <c r="S263" s="199">
        <v>0</v>
      </c>
      <c r="T263" s="200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201" t="s">
        <v>444</v>
      </c>
      <c r="AT263" s="201" t="s">
        <v>114</v>
      </c>
      <c r="AU263" s="201" t="s">
        <v>75</v>
      </c>
      <c r="AY263" s="16" t="s">
        <v>111</v>
      </c>
      <c r="BE263" s="202">
        <f>IF(N263="základní",J263,0)</f>
        <v>4635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6" t="s">
        <v>75</v>
      </c>
      <c r="BK263" s="202">
        <f>ROUND(I263*H263,2)</f>
        <v>4635</v>
      </c>
      <c r="BL263" s="16" t="s">
        <v>444</v>
      </c>
      <c r="BM263" s="201" t="s">
        <v>445</v>
      </c>
    </row>
    <row r="264" s="2" customFormat="1">
      <c r="A264" s="31"/>
      <c r="B264" s="32"/>
      <c r="C264" s="33"/>
      <c r="D264" s="203" t="s">
        <v>121</v>
      </c>
      <c r="E264" s="33"/>
      <c r="F264" s="204" t="s">
        <v>446</v>
      </c>
      <c r="G264" s="33"/>
      <c r="H264" s="33"/>
      <c r="I264" s="33"/>
      <c r="J264" s="33"/>
      <c r="K264" s="33"/>
      <c r="L264" s="37"/>
      <c r="M264" s="205"/>
      <c r="N264" s="206"/>
      <c r="O264" s="76"/>
      <c r="P264" s="76"/>
      <c r="Q264" s="76"/>
      <c r="R264" s="76"/>
      <c r="S264" s="76"/>
      <c r="T264" s="77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6" t="s">
        <v>121</v>
      </c>
      <c r="AU264" s="16" t="s">
        <v>75</v>
      </c>
    </row>
    <row r="265" s="2" customFormat="1">
      <c r="A265" s="31"/>
      <c r="B265" s="32"/>
      <c r="C265" s="33"/>
      <c r="D265" s="207" t="s">
        <v>123</v>
      </c>
      <c r="E265" s="33"/>
      <c r="F265" s="208" t="s">
        <v>447</v>
      </c>
      <c r="G265" s="33"/>
      <c r="H265" s="33"/>
      <c r="I265" s="33"/>
      <c r="J265" s="33"/>
      <c r="K265" s="33"/>
      <c r="L265" s="37"/>
      <c r="M265" s="205"/>
      <c r="N265" s="206"/>
      <c r="O265" s="76"/>
      <c r="P265" s="76"/>
      <c r="Q265" s="76"/>
      <c r="R265" s="76"/>
      <c r="S265" s="76"/>
      <c r="T265" s="77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T265" s="16" t="s">
        <v>123</v>
      </c>
      <c r="AU265" s="16" t="s">
        <v>75</v>
      </c>
    </row>
    <row r="266" s="2" customFormat="1">
      <c r="A266" s="31"/>
      <c r="B266" s="32"/>
      <c r="C266" s="33"/>
      <c r="D266" s="203" t="s">
        <v>132</v>
      </c>
      <c r="E266" s="33"/>
      <c r="F266" s="228" t="s">
        <v>448</v>
      </c>
      <c r="G266" s="33"/>
      <c r="H266" s="33"/>
      <c r="I266" s="33"/>
      <c r="J266" s="33"/>
      <c r="K266" s="33"/>
      <c r="L266" s="37"/>
      <c r="M266" s="205"/>
      <c r="N266" s="206"/>
      <c r="O266" s="76"/>
      <c r="P266" s="76"/>
      <c r="Q266" s="76"/>
      <c r="R266" s="76"/>
      <c r="S266" s="76"/>
      <c r="T266" s="77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6" t="s">
        <v>132</v>
      </c>
      <c r="AU266" s="16" t="s">
        <v>75</v>
      </c>
    </row>
    <row r="267" s="2" customFormat="1" ht="16.5" customHeight="1">
      <c r="A267" s="31"/>
      <c r="B267" s="32"/>
      <c r="C267" s="191" t="s">
        <v>449</v>
      </c>
      <c r="D267" s="191" t="s">
        <v>114</v>
      </c>
      <c r="E267" s="192" t="s">
        <v>450</v>
      </c>
      <c r="F267" s="193" t="s">
        <v>451</v>
      </c>
      <c r="G267" s="194" t="s">
        <v>443</v>
      </c>
      <c r="H267" s="195">
        <v>10</v>
      </c>
      <c r="I267" s="196">
        <v>474</v>
      </c>
      <c r="J267" s="196">
        <f>ROUND(I267*H267,2)</f>
        <v>4740</v>
      </c>
      <c r="K267" s="193" t="s">
        <v>118</v>
      </c>
      <c r="L267" s="37"/>
      <c r="M267" s="197" t="s">
        <v>17</v>
      </c>
      <c r="N267" s="198" t="s">
        <v>38</v>
      </c>
      <c r="O267" s="199">
        <v>1</v>
      </c>
      <c r="P267" s="199">
        <f>O267*H267</f>
        <v>10</v>
      </c>
      <c r="Q267" s="199">
        <v>0</v>
      </c>
      <c r="R267" s="199">
        <f>Q267*H267</f>
        <v>0</v>
      </c>
      <c r="S267" s="199">
        <v>0</v>
      </c>
      <c r="T267" s="200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201" t="s">
        <v>444</v>
      </c>
      <c r="AT267" s="201" t="s">
        <v>114</v>
      </c>
      <c r="AU267" s="201" t="s">
        <v>75</v>
      </c>
      <c r="AY267" s="16" t="s">
        <v>111</v>
      </c>
      <c r="BE267" s="202">
        <f>IF(N267="základní",J267,0)</f>
        <v>4740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16" t="s">
        <v>75</v>
      </c>
      <c r="BK267" s="202">
        <f>ROUND(I267*H267,2)</f>
        <v>4740</v>
      </c>
      <c r="BL267" s="16" t="s">
        <v>444</v>
      </c>
      <c r="BM267" s="201" t="s">
        <v>452</v>
      </c>
    </row>
    <row r="268" s="2" customFormat="1">
      <c r="A268" s="31"/>
      <c r="B268" s="32"/>
      <c r="C268" s="33"/>
      <c r="D268" s="203" t="s">
        <v>121</v>
      </c>
      <c r="E268" s="33"/>
      <c r="F268" s="204" t="s">
        <v>453</v>
      </c>
      <c r="G268" s="33"/>
      <c r="H268" s="33"/>
      <c r="I268" s="33"/>
      <c r="J268" s="33"/>
      <c r="K268" s="33"/>
      <c r="L268" s="37"/>
      <c r="M268" s="205"/>
      <c r="N268" s="206"/>
      <c r="O268" s="76"/>
      <c r="P268" s="76"/>
      <c r="Q268" s="76"/>
      <c r="R268" s="76"/>
      <c r="S268" s="76"/>
      <c r="T268" s="77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T268" s="16" t="s">
        <v>121</v>
      </c>
      <c r="AU268" s="16" t="s">
        <v>75</v>
      </c>
    </row>
    <row r="269" s="2" customFormat="1">
      <c r="A269" s="31"/>
      <c r="B269" s="32"/>
      <c r="C269" s="33"/>
      <c r="D269" s="207" t="s">
        <v>123</v>
      </c>
      <c r="E269" s="33"/>
      <c r="F269" s="208" t="s">
        <v>454</v>
      </c>
      <c r="G269" s="33"/>
      <c r="H269" s="33"/>
      <c r="I269" s="33"/>
      <c r="J269" s="33"/>
      <c r="K269" s="33"/>
      <c r="L269" s="37"/>
      <c r="M269" s="205"/>
      <c r="N269" s="206"/>
      <c r="O269" s="76"/>
      <c r="P269" s="76"/>
      <c r="Q269" s="76"/>
      <c r="R269" s="76"/>
      <c r="S269" s="76"/>
      <c r="T269" s="77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T269" s="16" t="s">
        <v>123</v>
      </c>
      <c r="AU269" s="16" t="s">
        <v>75</v>
      </c>
    </row>
    <row r="270" s="2" customFormat="1">
      <c r="A270" s="31"/>
      <c r="B270" s="32"/>
      <c r="C270" s="33"/>
      <c r="D270" s="203" t="s">
        <v>132</v>
      </c>
      <c r="E270" s="33"/>
      <c r="F270" s="228" t="s">
        <v>448</v>
      </c>
      <c r="G270" s="33"/>
      <c r="H270" s="33"/>
      <c r="I270" s="33"/>
      <c r="J270" s="33"/>
      <c r="K270" s="33"/>
      <c r="L270" s="37"/>
      <c r="M270" s="205"/>
      <c r="N270" s="206"/>
      <c r="O270" s="76"/>
      <c r="P270" s="76"/>
      <c r="Q270" s="76"/>
      <c r="R270" s="76"/>
      <c r="S270" s="76"/>
      <c r="T270" s="77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6" t="s">
        <v>132</v>
      </c>
      <c r="AU270" s="16" t="s">
        <v>75</v>
      </c>
    </row>
    <row r="271" s="2" customFormat="1" ht="16.5" customHeight="1">
      <c r="A271" s="31"/>
      <c r="B271" s="32"/>
      <c r="C271" s="191" t="s">
        <v>455</v>
      </c>
      <c r="D271" s="191" t="s">
        <v>114</v>
      </c>
      <c r="E271" s="192" t="s">
        <v>456</v>
      </c>
      <c r="F271" s="193" t="s">
        <v>457</v>
      </c>
      <c r="G271" s="194" t="s">
        <v>443</v>
      </c>
      <c r="H271" s="195">
        <v>10</v>
      </c>
      <c r="I271" s="196">
        <v>434</v>
      </c>
      <c r="J271" s="196">
        <f>ROUND(I271*H271,2)</f>
        <v>4340</v>
      </c>
      <c r="K271" s="193" t="s">
        <v>118</v>
      </c>
      <c r="L271" s="37"/>
      <c r="M271" s="197" t="s">
        <v>17</v>
      </c>
      <c r="N271" s="198" t="s">
        <v>38</v>
      </c>
      <c r="O271" s="199">
        <v>1</v>
      </c>
      <c r="P271" s="199">
        <f>O271*H271</f>
        <v>10</v>
      </c>
      <c r="Q271" s="199">
        <v>0</v>
      </c>
      <c r="R271" s="199">
        <f>Q271*H271</f>
        <v>0</v>
      </c>
      <c r="S271" s="199">
        <v>0</v>
      </c>
      <c r="T271" s="200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201" t="s">
        <v>444</v>
      </c>
      <c r="AT271" s="201" t="s">
        <v>114</v>
      </c>
      <c r="AU271" s="201" t="s">
        <v>75</v>
      </c>
      <c r="AY271" s="16" t="s">
        <v>111</v>
      </c>
      <c r="BE271" s="202">
        <f>IF(N271="základní",J271,0)</f>
        <v>4340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6" t="s">
        <v>75</v>
      </c>
      <c r="BK271" s="202">
        <f>ROUND(I271*H271,2)</f>
        <v>4340</v>
      </c>
      <c r="BL271" s="16" t="s">
        <v>444</v>
      </c>
      <c r="BM271" s="201" t="s">
        <v>458</v>
      </c>
    </row>
    <row r="272" s="2" customFormat="1">
      <c r="A272" s="31"/>
      <c r="B272" s="32"/>
      <c r="C272" s="33"/>
      <c r="D272" s="203" t="s">
        <v>121</v>
      </c>
      <c r="E272" s="33"/>
      <c r="F272" s="204" t="s">
        <v>459</v>
      </c>
      <c r="G272" s="33"/>
      <c r="H272" s="33"/>
      <c r="I272" s="33"/>
      <c r="J272" s="33"/>
      <c r="K272" s="33"/>
      <c r="L272" s="37"/>
      <c r="M272" s="205"/>
      <c r="N272" s="206"/>
      <c r="O272" s="76"/>
      <c r="P272" s="76"/>
      <c r="Q272" s="76"/>
      <c r="R272" s="76"/>
      <c r="S272" s="76"/>
      <c r="T272" s="77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6" t="s">
        <v>121</v>
      </c>
      <c r="AU272" s="16" t="s">
        <v>75</v>
      </c>
    </row>
    <row r="273" s="2" customFormat="1">
      <c r="A273" s="31"/>
      <c r="B273" s="32"/>
      <c r="C273" s="33"/>
      <c r="D273" s="207" t="s">
        <v>123</v>
      </c>
      <c r="E273" s="33"/>
      <c r="F273" s="208" t="s">
        <v>460</v>
      </c>
      <c r="G273" s="33"/>
      <c r="H273" s="33"/>
      <c r="I273" s="33"/>
      <c r="J273" s="33"/>
      <c r="K273" s="33"/>
      <c r="L273" s="37"/>
      <c r="M273" s="205"/>
      <c r="N273" s="206"/>
      <c r="O273" s="76"/>
      <c r="P273" s="76"/>
      <c r="Q273" s="76"/>
      <c r="R273" s="76"/>
      <c r="S273" s="76"/>
      <c r="T273" s="77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T273" s="16" t="s">
        <v>123</v>
      </c>
      <c r="AU273" s="16" t="s">
        <v>75</v>
      </c>
    </row>
    <row r="274" s="2" customFormat="1">
      <c r="A274" s="31"/>
      <c r="B274" s="32"/>
      <c r="C274" s="33"/>
      <c r="D274" s="203" t="s">
        <v>132</v>
      </c>
      <c r="E274" s="33"/>
      <c r="F274" s="228" t="s">
        <v>448</v>
      </c>
      <c r="G274" s="33"/>
      <c r="H274" s="33"/>
      <c r="I274" s="33"/>
      <c r="J274" s="33"/>
      <c r="K274" s="33"/>
      <c r="L274" s="37"/>
      <c r="M274" s="205"/>
      <c r="N274" s="206"/>
      <c r="O274" s="76"/>
      <c r="P274" s="76"/>
      <c r="Q274" s="76"/>
      <c r="R274" s="76"/>
      <c r="S274" s="76"/>
      <c r="T274" s="77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T274" s="16" t="s">
        <v>132</v>
      </c>
      <c r="AU274" s="16" t="s">
        <v>75</v>
      </c>
    </row>
    <row r="275" s="12" customFormat="1" ht="25.92" customHeight="1">
      <c r="A275" s="12"/>
      <c r="B275" s="176"/>
      <c r="C275" s="177"/>
      <c r="D275" s="178" t="s">
        <v>66</v>
      </c>
      <c r="E275" s="179" t="s">
        <v>461</v>
      </c>
      <c r="F275" s="179" t="s">
        <v>462</v>
      </c>
      <c r="G275" s="177"/>
      <c r="H275" s="177"/>
      <c r="I275" s="177"/>
      <c r="J275" s="180">
        <f>BK275</f>
        <v>22000</v>
      </c>
      <c r="K275" s="177"/>
      <c r="L275" s="181"/>
      <c r="M275" s="182"/>
      <c r="N275" s="183"/>
      <c r="O275" s="183"/>
      <c r="P275" s="184">
        <f>P276+P286</f>
        <v>0</v>
      </c>
      <c r="Q275" s="183"/>
      <c r="R275" s="184">
        <f>R276+R286</f>
        <v>0</v>
      </c>
      <c r="S275" s="183"/>
      <c r="T275" s="185">
        <f>T276+T286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186" t="s">
        <v>146</v>
      </c>
      <c r="AT275" s="187" t="s">
        <v>66</v>
      </c>
      <c r="AU275" s="187" t="s">
        <v>67</v>
      </c>
      <c r="AY275" s="186" t="s">
        <v>111</v>
      </c>
      <c r="BK275" s="188">
        <f>BK276+BK286</f>
        <v>22000</v>
      </c>
    </row>
    <row r="276" s="12" customFormat="1" ht="22.8" customHeight="1">
      <c r="A276" s="12"/>
      <c r="B276" s="176"/>
      <c r="C276" s="177"/>
      <c r="D276" s="178" t="s">
        <v>66</v>
      </c>
      <c r="E276" s="189" t="s">
        <v>463</v>
      </c>
      <c r="F276" s="189" t="s">
        <v>464</v>
      </c>
      <c r="G276" s="177"/>
      <c r="H276" s="177"/>
      <c r="I276" s="177"/>
      <c r="J276" s="190">
        <f>BK276</f>
        <v>17000</v>
      </c>
      <c r="K276" s="177"/>
      <c r="L276" s="181"/>
      <c r="M276" s="182"/>
      <c r="N276" s="183"/>
      <c r="O276" s="183"/>
      <c r="P276" s="184">
        <f>SUM(P277:P285)</f>
        <v>0</v>
      </c>
      <c r="Q276" s="183"/>
      <c r="R276" s="184">
        <f>SUM(R277:R285)</f>
        <v>0</v>
      </c>
      <c r="S276" s="183"/>
      <c r="T276" s="185">
        <f>SUM(T277:T285)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86" t="s">
        <v>146</v>
      </c>
      <c r="AT276" s="187" t="s">
        <v>66</v>
      </c>
      <c r="AU276" s="187" t="s">
        <v>75</v>
      </c>
      <c r="AY276" s="186" t="s">
        <v>111</v>
      </c>
      <c r="BK276" s="188">
        <f>SUM(BK277:BK285)</f>
        <v>17000</v>
      </c>
    </row>
    <row r="277" s="2" customFormat="1" ht="16.5" customHeight="1">
      <c r="A277" s="31"/>
      <c r="B277" s="32"/>
      <c r="C277" s="191" t="s">
        <v>465</v>
      </c>
      <c r="D277" s="191" t="s">
        <v>114</v>
      </c>
      <c r="E277" s="192" t="s">
        <v>466</v>
      </c>
      <c r="F277" s="193" t="s">
        <v>467</v>
      </c>
      <c r="G277" s="194" t="s">
        <v>468</v>
      </c>
      <c r="H277" s="195">
        <v>1</v>
      </c>
      <c r="I277" s="196">
        <v>2000</v>
      </c>
      <c r="J277" s="196">
        <f>ROUND(I277*H277,2)</f>
        <v>2000</v>
      </c>
      <c r="K277" s="193" t="s">
        <v>118</v>
      </c>
      <c r="L277" s="37"/>
      <c r="M277" s="197" t="s">
        <v>17</v>
      </c>
      <c r="N277" s="198" t="s">
        <v>38</v>
      </c>
      <c r="O277" s="199">
        <v>0</v>
      </c>
      <c r="P277" s="199">
        <f>O277*H277</f>
        <v>0</v>
      </c>
      <c r="Q277" s="199">
        <v>0</v>
      </c>
      <c r="R277" s="199">
        <f>Q277*H277</f>
        <v>0</v>
      </c>
      <c r="S277" s="199">
        <v>0</v>
      </c>
      <c r="T277" s="200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201" t="s">
        <v>469</v>
      </c>
      <c r="AT277" s="201" t="s">
        <v>114</v>
      </c>
      <c r="AU277" s="201" t="s">
        <v>77</v>
      </c>
      <c r="AY277" s="16" t="s">
        <v>111</v>
      </c>
      <c r="BE277" s="202">
        <f>IF(N277="základní",J277,0)</f>
        <v>2000</v>
      </c>
      <c r="BF277" s="202">
        <f>IF(N277="snížená",J277,0)</f>
        <v>0</v>
      </c>
      <c r="BG277" s="202">
        <f>IF(N277="zákl. přenesená",J277,0)</f>
        <v>0</v>
      </c>
      <c r="BH277" s="202">
        <f>IF(N277="sníž. přenesená",J277,0)</f>
        <v>0</v>
      </c>
      <c r="BI277" s="202">
        <f>IF(N277="nulová",J277,0)</f>
        <v>0</v>
      </c>
      <c r="BJ277" s="16" t="s">
        <v>75</v>
      </c>
      <c r="BK277" s="202">
        <f>ROUND(I277*H277,2)</f>
        <v>2000</v>
      </c>
      <c r="BL277" s="16" t="s">
        <v>469</v>
      </c>
      <c r="BM277" s="201" t="s">
        <v>470</v>
      </c>
    </row>
    <row r="278" s="2" customFormat="1">
      <c r="A278" s="31"/>
      <c r="B278" s="32"/>
      <c r="C278" s="33"/>
      <c r="D278" s="203" t="s">
        <v>121</v>
      </c>
      <c r="E278" s="33"/>
      <c r="F278" s="204" t="s">
        <v>467</v>
      </c>
      <c r="G278" s="33"/>
      <c r="H278" s="33"/>
      <c r="I278" s="33"/>
      <c r="J278" s="33"/>
      <c r="K278" s="33"/>
      <c r="L278" s="37"/>
      <c r="M278" s="205"/>
      <c r="N278" s="206"/>
      <c r="O278" s="76"/>
      <c r="P278" s="76"/>
      <c r="Q278" s="76"/>
      <c r="R278" s="76"/>
      <c r="S278" s="76"/>
      <c r="T278" s="77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T278" s="16" t="s">
        <v>121</v>
      </c>
      <c r="AU278" s="16" t="s">
        <v>77</v>
      </c>
    </row>
    <row r="279" s="2" customFormat="1">
      <c r="A279" s="31"/>
      <c r="B279" s="32"/>
      <c r="C279" s="33"/>
      <c r="D279" s="207" t="s">
        <v>123</v>
      </c>
      <c r="E279" s="33"/>
      <c r="F279" s="208" t="s">
        <v>471</v>
      </c>
      <c r="G279" s="33"/>
      <c r="H279" s="33"/>
      <c r="I279" s="33"/>
      <c r="J279" s="33"/>
      <c r="K279" s="33"/>
      <c r="L279" s="37"/>
      <c r="M279" s="205"/>
      <c r="N279" s="206"/>
      <c r="O279" s="76"/>
      <c r="P279" s="76"/>
      <c r="Q279" s="76"/>
      <c r="R279" s="76"/>
      <c r="S279" s="76"/>
      <c r="T279" s="77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T279" s="16" t="s">
        <v>123</v>
      </c>
      <c r="AU279" s="16" t="s">
        <v>77</v>
      </c>
    </row>
    <row r="280" s="2" customFormat="1" ht="16.5" customHeight="1">
      <c r="A280" s="31"/>
      <c r="B280" s="32"/>
      <c r="C280" s="191" t="s">
        <v>472</v>
      </c>
      <c r="D280" s="191" t="s">
        <v>114</v>
      </c>
      <c r="E280" s="192" t="s">
        <v>473</v>
      </c>
      <c r="F280" s="193" t="s">
        <v>474</v>
      </c>
      <c r="G280" s="194" t="s">
        <v>468</v>
      </c>
      <c r="H280" s="195">
        <v>1</v>
      </c>
      <c r="I280" s="196">
        <v>10000</v>
      </c>
      <c r="J280" s="196">
        <f>ROUND(I280*H280,2)</f>
        <v>10000</v>
      </c>
      <c r="K280" s="193" t="s">
        <v>118</v>
      </c>
      <c r="L280" s="37"/>
      <c r="M280" s="197" t="s">
        <v>17</v>
      </c>
      <c r="N280" s="198" t="s">
        <v>38</v>
      </c>
      <c r="O280" s="199">
        <v>0</v>
      </c>
      <c r="P280" s="199">
        <f>O280*H280</f>
        <v>0</v>
      </c>
      <c r="Q280" s="199">
        <v>0</v>
      </c>
      <c r="R280" s="199">
        <f>Q280*H280</f>
        <v>0</v>
      </c>
      <c r="S280" s="199">
        <v>0</v>
      </c>
      <c r="T280" s="200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201" t="s">
        <v>469</v>
      </c>
      <c r="AT280" s="201" t="s">
        <v>114</v>
      </c>
      <c r="AU280" s="201" t="s">
        <v>77</v>
      </c>
      <c r="AY280" s="16" t="s">
        <v>111</v>
      </c>
      <c r="BE280" s="202">
        <f>IF(N280="základní",J280,0)</f>
        <v>10000</v>
      </c>
      <c r="BF280" s="202">
        <f>IF(N280="snížená",J280,0)</f>
        <v>0</v>
      </c>
      <c r="BG280" s="202">
        <f>IF(N280="zákl. přenesená",J280,0)</f>
        <v>0</v>
      </c>
      <c r="BH280" s="202">
        <f>IF(N280="sníž. přenesená",J280,0)</f>
        <v>0</v>
      </c>
      <c r="BI280" s="202">
        <f>IF(N280="nulová",J280,0)</f>
        <v>0</v>
      </c>
      <c r="BJ280" s="16" t="s">
        <v>75</v>
      </c>
      <c r="BK280" s="202">
        <f>ROUND(I280*H280,2)</f>
        <v>10000</v>
      </c>
      <c r="BL280" s="16" t="s">
        <v>469</v>
      </c>
      <c r="BM280" s="201" t="s">
        <v>475</v>
      </c>
    </row>
    <row r="281" s="2" customFormat="1">
      <c r="A281" s="31"/>
      <c r="B281" s="32"/>
      <c r="C281" s="33"/>
      <c r="D281" s="203" t="s">
        <v>121</v>
      </c>
      <c r="E281" s="33"/>
      <c r="F281" s="204" t="s">
        <v>474</v>
      </c>
      <c r="G281" s="33"/>
      <c r="H281" s="33"/>
      <c r="I281" s="33"/>
      <c r="J281" s="33"/>
      <c r="K281" s="33"/>
      <c r="L281" s="37"/>
      <c r="M281" s="205"/>
      <c r="N281" s="206"/>
      <c r="O281" s="76"/>
      <c r="P281" s="76"/>
      <c r="Q281" s="76"/>
      <c r="R281" s="76"/>
      <c r="S281" s="76"/>
      <c r="T281" s="77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T281" s="16" t="s">
        <v>121</v>
      </c>
      <c r="AU281" s="16" t="s">
        <v>77</v>
      </c>
    </row>
    <row r="282" s="2" customFormat="1">
      <c r="A282" s="31"/>
      <c r="B282" s="32"/>
      <c r="C282" s="33"/>
      <c r="D282" s="207" t="s">
        <v>123</v>
      </c>
      <c r="E282" s="33"/>
      <c r="F282" s="208" t="s">
        <v>476</v>
      </c>
      <c r="G282" s="33"/>
      <c r="H282" s="33"/>
      <c r="I282" s="33"/>
      <c r="J282" s="33"/>
      <c r="K282" s="33"/>
      <c r="L282" s="37"/>
      <c r="M282" s="205"/>
      <c r="N282" s="206"/>
      <c r="O282" s="76"/>
      <c r="P282" s="76"/>
      <c r="Q282" s="76"/>
      <c r="R282" s="76"/>
      <c r="S282" s="76"/>
      <c r="T282" s="77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T282" s="16" t="s">
        <v>123</v>
      </c>
      <c r="AU282" s="16" t="s">
        <v>77</v>
      </c>
    </row>
    <row r="283" s="2" customFormat="1" ht="16.5" customHeight="1">
      <c r="A283" s="31"/>
      <c r="B283" s="32"/>
      <c r="C283" s="191" t="s">
        <v>477</v>
      </c>
      <c r="D283" s="191" t="s">
        <v>114</v>
      </c>
      <c r="E283" s="192" t="s">
        <v>478</v>
      </c>
      <c r="F283" s="193" t="s">
        <v>479</v>
      </c>
      <c r="G283" s="194" t="s">
        <v>468</v>
      </c>
      <c r="H283" s="195">
        <v>1</v>
      </c>
      <c r="I283" s="196">
        <v>5000</v>
      </c>
      <c r="J283" s="196">
        <f>ROUND(I283*H283,2)</f>
        <v>5000</v>
      </c>
      <c r="K283" s="193" t="s">
        <v>118</v>
      </c>
      <c r="L283" s="37"/>
      <c r="M283" s="197" t="s">
        <v>17</v>
      </c>
      <c r="N283" s="198" t="s">
        <v>38</v>
      </c>
      <c r="O283" s="199">
        <v>0</v>
      </c>
      <c r="P283" s="199">
        <f>O283*H283</f>
        <v>0</v>
      </c>
      <c r="Q283" s="199">
        <v>0</v>
      </c>
      <c r="R283" s="199">
        <f>Q283*H283</f>
        <v>0</v>
      </c>
      <c r="S283" s="199">
        <v>0</v>
      </c>
      <c r="T283" s="200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201" t="s">
        <v>469</v>
      </c>
      <c r="AT283" s="201" t="s">
        <v>114</v>
      </c>
      <c r="AU283" s="201" t="s">
        <v>77</v>
      </c>
      <c r="AY283" s="16" t="s">
        <v>111</v>
      </c>
      <c r="BE283" s="202">
        <f>IF(N283="základní",J283,0)</f>
        <v>5000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6" t="s">
        <v>75</v>
      </c>
      <c r="BK283" s="202">
        <f>ROUND(I283*H283,2)</f>
        <v>5000</v>
      </c>
      <c r="BL283" s="16" t="s">
        <v>469</v>
      </c>
      <c r="BM283" s="201" t="s">
        <v>480</v>
      </c>
    </row>
    <row r="284" s="2" customFormat="1">
      <c r="A284" s="31"/>
      <c r="B284" s="32"/>
      <c r="C284" s="33"/>
      <c r="D284" s="203" t="s">
        <v>121</v>
      </c>
      <c r="E284" s="33"/>
      <c r="F284" s="204" t="s">
        <v>479</v>
      </c>
      <c r="G284" s="33"/>
      <c r="H284" s="33"/>
      <c r="I284" s="33"/>
      <c r="J284" s="33"/>
      <c r="K284" s="33"/>
      <c r="L284" s="37"/>
      <c r="M284" s="205"/>
      <c r="N284" s="206"/>
      <c r="O284" s="76"/>
      <c r="P284" s="76"/>
      <c r="Q284" s="76"/>
      <c r="R284" s="76"/>
      <c r="S284" s="76"/>
      <c r="T284" s="77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T284" s="16" t="s">
        <v>121</v>
      </c>
      <c r="AU284" s="16" t="s">
        <v>77</v>
      </c>
    </row>
    <row r="285" s="2" customFormat="1">
      <c r="A285" s="31"/>
      <c r="B285" s="32"/>
      <c r="C285" s="33"/>
      <c r="D285" s="207" t="s">
        <v>123</v>
      </c>
      <c r="E285" s="33"/>
      <c r="F285" s="208" t="s">
        <v>481</v>
      </c>
      <c r="G285" s="33"/>
      <c r="H285" s="33"/>
      <c r="I285" s="33"/>
      <c r="J285" s="33"/>
      <c r="K285" s="33"/>
      <c r="L285" s="37"/>
      <c r="M285" s="205"/>
      <c r="N285" s="206"/>
      <c r="O285" s="76"/>
      <c r="P285" s="76"/>
      <c r="Q285" s="76"/>
      <c r="R285" s="76"/>
      <c r="S285" s="76"/>
      <c r="T285" s="77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T285" s="16" t="s">
        <v>123</v>
      </c>
      <c r="AU285" s="16" t="s">
        <v>77</v>
      </c>
    </row>
    <row r="286" s="12" customFormat="1" ht="22.8" customHeight="1">
      <c r="A286" s="12"/>
      <c r="B286" s="176"/>
      <c r="C286" s="177"/>
      <c r="D286" s="178" t="s">
        <v>66</v>
      </c>
      <c r="E286" s="189" t="s">
        <v>482</v>
      </c>
      <c r="F286" s="189" t="s">
        <v>483</v>
      </c>
      <c r="G286" s="177"/>
      <c r="H286" s="177"/>
      <c r="I286" s="177"/>
      <c r="J286" s="190">
        <f>BK286</f>
        <v>5000</v>
      </c>
      <c r="K286" s="177"/>
      <c r="L286" s="181"/>
      <c r="M286" s="182"/>
      <c r="N286" s="183"/>
      <c r="O286" s="183"/>
      <c r="P286" s="184">
        <f>SUM(P287:P289)</f>
        <v>0</v>
      </c>
      <c r="Q286" s="183"/>
      <c r="R286" s="184">
        <f>SUM(R287:R289)</f>
        <v>0</v>
      </c>
      <c r="S286" s="183"/>
      <c r="T286" s="185">
        <f>SUM(T287:T289)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186" t="s">
        <v>146</v>
      </c>
      <c r="AT286" s="187" t="s">
        <v>66</v>
      </c>
      <c r="AU286" s="187" t="s">
        <v>75</v>
      </c>
      <c r="AY286" s="186" t="s">
        <v>111</v>
      </c>
      <c r="BK286" s="188">
        <f>SUM(BK287:BK289)</f>
        <v>5000</v>
      </c>
    </row>
    <row r="287" s="2" customFormat="1" ht="16.5" customHeight="1">
      <c r="A287" s="31"/>
      <c r="B287" s="32"/>
      <c r="C287" s="191" t="s">
        <v>484</v>
      </c>
      <c r="D287" s="191" t="s">
        <v>114</v>
      </c>
      <c r="E287" s="192" t="s">
        <v>485</v>
      </c>
      <c r="F287" s="193" t="s">
        <v>486</v>
      </c>
      <c r="G287" s="194" t="s">
        <v>468</v>
      </c>
      <c r="H287" s="195">
        <v>1</v>
      </c>
      <c r="I287" s="196">
        <v>5000</v>
      </c>
      <c r="J287" s="196">
        <f>ROUND(I287*H287,2)</f>
        <v>5000</v>
      </c>
      <c r="K287" s="193" t="s">
        <v>118</v>
      </c>
      <c r="L287" s="37"/>
      <c r="M287" s="197" t="s">
        <v>17</v>
      </c>
      <c r="N287" s="198" t="s">
        <v>38</v>
      </c>
      <c r="O287" s="199">
        <v>0</v>
      </c>
      <c r="P287" s="199">
        <f>O287*H287</f>
        <v>0</v>
      </c>
      <c r="Q287" s="199">
        <v>0</v>
      </c>
      <c r="R287" s="199">
        <f>Q287*H287</f>
        <v>0</v>
      </c>
      <c r="S287" s="199">
        <v>0</v>
      </c>
      <c r="T287" s="200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201" t="s">
        <v>469</v>
      </c>
      <c r="AT287" s="201" t="s">
        <v>114</v>
      </c>
      <c r="AU287" s="201" t="s">
        <v>77</v>
      </c>
      <c r="AY287" s="16" t="s">
        <v>111</v>
      </c>
      <c r="BE287" s="202">
        <f>IF(N287="základní",J287,0)</f>
        <v>5000</v>
      </c>
      <c r="BF287" s="202">
        <f>IF(N287="snížená",J287,0)</f>
        <v>0</v>
      </c>
      <c r="BG287" s="202">
        <f>IF(N287="zákl. přenesená",J287,0)</f>
        <v>0</v>
      </c>
      <c r="BH287" s="202">
        <f>IF(N287="sníž. přenesená",J287,0)</f>
        <v>0</v>
      </c>
      <c r="BI287" s="202">
        <f>IF(N287="nulová",J287,0)</f>
        <v>0</v>
      </c>
      <c r="BJ287" s="16" t="s">
        <v>75</v>
      </c>
      <c r="BK287" s="202">
        <f>ROUND(I287*H287,2)</f>
        <v>5000</v>
      </c>
      <c r="BL287" s="16" t="s">
        <v>469</v>
      </c>
      <c r="BM287" s="201" t="s">
        <v>487</v>
      </c>
    </row>
    <row r="288" s="2" customFormat="1">
      <c r="A288" s="31"/>
      <c r="B288" s="32"/>
      <c r="C288" s="33"/>
      <c r="D288" s="203" t="s">
        <v>121</v>
      </c>
      <c r="E288" s="33"/>
      <c r="F288" s="204" t="s">
        <v>486</v>
      </c>
      <c r="G288" s="33"/>
      <c r="H288" s="33"/>
      <c r="I288" s="33"/>
      <c r="J288" s="33"/>
      <c r="K288" s="33"/>
      <c r="L288" s="37"/>
      <c r="M288" s="205"/>
      <c r="N288" s="206"/>
      <c r="O288" s="76"/>
      <c r="P288" s="76"/>
      <c r="Q288" s="76"/>
      <c r="R288" s="76"/>
      <c r="S288" s="76"/>
      <c r="T288" s="77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T288" s="16" t="s">
        <v>121</v>
      </c>
      <c r="AU288" s="16" t="s">
        <v>77</v>
      </c>
    </row>
    <row r="289" s="2" customFormat="1">
      <c r="A289" s="31"/>
      <c r="B289" s="32"/>
      <c r="C289" s="33"/>
      <c r="D289" s="207" t="s">
        <v>123</v>
      </c>
      <c r="E289" s="33"/>
      <c r="F289" s="208" t="s">
        <v>488</v>
      </c>
      <c r="G289" s="33"/>
      <c r="H289" s="33"/>
      <c r="I289" s="33"/>
      <c r="J289" s="33"/>
      <c r="K289" s="33"/>
      <c r="L289" s="37"/>
      <c r="M289" s="229"/>
      <c r="N289" s="230"/>
      <c r="O289" s="231"/>
      <c r="P289" s="231"/>
      <c r="Q289" s="231"/>
      <c r="R289" s="231"/>
      <c r="S289" s="231"/>
      <c r="T289" s="232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6" t="s">
        <v>123</v>
      </c>
      <c r="AU289" s="16" t="s">
        <v>77</v>
      </c>
    </row>
    <row r="290" s="2" customFormat="1" ht="6.96" customHeight="1">
      <c r="A290" s="31"/>
      <c r="B290" s="51"/>
      <c r="C290" s="52"/>
      <c r="D290" s="52"/>
      <c r="E290" s="52"/>
      <c r="F290" s="52"/>
      <c r="G290" s="52"/>
      <c r="H290" s="52"/>
      <c r="I290" s="52"/>
      <c r="J290" s="52"/>
      <c r="K290" s="52"/>
      <c r="L290" s="37"/>
      <c r="M290" s="31"/>
      <c r="O290" s="31"/>
      <c r="P290" s="31"/>
      <c r="Q290" s="31"/>
      <c r="R290" s="31"/>
      <c r="S290" s="31"/>
      <c r="T290" s="31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</row>
  </sheetData>
  <sheetProtection sheet="1" autoFilter="0" formatColumns="0" formatRows="0" objects="1" scenarios="1" spinCount="100000" saltValue="cP+Ei62I14kxBLOVn00oTw85VOQa6mive8gG8VxUos1Tj2f1M1/lCNvkBNTmMUCFQoOtkt7wIKtZAUZBcLgTSA==" hashValue="EvP+JGDtwYBBni1/kwGXpLltsWGLlLxM5Zr0otF8JNn34NSpUaDbQklpRxYyKQs37C1wL+E4mJHJUc+F3Eg6OQ==" algorithmName="SHA-512" password="C7B2"/>
  <autoFilter ref="C87:K28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2_02/741122122"/>
    <hyperlink ref="F101" r:id="rId2" display="https://podminky.urs.cz/item/CS_URS_2022_02/741122134"/>
    <hyperlink ref="F107" r:id="rId3" display="https://podminky.urs.cz/item/CS_URS_2022_02/741132133"/>
    <hyperlink ref="F112" r:id="rId4" display="https://podminky.urs.cz/item/CS_URS_2022_02/741136002"/>
    <hyperlink ref="F119" r:id="rId5" display="https://podminky.urs.cz/item/CS_URS_2022_02/741373003"/>
    <hyperlink ref="F128" r:id="rId6" display="https://podminky.urs.cz/item/CS_URS_2022_02/741410041"/>
    <hyperlink ref="F135" r:id="rId7" display="https://podminky.urs.cz/item/CS_URS_2022_02/741420020"/>
    <hyperlink ref="F142" r:id="rId8" display="https://podminky.urs.cz/item/CS_URS_2022_01/741810003"/>
    <hyperlink ref="F145" r:id="rId9" display="https://podminky.urs.cz/item/CS_URS_2022_02/998741101"/>
    <hyperlink ref="F148" r:id="rId10" display="https://podminky.urs.cz/item/CS_URS_2022_02/998741193"/>
    <hyperlink ref="F153" r:id="rId11" display="https://podminky.urs.cz/item/CS_URS_2022_02/210204002"/>
    <hyperlink ref="F158" r:id="rId12" display="https://podminky.urs.cz/item/CS_URS_2022_02/210204011"/>
    <hyperlink ref="F168" r:id="rId13" display="https://podminky.urs.cz/item/CS_URS_2022_02/210204103"/>
    <hyperlink ref="F175" r:id="rId14" display="https://podminky.urs.cz/item/CS_URS_2022_02/210204201"/>
    <hyperlink ref="F185" r:id="rId15" display="https://podminky.urs.cz/item/CS_URS_2022_02/460010022"/>
    <hyperlink ref="F188" r:id="rId16" display="https://podminky.urs.cz/item/CS_URS_2022_02/460131114"/>
    <hyperlink ref="F193" r:id="rId17" display="https://podminky.urs.cz/item/CS_URS_2022_02/460161173"/>
    <hyperlink ref="F197" r:id="rId18" display="https://podminky.urs.cz/item/CS_URS_2022_02/460242221"/>
    <hyperlink ref="F200" r:id="rId19" display="https://podminky.urs.cz/item/CS_URS_2022_02/460341112"/>
    <hyperlink ref="F203" r:id="rId20" display="https://podminky.urs.cz/item/CS_URS_2022_02/460341113"/>
    <hyperlink ref="F206" r:id="rId21" display="https://podminky.urs.cz/item/CS_URS_2022_02/460341121"/>
    <hyperlink ref="F210" r:id="rId22" display="https://podminky.urs.cz/item/CS_URS_2022_02/460361111"/>
    <hyperlink ref="F214" r:id="rId23" display="https://podminky.urs.cz/item/CS_URS_2022_02/460371113"/>
    <hyperlink ref="F219" r:id="rId24" display="https://podminky.urs.cz/item/CS_URS_2022_02/460391124"/>
    <hyperlink ref="F223" r:id="rId25" display="https://podminky.urs.cz/item/CS_URS_2022_02/460431163"/>
    <hyperlink ref="F226" r:id="rId26" display="https://podminky.urs.cz/item/CS_URS_2022_02/460641111"/>
    <hyperlink ref="F238" r:id="rId27" display="https://podminky.urs.cz/item/CS_URS_2022_02/460661511"/>
    <hyperlink ref="F242" r:id="rId28" display="https://podminky.urs.cz/item/CS_URS_2022_02/460791212"/>
    <hyperlink ref="F252" r:id="rId29" display="https://podminky.urs.cz/item/CS_URS_2022_02/460921222"/>
    <hyperlink ref="F256" r:id="rId30" display="https://podminky.urs.cz/item/CS_URS_2022_02/468021221"/>
    <hyperlink ref="F261" r:id="rId31" display="https://podminky.urs.cz/item/CS_URS_2022_02/469981111"/>
    <hyperlink ref="F265" r:id="rId32" display="https://podminky.urs.cz/item/CS_URS_2022_02/HZS1212"/>
    <hyperlink ref="F269" r:id="rId33" display="https://podminky.urs.cz/item/CS_URS_2022_02/HZS2231"/>
    <hyperlink ref="F273" r:id="rId34" display="https://podminky.urs.cz/item/CS_URS_2022_02/HZS4131"/>
    <hyperlink ref="F279" r:id="rId35" display="https://podminky.urs.cz/item/CS_URS_2022_02/011002000"/>
    <hyperlink ref="F282" r:id="rId36" display="https://podminky.urs.cz/item/CS_URS_2022_02/012203000"/>
    <hyperlink ref="F285" r:id="rId37" display="https://podminky.urs.cz/item/CS_URS_2022_02/013254000"/>
    <hyperlink ref="F289" r:id="rId38" display="https://podminky.urs.cz/item/CS_URS_2022_02/075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3" customWidth="1"/>
    <col min="2" max="2" width="1.667969" style="233" customWidth="1"/>
    <col min="3" max="4" width="5" style="233" customWidth="1"/>
    <col min="5" max="5" width="11.66016" style="233" customWidth="1"/>
    <col min="6" max="6" width="9.160156" style="233" customWidth="1"/>
    <col min="7" max="7" width="5" style="233" customWidth="1"/>
    <col min="8" max="8" width="77.83203" style="233" customWidth="1"/>
    <col min="9" max="10" width="20" style="233" customWidth="1"/>
    <col min="11" max="11" width="1.667969" style="233" customWidth="1"/>
  </cols>
  <sheetData>
    <row r="1" s="1" customFormat="1" ht="37.5" customHeight="1"/>
    <row r="2" s="1" customFormat="1" ht="7.5" customHeight="1">
      <c r="B2" s="234"/>
      <c r="C2" s="235"/>
      <c r="D2" s="235"/>
      <c r="E2" s="235"/>
      <c r="F2" s="235"/>
      <c r="G2" s="235"/>
      <c r="H2" s="235"/>
      <c r="I2" s="235"/>
      <c r="J2" s="235"/>
      <c r="K2" s="236"/>
    </row>
    <row r="3" s="14" customFormat="1" ht="45" customHeight="1">
      <c r="B3" s="237"/>
      <c r="C3" s="238" t="s">
        <v>489</v>
      </c>
      <c r="D3" s="238"/>
      <c r="E3" s="238"/>
      <c r="F3" s="238"/>
      <c r="G3" s="238"/>
      <c r="H3" s="238"/>
      <c r="I3" s="238"/>
      <c r="J3" s="238"/>
      <c r="K3" s="239"/>
    </row>
    <row r="4" s="1" customFormat="1" ht="25.5" customHeight="1">
      <c r="B4" s="240"/>
      <c r="C4" s="241" t="s">
        <v>490</v>
      </c>
      <c r="D4" s="241"/>
      <c r="E4" s="241"/>
      <c r="F4" s="241"/>
      <c r="G4" s="241"/>
      <c r="H4" s="241"/>
      <c r="I4" s="241"/>
      <c r="J4" s="241"/>
      <c r="K4" s="242"/>
    </row>
    <row r="5" s="1" customFormat="1" ht="5.25" customHeight="1">
      <c r="B5" s="240"/>
      <c r="C5" s="243"/>
      <c r="D5" s="243"/>
      <c r="E5" s="243"/>
      <c r="F5" s="243"/>
      <c r="G5" s="243"/>
      <c r="H5" s="243"/>
      <c r="I5" s="243"/>
      <c r="J5" s="243"/>
      <c r="K5" s="242"/>
    </row>
    <row r="6" s="1" customFormat="1" ht="15" customHeight="1">
      <c r="B6" s="240"/>
      <c r="C6" s="244" t="s">
        <v>491</v>
      </c>
      <c r="D6" s="244"/>
      <c r="E6" s="244"/>
      <c r="F6" s="244"/>
      <c r="G6" s="244"/>
      <c r="H6" s="244"/>
      <c r="I6" s="244"/>
      <c r="J6" s="244"/>
      <c r="K6" s="242"/>
    </row>
    <row r="7" s="1" customFormat="1" ht="15" customHeight="1">
      <c r="B7" s="245"/>
      <c r="C7" s="244" t="s">
        <v>492</v>
      </c>
      <c r="D7" s="244"/>
      <c r="E7" s="244"/>
      <c r="F7" s="244"/>
      <c r="G7" s="244"/>
      <c r="H7" s="244"/>
      <c r="I7" s="244"/>
      <c r="J7" s="244"/>
      <c r="K7" s="242"/>
    </row>
    <row r="8" s="1" customFormat="1" ht="12.75" customHeight="1">
      <c r="B8" s="245"/>
      <c r="C8" s="244"/>
      <c r="D8" s="244"/>
      <c r="E8" s="244"/>
      <c r="F8" s="244"/>
      <c r="G8" s="244"/>
      <c r="H8" s="244"/>
      <c r="I8" s="244"/>
      <c r="J8" s="244"/>
      <c r="K8" s="242"/>
    </row>
    <row r="9" s="1" customFormat="1" ht="15" customHeight="1">
      <c r="B9" s="245"/>
      <c r="C9" s="244" t="s">
        <v>493</v>
      </c>
      <c r="D9" s="244"/>
      <c r="E9" s="244"/>
      <c r="F9" s="244"/>
      <c r="G9" s="244"/>
      <c r="H9" s="244"/>
      <c r="I9" s="244"/>
      <c r="J9" s="244"/>
      <c r="K9" s="242"/>
    </row>
    <row r="10" s="1" customFormat="1" ht="15" customHeight="1">
      <c r="B10" s="245"/>
      <c r="C10" s="244"/>
      <c r="D10" s="244" t="s">
        <v>494</v>
      </c>
      <c r="E10" s="244"/>
      <c r="F10" s="244"/>
      <c r="G10" s="244"/>
      <c r="H10" s="244"/>
      <c r="I10" s="244"/>
      <c r="J10" s="244"/>
      <c r="K10" s="242"/>
    </row>
    <row r="11" s="1" customFormat="1" ht="15" customHeight="1">
      <c r="B11" s="245"/>
      <c r="C11" s="246"/>
      <c r="D11" s="244" t="s">
        <v>495</v>
      </c>
      <c r="E11" s="244"/>
      <c r="F11" s="244"/>
      <c r="G11" s="244"/>
      <c r="H11" s="244"/>
      <c r="I11" s="244"/>
      <c r="J11" s="244"/>
      <c r="K11" s="242"/>
    </row>
    <row r="12" s="1" customFormat="1" ht="15" customHeight="1">
      <c r="B12" s="245"/>
      <c r="C12" s="246"/>
      <c r="D12" s="244"/>
      <c r="E12" s="244"/>
      <c r="F12" s="244"/>
      <c r="G12" s="244"/>
      <c r="H12" s="244"/>
      <c r="I12" s="244"/>
      <c r="J12" s="244"/>
      <c r="K12" s="242"/>
    </row>
    <row r="13" s="1" customFormat="1" ht="15" customHeight="1">
      <c r="B13" s="245"/>
      <c r="C13" s="246"/>
      <c r="D13" s="247" t="s">
        <v>496</v>
      </c>
      <c r="E13" s="244"/>
      <c r="F13" s="244"/>
      <c r="G13" s="244"/>
      <c r="H13" s="244"/>
      <c r="I13" s="244"/>
      <c r="J13" s="244"/>
      <c r="K13" s="242"/>
    </row>
    <row r="14" s="1" customFormat="1" ht="12.75" customHeight="1">
      <c r="B14" s="245"/>
      <c r="C14" s="246"/>
      <c r="D14" s="246"/>
      <c r="E14" s="246"/>
      <c r="F14" s="246"/>
      <c r="G14" s="246"/>
      <c r="H14" s="246"/>
      <c r="I14" s="246"/>
      <c r="J14" s="246"/>
      <c r="K14" s="242"/>
    </row>
    <row r="15" s="1" customFormat="1" ht="15" customHeight="1">
      <c r="B15" s="245"/>
      <c r="C15" s="246"/>
      <c r="D15" s="244" t="s">
        <v>497</v>
      </c>
      <c r="E15" s="244"/>
      <c r="F15" s="244"/>
      <c r="G15" s="244"/>
      <c r="H15" s="244"/>
      <c r="I15" s="244"/>
      <c r="J15" s="244"/>
      <c r="K15" s="242"/>
    </row>
    <row r="16" s="1" customFormat="1" ht="15" customHeight="1">
      <c r="B16" s="245"/>
      <c r="C16" s="246"/>
      <c r="D16" s="244" t="s">
        <v>498</v>
      </c>
      <c r="E16" s="244"/>
      <c r="F16" s="244"/>
      <c r="G16" s="244"/>
      <c r="H16" s="244"/>
      <c r="I16" s="244"/>
      <c r="J16" s="244"/>
      <c r="K16" s="242"/>
    </row>
    <row r="17" s="1" customFormat="1" ht="15" customHeight="1">
      <c r="B17" s="245"/>
      <c r="C17" s="246"/>
      <c r="D17" s="244" t="s">
        <v>499</v>
      </c>
      <c r="E17" s="244"/>
      <c r="F17" s="244"/>
      <c r="G17" s="244"/>
      <c r="H17" s="244"/>
      <c r="I17" s="244"/>
      <c r="J17" s="244"/>
      <c r="K17" s="242"/>
    </row>
    <row r="18" s="1" customFormat="1" ht="15" customHeight="1">
      <c r="B18" s="245"/>
      <c r="C18" s="246"/>
      <c r="D18" s="246"/>
      <c r="E18" s="248" t="s">
        <v>74</v>
      </c>
      <c r="F18" s="244" t="s">
        <v>500</v>
      </c>
      <c r="G18" s="244"/>
      <c r="H18" s="244"/>
      <c r="I18" s="244"/>
      <c r="J18" s="244"/>
      <c r="K18" s="242"/>
    </row>
    <row r="19" s="1" customFormat="1" ht="15" customHeight="1">
      <c r="B19" s="245"/>
      <c r="C19" s="246"/>
      <c r="D19" s="246"/>
      <c r="E19" s="248" t="s">
        <v>501</v>
      </c>
      <c r="F19" s="244" t="s">
        <v>502</v>
      </c>
      <c r="G19" s="244"/>
      <c r="H19" s="244"/>
      <c r="I19" s="244"/>
      <c r="J19" s="244"/>
      <c r="K19" s="242"/>
    </row>
    <row r="20" s="1" customFormat="1" ht="15" customHeight="1">
      <c r="B20" s="245"/>
      <c r="C20" s="246"/>
      <c r="D20" s="246"/>
      <c r="E20" s="248" t="s">
        <v>503</v>
      </c>
      <c r="F20" s="244" t="s">
        <v>504</v>
      </c>
      <c r="G20" s="244"/>
      <c r="H20" s="244"/>
      <c r="I20" s="244"/>
      <c r="J20" s="244"/>
      <c r="K20" s="242"/>
    </row>
    <row r="21" s="1" customFormat="1" ht="15" customHeight="1">
      <c r="B21" s="245"/>
      <c r="C21" s="246"/>
      <c r="D21" s="246"/>
      <c r="E21" s="248" t="s">
        <v>505</v>
      </c>
      <c r="F21" s="244" t="s">
        <v>506</v>
      </c>
      <c r="G21" s="244"/>
      <c r="H21" s="244"/>
      <c r="I21" s="244"/>
      <c r="J21" s="244"/>
      <c r="K21" s="242"/>
    </row>
    <row r="22" s="1" customFormat="1" ht="15" customHeight="1">
      <c r="B22" s="245"/>
      <c r="C22" s="246"/>
      <c r="D22" s="246"/>
      <c r="E22" s="248" t="s">
        <v>507</v>
      </c>
      <c r="F22" s="244" t="s">
        <v>508</v>
      </c>
      <c r="G22" s="244"/>
      <c r="H22" s="244"/>
      <c r="I22" s="244"/>
      <c r="J22" s="244"/>
      <c r="K22" s="242"/>
    </row>
    <row r="23" s="1" customFormat="1" ht="15" customHeight="1">
      <c r="B23" s="245"/>
      <c r="C23" s="246"/>
      <c r="D23" s="246"/>
      <c r="E23" s="248" t="s">
        <v>509</v>
      </c>
      <c r="F23" s="244" t="s">
        <v>510</v>
      </c>
      <c r="G23" s="244"/>
      <c r="H23" s="244"/>
      <c r="I23" s="244"/>
      <c r="J23" s="244"/>
      <c r="K23" s="242"/>
    </row>
    <row r="24" s="1" customFormat="1" ht="12.75" customHeight="1">
      <c r="B24" s="245"/>
      <c r="C24" s="246"/>
      <c r="D24" s="246"/>
      <c r="E24" s="246"/>
      <c r="F24" s="246"/>
      <c r="G24" s="246"/>
      <c r="H24" s="246"/>
      <c r="I24" s="246"/>
      <c r="J24" s="246"/>
      <c r="K24" s="242"/>
    </row>
    <row r="25" s="1" customFormat="1" ht="15" customHeight="1">
      <c r="B25" s="245"/>
      <c r="C25" s="244" t="s">
        <v>511</v>
      </c>
      <c r="D25" s="244"/>
      <c r="E25" s="244"/>
      <c r="F25" s="244"/>
      <c r="G25" s="244"/>
      <c r="H25" s="244"/>
      <c r="I25" s="244"/>
      <c r="J25" s="244"/>
      <c r="K25" s="242"/>
    </row>
    <row r="26" s="1" customFormat="1" ht="15" customHeight="1">
      <c r="B26" s="245"/>
      <c r="C26" s="244" t="s">
        <v>512</v>
      </c>
      <c r="D26" s="244"/>
      <c r="E26" s="244"/>
      <c r="F26" s="244"/>
      <c r="G26" s="244"/>
      <c r="H26" s="244"/>
      <c r="I26" s="244"/>
      <c r="J26" s="244"/>
      <c r="K26" s="242"/>
    </row>
    <row r="27" s="1" customFormat="1" ht="15" customHeight="1">
      <c r="B27" s="245"/>
      <c r="C27" s="244"/>
      <c r="D27" s="244" t="s">
        <v>513</v>
      </c>
      <c r="E27" s="244"/>
      <c r="F27" s="244"/>
      <c r="G27" s="244"/>
      <c r="H27" s="244"/>
      <c r="I27" s="244"/>
      <c r="J27" s="244"/>
      <c r="K27" s="242"/>
    </row>
    <row r="28" s="1" customFormat="1" ht="15" customHeight="1">
      <c r="B28" s="245"/>
      <c r="C28" s="246"/>
      <c r="D28" s="244" t="s">
        <v>514</v>
      </c>
      <c r="E28" s="244"/>
      <c r="F28" s="244"/>
      <c r="G28" s="244"/>
      <c r="H28" s="244"/>
      <c r="I28" s="244"/>
      <c r="J28" s="244"/>
      <c r="K28" s="242"/>
    </row>
    <row r="29" s="1" customFormat="1" ht="12.75" customHeight="1">
      <c r="B29" s="245"/>
      <c r="C29" s="246"/>
      <c r="D29" s="246"/>
      <c r="E29" s="246"/>
      <c r="F29" s="246"/>
      <c r="G29" s="246"/>
      <c r="H29" s="246"/>
      <c r="I29" s="246"/>
      <c r="J29" s="246"/>
      <c r="K29" s="242"/>
    </row>
    <row r="30" s="1" customFormat="1" ht="15" customHeight="1">
      <c r="B30" s="245"/>
      <c r="C30" s="246"/>
      <c r="D30" s="244" t="s">
        <v>515</v>
      </c>
      <c r="E30" s="244"/>
      <c r="F30" s="244"/>
      <c r="G30" s="244"/>
      <c r="H30" s="244"/>
      <c r="I30" s="244"/>
      <c r="J30" s="244"/>
      <c r="K30" s="242"/>
    </row>
    <row r="31" s="1" customFormat="1" ht="15" customHeight="1">
      <c r="B31" s="245"/>
      <c r="C31" s="246"/>
      <c r="D31" s="244" t="s">
        <v>516</v>
      </c>
      <c r="E31" s="244"/>
      <c r="F31" s="244"/>
      <c r="G31" s="244"/>
      <c r="H31" s="244"/>
      <c r="I31" s="244"/>
      <c r="J31" s="244"/>
      <c r="K31" s="242"/>
    </row>
    <row r="32" s="1" customFormat="1" ht="12.75" customHeight="1">
      <c r="B32" s="245"/>
      <c r="C32" s="246"/>
      <c r="D32" s="246"/>
      <c r="E32" s="246"/>
      <c r="F32" s="246"/>
      <c r="G32" s="246"/>
      <c r="H32" s="246"/>
      <c r="I32" s="246"/>
      <c r="J32" s="246"/>
      <c r="K32" s="242"/>
    </row>
    <row r="33" s="1" customFormat="1" ht="15" customHeight="1">
      <c r="B33" s="245"/>
      <c r="C33" s="246"/>
      <c r="D33" s="244" t="s">
        <v>517</v>
      </c>
      <c r="E33" s="244"/>
      <c r="F33" s="244"/>
      <c r="G33" s="244"/>
      <c r="H33" s="244"/>
      <c r="I33" s="244"/>
      <c r="J33" s="244"/>
      <c r="K33" s="242"/>
    </row>
    <row r="34" s="1" customFormat="1" ht="15" customHeight="1">
      <c r="B34" s="245"/>
      <c r="C34" s="246"/>
      <c r="D34" s="244" t="s">
        <v>518</v>
      </c>
      <c r="E34" s="244"/>
      <c r="F34" s="244"/>
      <c r="G34" s="244"/>
      <c r="H34" s="244"/>
      <c r="I34" s="244"/>
      <c r="J34" s="244"/>
      <c r="K34" s="242"/>
    </row>
    <row r="35" s="1" customFormat="1" ht="15" customHeight="1">
      <c r="B35" s="245"/>
      <c r="C35" s="246"/>
      <c r="D35" s="244" t="s">
        <v>519</v>
      </c>
      <c r="E35" s="244"/>
      <c r="F35" s="244"/>
      <c r="G35" s="244"/>
      <c r="H35" s="244"/>
      <c r="I35" s="244"/>
      <c r="J35" s="244"/>
      <c r="K35" s="242"/>
    </row>
    <row r="36" s="1" customFormat="1" ht="15" customHeight="1">
      <c r="B36" s="245"/>
      <c r="C36" s="246"/>
      <c r="D36" s="244"/>
      <c r="E36" s="247" t="s">
        <v>97</v>
      </c>
      <c r="F36" s="244"/>
      <c r="G36" s="244" t="s">
        <v>520</v>
      </c>
      <c r="H36" s="244"/>
      <c r="I36" s="244"/>
      <c r="J36" s="244"/>
      <c r="K36" s="242"/>
    </row>
    <row r="37" s="1" customFormat="1" ht="30.75" customHeight="1">
      <c r="B37" s="245"/>
      <c r="C37" s="246"/>
      <c r="D37" s="244"/>
      <c r="E37" s="247" t="s">
        <v>521</v>
      </c>
      <c r="F37" s="244"/>
      <c r="G37" s="244" t="s">
        <v>522</v>
      </c>
      <c r="H37" s="244"/>
      <c r="I37" s="244"/>
      <c r="J37" s="244"/>
      <c r="K37" s="242"/>
    </row>
    <row r="38" s="1" customFormat="1" ht="15" customHeight="1">
      <c r="B38" s="245"/>
      <c r="C38" s="246"/>
      <c r="D38" s="244"/>
      <c r="E38" s="247" t="s">
        <v>48</v>
      </c>
      <c r="F38" s="244"/>
      <c r="G38" s="244" t="s">
        <v>523</v>
      </c>
      <c r="H38" s="244"/>
      <c r="I38" s="244"/>
      <c r="J38" s="244"/>
      <c r="K38" s="242"/>
    </row>
    <row r="39" s="1" customFormat="1" ht="15" customHeight="1">
      <c r="B39" s="245"/>
      <c r="C39" s="246"/>
      <c r="D39" s="244"/>
      <c r="E39" s="247" t="s">
        <v>49</v>
      </c>
      <c r="F39" s="244"/>
      <c r="G39" s="244" t="s">
        <v>524</v>
      </c>
      <c r="H39" s="244"/>
      <c r="I39" s="244"/>
      <c r="J39" s="244"/>
      <c r="K39" s="242"/>
    </row>
    <row r="40" s="1" customFormat="1" ht="15" customHeight="1">
      <c r="B40" s="245"/>
      <c r="C40" s="246"/>
      <c r="D40" s="244"/>
      <c r="E40" s="247" t="s">
        <v>98</v>
      </c>
      <c r="F40" s="244"/>
      <c r="G40" s="244" t="s">
        <v>525</v>
      </c>
      <c r="H40" s="244"/>
      <c r="I40" s="244"/>
      <c r="J40" s="244"/>
      <c r="K40" s="242"/>
    </row>
    <row r="41" s="1" customFormat="1" ht="15" customHeight="1">
      <c r="B41" s="245"/>
      <c r="C41" s="246"/>
      <c r="D41" s="244"/>
      <c r="E41" s="247" t="s">
        <v>99</v>
      </c>
      <c r="F41" s="244"/>
      <c r="G41" s="244" t="s">
        <v>526</v>
      </c>
      <c r="H41" s="244"/>
      <c r="I41" s="244"/>
      <c r="J41" s="244"/>
      <c r="K41" s="242"/>
    </row>
    <row r="42" s="1" customFormat="1" ht="15" customHeight="1">
      <c r="B42" s="245"/>
      <c r="C42" s="246"/>
      <c r="D42" s="244"/>
      <c r="E42" s="247" t="s">
        <v>527</v>
      </c>
      <c r="F42" s="244"/>
      <c r="G42" s="244" t="s">
        <v>528</v>
      </c>
      <c r="H42" s="244"/>
      <c r="I42" s="244"/>
      <c r="J42" s="244"/>
      <c r="K42" s="242"/>
    </row>
    <row r="43" s="1" customFormat="1" ht="15" customHeight="1">
      <c r="B43" s="245"/>
      <c r="C43" s="246"/>
      <c r="D43" s="244"/>
      <c r="E43" s="247"/>
      <c r="F43" s="244"/>
      <c r="G43" s="244" t="s">
        <v>529</v>
      </c>
      <c r="H43" s="244"/>
      <c r="I43" s="244"/>
      <c r="J43" s="244"/>
      <c r="K43" s="242"/>
    </row>
    <row r="44" s="1" customFormat="1" ht="15" customHeight="1">
      <c r="B44" s="245"/>
      <c r="C44" s="246"/>
      <c r="D44" s="244"/>
      <c r="E44" s="247" t="s">
        <v>530</v>
      </c>
      <c r="F44" s="244"/>
      <c r="G44" s="244" t="s">
        <v>531</v>
      </c>
      <c r="H44" s="244"/>
      <c r="I44" s="244"/>
      <c r="J44" s="244"/>
      <c r="K44" s="242"/>
    </row>
    <row r="45" s="1" customFormat="1" ht="15" customHeight="1">
      <c r="B45" s="245"/>
      <c r="C45" s="246"/>
      <c r="D45" s="244"/>
      <c r="E45" s="247" t="s">
        <v>101</v>
      </c>
      <c r="F45" s="244"/>
      <c r="G45" s="244" t="s">
        <v>532</v>
      </c>
      <c r="H45" s="244"/>
      <c r="I45" s="244"/>
      <c r="J45" s="244"/>
      <c r="K45" s="242"/>
    </row>
    <row r="46" s="1" customFormat="1" ht="12.75" customHeight="1">
      <c r="B46" s="245"/>
      <c r="C46" s="246"/>
      <c r="D46" s="244"/>
      <c r="E46" s="244"/>
      <c r="F46" s="244"/>
      <c r="G46" s="244"/>
      <c r="H46" s="244"/>
      <c r="I46" s="244"/>
      <c r="J46" s="244"/>
      <c r="K46" s="242"/>
    </row>
    <row r="47" s="1" customFormat="1" ht="15" customHeight="1">
      <c r="B47" s="245"/>
      <c r="C47" s="246"/>
      <c r="D47" s="244" t="s">
        <v>533</v>
      </c>
      <c r="E47" s="244"/>
      <c r="F47" s="244"/>
      <c r="G47" s="244"/>
      <c r="H47" s="244"/>
      <c r="I47" s="244"/>
      <c r="J47" s="244"/>
      <c r="K47" s="242"/>
    </row>
    <row r="48" s="1" customFormat="1" ht="15" customHeight="1">
      <c r="B48" s="245"/>
      <c r="C48" s="246"/>
      <c r="D48" s="246"/>
      <c r="E48" s="244" t="s">
        <v>534</v>
      </c>
      <c r="F48" s="244"/>
      <c r="G48" s="244"/>
      <c r="H48" s="244"/>
      <c r="I48" s="244"/>
      <c r="J48" s="244"/>
      <c r="K48" s="242"/>
    </row>
    <row r="49" s="1" customFormat="1" ht="15" customHeight="1">
      <c r="B49" s="245"/>
      <c r="C49" s="246"/>
      <c r="D49" s="246"/>
      <c r="E49" s="244" t="s">
        <v>535</v>
      </c>
      <c r="F49" s="244"/>
      <c r="G49" s="244"/>
      <c r="H49" s="244"/>
      <c r="I49" s="244"/>
      <c r="J49" s="244"/>
      <c r="K49" s="242"/>
    </row>
    <row r="50" s="1" customFormat="1" ht="15" customHeight="1">
      <c r="B50" s="245"/>
      <c r="C50" s="246"/>
      <c r="D50" s="246"/>
      <c r="E50" s="244" t="s">
        <v>536</v>
      </c>
      <c r="F50" s="244"/>
      <c r="G50" s="244"/>
      <c r="H50" s="244"/>
      <c r="I50" s="244"/>
      <c r="J50" s="244"/>
      <c r="K50" s="242"/>
    </row>
    <row r="51" s="1" customFormat="1" ht="15" customHeight="1">
      <c r="B51" s="245"/>
      <c r="C51" s="246"/>
      <c r="D51" s="244" t="s">
        <v>537</v>
      </c>
      <c r="E51" s="244"/>
      <c r="F51" s="244"/>
      <c r="G51" s="244"/>
      <c r="H51" s="244"/>
      <c r="I51" s="244"/>
      <c r="J51" s="244"/>
      <c r="K51" s="242"/>
    </row>
    <row r="52" s="1" customFormat="1" ht="25.5" customHeight="1">
      <c r="B52" s="240"/>
      <c r="C52" s="241" t="s">
        <v>538</v>
      </c>
      <c r="D52" s="241"/>
      <c r="E52" s="241"/>
      <c r="F52" s="241"/>
      <c r="G52" s="241"/>
      <c r="H52" s="241"/>
      <c r="I52" s="241"/>
      <c r="J52" s="241"/>
      <c r="K52" s="242"/>
    </row>
    <row r="53" s="1" customFormat="1" ht="5.25" customHeight="1">
      <c r="B53" s="240"/>
      <c r="C53" s="243"/>
      <c r="D53" s="243"/>
      <c r="E53" s="243"/>
      <c r="F53" s="243"/>
      <c r="G53" s="243"/>
      <c r="H53" s="243"/>
      <c r="I53" s="243"/>
      <c r="J53" s="243"/>
      <c r="K53" s="242"/>
    </row>
    <row r="54" s="1" customFormat="1" ht="15" customHeight="1">
      <c r="B54" s="240"/>
      <c r="C54" s="244" t="s">
        <v>539</v>
      </c>
      <c r="D54" s="244"/>
      <c r="E54" s="244"/>
      <c r="F54" s="244"/>
      <c r="G54" s="244"/>
      <c r="H54" s="244"/>
      <c r="I54" s="244"/>
      <c r="J54" s="244"/>
      <c r="K54" s="242"/>
    </row>
    <row r="55" s="1" customFormat="1" ht="15" customHeight="1">
      <c r="B55" s="240"/>
      <c r="C55" s="244" t="s">
        <v>540</v>
      </c>
      <c r="D55" s="244"/>
      <c r="E55" s="244"/>
      <c r="F55" s="244"/>
      <c r="G55" s="244"/>
      <c r="H55" s="244"/>
      <c r="I55" s="244"/>
      <c r="J55" s="244"/>
      <c r="K55" s="242"/>
    </row>
    <row r="56" s="1" customFormat="1" ht="12.75" customHeight="1">
      <c r="B56" s="240"/>
      <c r="C56" s="244"/>
      <c r="D56" s="244"/>
      <c r="E56" s="244"/>
      <c r="F56" s="244"/>
      <c r="G56" s="244"/>
      <c r="H56" s="244"/>
      <c r="I56" s="244"/>
      <c r="J56" s="244"/>
      <c r="K56" s="242"/>
    </row>
    <row r="57" s="1" customFormat="1" ht="15" customHeight="1">
      <c r="B57" s="240"/>
      <c r="C57" s="244" t="s">
        <v>541</v>
      </c>
      <c r="D57" s="244"/>
      <c r="E57" s="244"/>
      <c r="F57" s="244"/>
      <c r="G57" s="244"/>
      <c r="H57" s="244"/>
      <c r="I57" s="244"/>
      <c r="J57" s="244"/>
      <c r="K57" s="242"/>
    </row>
    <row r="58" s="1" customFormat="1" ht="15" customHeight="1">
      <c r="B58" s="240"/>
      <c r="C58" s="246"/>
      <c r="D58" s="244" t="s">
        <v>542</v>
      </c>
      <c r="E58" s="244"/>
      <c r="F58" s="244"/>
      <c r="G58" s="244"/>
      <c r="H58" s="244"/>
      <c r="I58" s="244"/>
      <c r="J58" s="244"/>
      <c r="K58" s="242"/>
    </row>
    <row r="59" s="1" customFormat="1" ht="15" customHeight="1">
      <c r="B59" s="240"/>
      <c r="C59" s="246"/>
      <c r="D59" s="244" t="s">
        <v>543</v>
      </c>
      <c r="E59" s="244"/>
      <c r="F59" s="244"/>
      <c r="G59" s="244"/>
      <c r="H59" s="244"/>
      <c r="I59" s="244"/>
      <c r="J59" s="244"/>
      <c r="K59" s="242"/>
    </row>
    <row r="60" s="1" customFormat="1" ht="15" customHeight="1">
      <c r="B60" s="240"/>
      <c r="C60" s="246"/>
      <c r="D60" s="244" t="s">
        <v>544</v>
      </c>
      <c r="E60" s="244"/>
      <c r="F60" s="244"/>
      <c r="G60" s="244"/>
      <c r="H60" s="244"/>
      <c r="I60" s="244"/>
      <c r="J60" s="244"/>
      <c r="K60" s="242"/>
    </row>
    <row r="61" s="1" customFormat="1" ht="15" customHeight="1">
      <c r="B61" s="240"/>
      <c r="C61" s="246"/>
      <c r="D61" s="244" t="s">
        <v>545</v>
      </c>
      <c r="E61" s="244"/>
      <c r="F61" s="244"/>
      <c r="G61" s="244"/>
      <c r="H61" s="244"/>
      <c r="I61" s="244"/>
      <c r="J61" s="244"/>
      <c r="K61" s="242"/>
    </row>
    <row r="62" s="1" customFormat="1" ht="15" customHeight="1">
      <c r="B62" s="240"/>
      <c r="C62" s="246"/>
      <c r="D62" s="249" t="s">
        <v>546</v>
      </c>
      <c r="E62" s="249"/>
      <c r="F62" s="249"/>
      <c r="G62" s="249"/>
      <c r="H62" s="249"/>
      <c r="I62" s="249"/>
      <c r="J62" s="249"/>
      <c r="K62" s="242"/>
    </row>
    <row r="63" s="1" customFormat="1" ht="15" customHeight="1">
      <c r="B63" s="240"/>
      <c r="C63" s="246"/>
      <c r="D63" s="244" t="s">
        <v>547</v>
      </c>
      <c r="E63" s="244"/>
      <c r="F63" s="244"/>
      <c r="G63" s="244"/>
      <c r="H63" s="244"/>
      <c r="I63" s="244"/>
      <c r="J63" s="244"/>
      <c r="K63" s="242"/>
    </row>
    <row r="64" s="1" customFormat="1" ht="12.75" customHeight="1">
      <c r="B64" s="240"/>
      <c r="C64" s="246"/>
      <c r="D64" s="246"/>
      <c r="E64" s="250"/>
      <c r="F64" s="246"/>
      <c r="G64" s="246"/>
      <c r="H64" s="246"/>
      <c r="I64" s="246"/>
      <c r="J64" s="246"/>
      <c r="K64" s="242"/>
    </row>
    <row r="65" s="1" customFormat="1" ht="15" customHeight="1">
      <c r="B65" s="240"/>
      <c r="C65" s="246"/>
      <c r="D65" s="244" t="s">
        <v>548</v>
      </c>
      <c r="E65" s="244"/>
      <c r="F65" s="244"/>
      <c r="G65" s="244"/>
      <c r="H65" s="244"/>
      <c r="I65" s="244"/>
      <c r="J65" s="244"/>
      <c r="K65" s="242"/>
    </row>
    <row r="66" s="1" customFormat="1" ht="15" customHeight="1">
      <c r="B66" s="240"/>
      <c r="C66" s="246"/>
      <c r="D66" s="249" t="s">
        <v>549</v>
      </c>
      <c r="E66" s="249"/>
      <c r="F66" s="249"/>
      <c r="G66" s="249"/>
      <c r="H66" s="249"/>
      <c r="I66" s="249"/>
      <c r="J66" s="249"/>
      <c r="K66" s="242"/>
    </row>
    <row r="67" s="1" customFormat="1" ht="15" customHeight="1">
      <c r="B67" s="240"/>
      <c r="C67" s="246"/>
      <c r="D67" s="244" t="s">
        <v>550</v>
      </c>
      <c r="E67" s="244"/>
      <c r="F67" s="244"/>
      <c r="G67" s="244"/>
      <c r="H67" s="244"/>
      <c r="I67" s="244"/>
      <c r="J67" s="244"/>
      <c r="K67" s="242"/>
    </row>
    <row r="68" s="1" customFormat="1" ht="15" customHeight="1">
      <c r="B68" s="240"/>
      <c r="C68" s="246"/>
      <c r="D68" s="244" t="s">
        <v>551</v>
      </c>
      <c r="E68" s="244"/>
      <c r="F68" s="244"/>
      <c r="G68" s="244"/>
      <c r="H68" s="244"/>
      <c r="I68" s="244"/>
      <c r="J68" s="244"/>
      <c r="K68" s="242"/>
    </row>
    <row r="69" s="1" customFormat="1" ht="15" customHeight="1">
      <c r="B69" s="240"/>
      <c r="C69" s="246"/>
      <c r="D69" s="244" t="s">
        <v>552</v>
      </c>
      <c r="E69" s="244"/>
      <c r="F69" s="244"/>
      <c r="G69" s="244"/>
      <c r="H69" s="244"/>
      <c r="I69" s="244"/>
      <c r="J69" s="244"/>
      <c r="K69" s="242"/>
    </row>
    <row r="70" s="1" customFormat="1" ht="15" customHeight="1">
      <c r="B70" s="240"/>
      <c r="C70" s="246"/>
      <c r="D70" s="244" t="s">
        <v>553</v>
      </c>
      <c r="E70" s="244"/>
      <c r="F70" s="244"/>
      <c r="G70" s="244"/>
      <c r="H70" s="244"/>
      <c r="I70" s="244"/>
      <c r="J70" s="244"/>
      <c r="K70" s="242"/>
    </row>
    <row r="71" s="1" customFormat="1" ht="12.75" customHeight="1">
      <c r="B71" s="251"/>
      <c r="C71" s="252"/>
      <c r="D71" s="252"/>
      <c r="E71" s="252"/>
      <c r="F71" s="252"/>
      <c r="G71" s="252"/>
      <c r="H71" s="252"/>
      <c r="I71" s="252"/>
      <c r="J71" s="252"/>
      <c r="K71" s="253"/>
    </row>
    <row r="72" s="1" customFormat="1" ht="18.75" customHeight="1">
      <c r="B72" s="254"/>
      <c r="C72" s="254"/>
      <c r="D72" s="254"/>
      <c r="E72" s="254"/>
      <c r="F72" s="254"/>
      <c r="G72" s="254"/>
      <c r="H72" s="254"/>
      <c r="I72" s="254"/>
      <c r="J72" s="254"/>
      <c r="K72" s="255"/>
    </row>
    <row r="73" s="1" customFormat="1" ht="18.75" customHeight="1">
      <c r="B73" s="255"/>
      <c r="C73" s="255"/>
      <c r="D73" s="255"/>
      <c r="E73" s="255"/>
      <c r="F73" s="255"/>
      <c r="G73" s="255"/>
      <c r="H73" s="255"/>
      <c r="I73" s="255"/>
      <c r="J73" s="255"/>
      <c r="K73" s="255"/>
    </row>
    <row r="74" s="1" customFormat="1" ht="7.5" customHeight="1">
      <c r="B74" s="256"/>
      <c r="C74" s="257"/>
      <c r="D74" s="257"/>
      <c r="E74" s="257"/>
      <c r="F74" s="257"/>
      <c r="G74" s="257"/>
      <c r="H74" s="257"/>
      <c r="I74" s="257"/>
      <c r="J74" s="257"/>
      <c r="K74" s="258"/>
    </row>
    <row r="75" s="1" customFormat="1" ht="45" customHeight="1">
      <c r="B75" s="259"/>
      <c r="C75" s="260" t="s">
        <v>554</v>
      </c>
      <c r="D75" s="260"/>
      <c r="E75" s="260"/>
      <c r="F75" s="260"/>
      <c r="G75" s="260"/>
      <c r="H75" s="260"/>
      <c r="I75" s="260"/>
      <c r="J75" s="260"/>
      <c r="K75" s="261"/>
    </row>
    <row r="76" s="1" customFormat="1" ht="17.25" customHeight="1">
      <c r="B76" s="259"/>
      <c r="C76" s="262" t="s">
        <v>555</v>
      </c>
      <c r="D76" s="262"/>
      <c r="E76" s="262"/>
      <c r="F76" s="262" t="s">
        <v>556</v>
      </c>
      <c r="G76" s="263"/>
      <c r="H76" s="262" t="s">
        <v>49</v>
      </c>
      <c r="I76" s="262" t="s">
        <v>52</v>
      </c>
      <c r="J76" s="262" t="s">
        <v>557</v>
      </c>
      <c r="K76" s="261"/>
    </row>
    <row r="77" s="1" customFormat="1" ht="17.25" customHeight="1">
      <c r="B77" s="259"/>
      <c r="C77" s="264" t="s">
        <v>558</v>
      </c>
      <c r="D77" s="264"/>
      <c r="E77" s="264"/>
      <c r="F77" s="265" t="s">
        <v>559</v>
      </c>
      <c r="G77" s="266"/>
      <c r="H77" s="264"/>
      <c r="I77" s="264"/>
      <c r="J77" s="264" t="s">
        <v>560</v>
      </c>
      <c r="K77" s="261"/>
    </row>
    <row r="78" s="1" customFormat="1" ht="5.25" customHeight="1">
      <c r="B78" s="259"/>
      <c r="C78" s="267"/>
      <c r="D78" s="267"/>
      <c r="E78" s="267"/>
      <c r="F78" s="267"/>
      <c r="G78" s="268"/>
      <c r="H78" s="267"/>
      <c r="I78" s="267"/>
      <c r="J78" s="267"/>
      <c r="K78" s="261"/>
    </row>
    <row r="79" s="1" customFormat="1" ht="15" customHeight="1">
      <c r="B79" s="259"/>
      <c r="C79" s="247" t="s">
        <v>48</v>
      </c>
      <c r="D79" s="269"/>
      <c r="E79" s="269"/>
      <c r="F79" s="270" t="s">
        <v>561</v>
      </c>
      <c r="G79" s="271"/>
      <c r="H79" s="247" t="s">
        <v>562</v>
      </c>
      <c r="I79" s="247" t="s">
        <v>563</v>
      </c>
      <c r="J79" s="247">
        <v>20</v>
      </c>
      <c r="K79" s="261"/>
    </row>
    <row r="80" s="1" customFormat="1" ht="15" customHeight="1">
      <c r="B80" s="259"/>
      <c r="C80" s="247" t="s">
        <v>564</v>
      </c>
      <c r="D80" s="247"/>
      <c r="E80" s="247"/>
      <c r="F80" s="270" t="s">
        <v>561</v>
      </c>
      <c r="G80" s="271"/>
      <c r="H80" s="247" t="s">
        <v>565</v>
      </c>
      <c r="I80" s="247" t="s">
        <v>563</v>
      </c>
      <c r="J80" s="247">
        <v>120</v>
      </c>
      <c r="K80" s="261"/>
    </row>
    <row r="81" s="1" customFormat="1" ht="15" customHeight="1">
      <c r="B81" s="272"/>
      <c r="C81" s="247" t="s">
        <v>566</v>
      </c>
      <c r="D81" s="247"/>
      <c r="E81" s="247"/>
      <c r="F81" s="270" t="s">
        <v>567</v>
      </c>
      <c r="G81" s="271"/>
      <c r="H81" s="247" t="s">
        <v>568</v>
      </c>
      <c r="I81" s="247" t="s">
        <v>563</v>
      </c>
      <c r="J81" s="247">
        <v>50</v>
      </c>
      <c r="K81" s="261"/>
    </row>
    <row r="82" s="1" customFormat="1" ht="15" customHeight="1">
      <c r="B82" s="272"/>
      <c r="C82" s="247" t="s">
        <v>569</v>
      </c>
      <c r="D82" s="247"/>
      <c r="E82" s="247"/>
      <c r="F82" s="270" t="s">
        <v>561</v>
      </c>
      <c r="G82" s="271"/>
      <c r="H82" s="247" t="s">
        <v>570</v>
      </c>
      <c r="I82" s="247" t="s">
        <v>571</v>
      </c>
      <c r="J82" s="247"/>
      <c r="K82" s="261"/>
    </row>
    <row r="83" s="1" customFormat="1" ht="15" customHeight="1">
      <c r="B83" s="272"/>
      <c r="C83" s="273" t="s">
        <v>572</v>
      </c>
      <c r="D83" s="273"/>
      <c r="E83" s="273"/>
      <c r="F83" s="274" t="s">
        <v>567</v>
      </c>
      <c r="G83" s="273"/>
      <c r="H83" s="273" t="s">
        <v>573</v>
      </c>
      <c r="I83" s="273" t="s">
        <v>563</v>
      </c>
      <c r="J83" s="273">
        <v>15</v>
      </c>
      <c r="K83" s="261"/>
    </row>
    <row r="84" s="1" customFormat="1" ht="15" customHeight="1">
      <c r="B84" s="272"/>
      <c r="C84" s="273" t="s">
        <v>574</v>
      </c>
      <c r="D84" s="273"/>
      <c r="E84" s="273"/>
      <c r="F84" s="274" t="s">
        <v>567</v>
      </c>
      <c r="G84" s="273"/>
      <c r="H84" s="273" t="s">
        <v>575</v>
      </c>
      <c r="I84" s="273" t="s">
        <v>563</v>
      </c>
      <c r="J84" s="273">
        <v>15</v>
      </c>
      <c r="K84" s="261"/>
    </row>
    <row r="85" s="1" customFormat="1" ht="15" customHeight="1">
      <c r="B85" s="272"/>
      <c r="C85" s="273" t="s">
        <v>576</v>
      </c>
      <c r="D85" s="273"/>
      <c r="E85" s="273"/>
      <c r="F85" s="274" t="s">
        <v>567</v>
      </c>
      <c r="G85" s="273"/>
      <c r="H85" s="273" t="s">
        <v>577</v>
      </c>
      <c r="I85" s="273" t="s">
        <v>563</v>
      </c>
      <c r="J85" s="273">
        <v>20</v>
      </c>
      <c r="K85" s="261"/>
    </row>
    <row r="86" s="1" customFormat="1" ht="15" customHeight="1">
      <c r="B86" s="272"/>
      <c r="C86" s="273" t="s">
        <v>578</v>
      </c>
      <c r="D86" s="273"/>
      <c r="E86" s="273"/>
      <c r="F86" s="274" t="s">
        <v>567</v>
      </c>
      <c r="G86" s="273"/>
      <c r="H86" s="273" t="s">
        <v>579</v>
      </c>
      <c r="I86" s="273" t="s">
        <v>563</v>
      </c>
      <c r="J86" s="273">
        <v>20</v>
      </c>
      <c r="K86" s="261"/>
    </row>
    <row r="87" s="1" customFormat="1" ht="15" customHeight="1">
      <c r="B87" s="272"/>
      <c r="C87" s="247" t="s">
        <v>580</v>
      </c>
      <c r="D87" s="247"/>
      <c r="E87" s="247"/>
      <c r="F87" s="270" t="s">
        <v>567</v>
      </c>
      <c r="G87" s="271"/>
      <c r="H87" s="247" t="s">
        <v>581</v>
      </c>
      <c r="I87" s="247" t="s">
        <v>563</v>
      </c>
      <c r="J87" s="247">
        <v>50</v>
      </c>
      <c r="K87" s="261"/>
    </row>
    <row r="88" s="1" customFormat="1" ht="15" customHeight="1">
      <c r="B88" s="272"/>
      <c r="C88" s="247" t="s">
        <v>582</v>
      </c>
      <c r="D88" s="247"/>
      <c r="E88" s="247"/>
      <c r="F88" s="270" t="s">
        <v>567</v>
      </c>
      <c r="G88" s="271"/>
      <c r="H88" s="247" t="s">
        <v>583</v>
      </c>
      <c r="I88" s="247" t="s">
        <v>563</v>
      </c>
      <c r="J88" s="247">
        <v>20</v>
      </c>
      <c r="K88" s="261"/>
    </row>
    <row r="89" s="1" customFormat="1" ht="15" customHeight="1">
      <c r="B89" s="272"/>
      <c r="C89" s="247" t="s">
        <v>584</v>
      </c>
      <c r="D89" s="247"/>
      <c r="E89" s="247"/>
      <c r="F89" s="270" t="s">
        <v>567</v>
      </c>
      <c r="G89" s="271"/>
      <c r="H89" s="247" t="s">
        <v>585</v>
      </c>
      <c r="I89" s="247" t="s">
        <v>563</v>
      </c>
      <c r="J89" s="247">
        <v>20</v>
      </c>
      <c r="K89" s="261"/>
    </row>
    <row r="90" s="1" customFormat="1" ht="15" customHeight="1">
      <c r="B90" s="272"/>
      <c r="C90" s="247" t="s">
        <v>586</v>
      </c>
      <c r="D90" s="247"/>
      <c r="E90" s="247"/>
      <c r="F90" s="270" t="s">
        <v>567</v>
      </c>
      <c r="G90" s="271"/>
      <c r="H90" s="247" t="s">
        <v>587</v>
      </c>
      <c r="I90" s="247" t="s">
        <v>563</v>
      </c>
      <c r="J90" s="247">
        <v>50</v>
      </c>
      <c r="K90" s="261"/>
    </row>
    <row r="91" s="1" customFormat="1" ht="15" customHeight="1">
      <c r="B91" s="272"/>
      <c r="C91" s="247" t="s">
        <v>588</v>
      </c>
      <c r="D91" s="247"/>
      <c r="E91" s="247"/>
      <c r="F91" s="270" t="s">
        <v>567</v>
      </c>
      <c r="G91" s="271"/>
      <c r="H91" s="247" t="s">
        <v>588</v>
      </c>
      <c r="I91" s="247" t="s">
        <v>563</v>
      </c>
      <c r="J91" s="247">
        <v>50</v>
      </c>
      <c r="K91" s="261"/>
    </row>
    <row r="92" s="1" customFormat="1" ht="15" customHeight="1">
      <c r="B92" s="272"/>
      <c r="C92" s="247" t="s">
        <v>589</v>
      </c>
      <c r="D92" s="247"/>
      <c r="E92" s="247"/>
      <c r="F92" s="270" t="s">
        <v>567</v>
      </c>
      <c r="G92" s="271"/>
      <c r="H92" s="247" t="s">
        <v>590</v>
      </c>
      <c r="I92" s="247" t="s">
        <v>563</v>
      </c>
      <c r="J92" s="247">
        <v>255</v>
      </c>
      <c r="K92" s="261"/>
    </row>
    <row r="93" s="1" customFormat="1" ht="15" customHeight="1">
      <c r="B93" s="272"/>
      <c r="C93" s="247" t="s">
        <v>591</v>
      </c>
      <c r="D93" s="247"/>
      <c r="E93" s="247"/>
      <c r="F93" s="270" t="s">
        <v>561</v>
      </c>
      <c r="G93" s="271"/>
      <c r="H93" s="247" t="s">
        <v>592</v>
      </c>
      <c r="I93" s="247" t="s">
        <v>593</v>
      </c>
      <c r="J93" s="247"/>
      <c r="K93" s="261"/>
    </row>
    <row r="94" s="1" customFormat="1" ht="15" customHeight="1">
      <c r="B94" s="272"/>
      <c r="C94" s="247" t="s">
        <v>594</v>
      </c>
      <c r="D94" s="247"/>
      <c r="E94" s="247"/>
      <c r="F94" s="270" t="s">
        <v>561</v>
      </c>
      <c r="G94" s="271"/>
      <c r="H94" s="247" t="s">
        <v>595</v>
      </c>
      <c r="I94" s="247" t="s">
        <v>596</v>
      </c>
      <c r="J94" s="247"/>
      <c r="K94" s="261"/>
    </row>
    <row r="95" s="1" customFormat="1" ht="15" customHeight="1">
      <c r="B95" s="272"/>
      <c r="C95" s="247" t="s">
        <v>597</v>
      </c>
      <c r="D95" s="247"/>
      <c r="E95" s="247"/>
      <c r="F95" s="270" t="s">
        <v>561</v>
      </c>
      <c r="G95" s="271"/>
      <c r="H95" s="247" t="s">
        <v>597</v>
      </c>
      <c r="I95" s="247" t="s">
        <v>596</v>
      </c>
      <c r="J95" s="247"/>
      <c r="K95" s="261"/>
    </row>
    <row r="96" s="1" customFormat="1" ht="15" customHeight="1">
      <c r="B96" s="272"/>
      <c r="C96" s="247" t="s">
        <v>33</v>
      </c>
      <c r="D96" s="247"/>
      <c r="E96" s="247"/>
      <c r="F96" s="270" t="s">
        <v>561</v>
      </c>
      <c r="G96" s="271"/>
      <c r="H96" s="247" t="s">
        <v>598</v>
      </c>
      <c r="I96" s="247" t="s">
        <v>596</v>
      </c>
      <c r="J96" s="247"/>
      <c r="K96" s="261"/>
    </row>
    <row r="97" s="1" customFormat="1" ht="15" customHeight="1">
      <c r="B97" s="272"/>
      <c r="C97" s="247" t="s">
        <v>43</v>
      </c>
      <c r="D97" s="247"/>
      <c r="E97" s="247"/>
      <c r="F97" s="270" t="s">
        <v>561</v>
      </c>
      <c r="G97" s="271"/>
      <c r="H97" s="247" t="s">
        <v>599</v>
      </c>
      <c r="I97" s="247" t="s">
        <v>596</v>
      </c>
      <c r="J97" s="247"/>
      <c r="K97" s="261"/>
    </row>
    <row r="98" s="1" customFormat="1" ht="15" customHeight="1">
      <c r="B98" s="275"/>
      <c r="C98" s="276"/>
      <c r="D98" s="276"/>
      <c r="E98" s="276"/>
      <c r="F98" s="276"/>
      <c r="G98" s="276"/>
      <c r="H98" s="276"/>
      <c r="I98" s="276"/>
      <c r="J98" s="276"/>
      <c r="K98" s="277"/>
    </row>
    <row r="99" s="1" customFormat="1" ht="18.75" customHeight="1">
      <c r="B99" s="278"/>
      <c r="C99" s="279"/>
      <c r="D99" s="279"/>
      <c r="E99" s="279"/>
      <c r="F99" s="279"/>
      <c r="G99" s="279"/>
      <c r="H99" s="279"/>
      <c r="I99" s="279"/>
      <c r="J99" s="279"/>
      <c r="K99" s="278"/>
    </row>
    <row r="100" s="1" customFormat="1" ht="18.75" customHeight="1">
      <c r="B100" s="255"/>
      <c r="C100" s="255"/>
      <c r="D100" s="255"/>
      <c r="E100" s="255"/>
      <c r="F100" s="255"/>
      <c r="G100" s="255"/>
      <c r="H100" s="255"/>
      <c r="I100" s="255"/>
      <c r="J100" s="255"/>
      <c r="K100" s="255"/>
    </row>
    <row r="101" s="1" customFormat="1" ht="7.5" customHeight="1">
      <c r="B101" s="256"/>
      <c r="C101" s="257"/>
      <c r="D101" s="257"/>
      <c r="E101" s="257"/>
      <c r="F101" s="257"/>
      <c r="G101" s="257"/>
      <c r="H101" s="257"/>
      <c r="I101" s="257"/>
      <c r="J101" s="257"/>
      <c r="K101" s="258"/>
    </row>
    <row r="102" s="1" customFormat="1" ht="45" customHeight="1">
      <c r="B102" s="259"/>
      <c r="C102" s="260" t="s">
        <v>600</v>
      </c>
      <c r="D102" s="260"/>
      <c r="E102" s="260"/>
      <c r="F102" s="260"/>
      <c r="G102" s="260"/>
      <c r="H102" s="260"/>
      <c r="I102" s="260"/>
      <c r="J102" s="260"/>
      <c r="K102" s="261"/>
    </row>
    <row r="103" s="1" customFormat="1" ht="17.25" customHeight="1">
      <c r="B103" s="259"/>
      <c r="C103" s="262" t="s">
        <v>555</v>
      </c>
      <c r="D103" s="262"/>
      <c r="E103" s="262"/>
      <c r="F103" s="262" t="s">
        <v>556</v>
      </c>
      <c r="G103" s="263"/>
      <c r="H103" s="262" t="s">
        <v>49</v>
      </c>
      <c r="I103" s="262" t="s">
        <v>52</v>
      </c>
      <c r="J103" s="262" t="s">
        <v>557</v>
      </c>
      <c r="K103" s="261"/>
    </row>
    <row r="104" s="1" customFormat="1" ht="17.25" customHeight="1">
      <c r="B104" s="259"/>
      <c r="C104" s="264" t="s">
        <v>558</v>
      </c>
      <c r="D104" s="264"/>
      <c r="E104" s="264"/>
      <c r="F104" s="265" t="s">
        <v>559</v>
      </c>
      <c r="G104" s="266"/>
      <c r="H104" s="264"/>
      <c r="I104" s="264"/>
      <c r="J104" s="264" t="s">
        <v>560</v>
      </c>
      <c r="K104" s="261"/>
    </row>
    <row r="105" s="1" customFormat="1" ht="5.25" customHeight="1">
      <c r="B105" s="259"/>
      <c r="C105" s="262"/>
      <c r="D105" s="262"/>
      <c r="E105" s="262"/>
      <c r="F105" s="262"/>
      <c r="G105" s="280"/>
      <c r="H105" s="262"/>
      <c r="I105" s="262"/>
      <c r="J105" s="262"/>
      <c r="K105" s="261"/>
    </row>
    <row r="106" s="1" customFormat="1" ht="15" customHeight="1">
      <c r="B106" s="259"/>
      <c r="C106" s="247" t="s">
        <v>48</v>
      </c>
      <c r="D106" s="269"/>
      <c r="E106" s="269"/>
      <c r="F106" s="270" t="s">
        <v>561</v>
      </c>
      <c r="G106" s="247"/>
      <c r="H106" s="247" t="s">
        <v>601</v>
      </c>
      <c r="I106" s="247" t="s">
        <v>563</v>
      </c>
      <c r="J106" s="247">
        <v>20</v>
      </c>
      <c r="K106" s="261"/>
    </row>
    <row r="107" s="1" customFormat="1" ht="15" customHeight="1">
      <c r="B107" s="259"/>
      <c r="C107" s="247" t="s">
        <v>564</v>
      </c>
      <c r="D107" s="247"/>
      <c r="E107" s="247"/>
      <c r="F107" s="270" t="s">
        <v>561</v>
      </c>
      <c r="G107" s="247"/>
      <c r="H107" s="247" t="s">
        <v>601</v>
      </c>
      <c r="I107" s="247" t="s">
        <v>563</v>
      </c>
      <c r="J107" s="247">
        <v>120</v>
      </c>
      <c r="K107" s="261"/>
    </row>
    <row r="108" s="1" customFormat="1" ht="15" customHeight="1">
      <c r="B108" s="272"/>
      <c r="C108" s="247" t="s">
        <v>566</v>
      </c>
      <c r="D108" s="247"/>
      <c r="E108" s="247"/>
      <c r="F108" s="270" t="s">
        <v>567</v>
      </c>
      <c r="G108" s="247"/>
      <c r="H108" s="247" t="s">
        <v>601</v>
      </c>
      <c r="I108" s="247" t="s">
        <v>563</v>
      </c>
      <c r="J108" s="247">
        <v>50</v>
      </c>
      <c r="K108" s="261"/>
    </row>
    <row r="109" s="1" customFormat="1" ht="15" customHeight="1">
      <c r="B109" s="272"/>
      <c r="C109" s="247" t="s">
        <v>569</v>
      </c>
      <c r="D109" s="247"/>
      <c r="E109" s="247"/>
      <c r="F109" s="270" t="s">
        <v>561</v>
      </c>
      <c r="G109" s="247"/>
      <c r="H109" s="247" t="s">
        <v>601</v>
      </c>
      <c r="I109" s="247" t="s">
        <v>571</v>
      </c>
      <c r="J109" s="247"/>
      <c r="K109" s="261"/>
    </row>
    <row r="110" s="1" customFormat="1" ht="15" customHeight="1">
      <c r="B110" s="272"/>
      <c r="C110" s="247" t="s">
        <v>580</v>
      </c>
      <c r="D110" s="247"/>
      <c r="E110" s="247"/>
      <c r="F110" s="270" t="s">
        <v>567</v>
      </c>
      <c r="G110" s="247"/>
      <c r="H110" s="247" t="s">
        <v>601</v>
      </c>
      <c r="I110" s="247" t="s">
        <v>563</v>
      </c>
      <c r="J110" s="247">
        <v>50</v>
      </c>
      <c r="K110" s="261"/>
    </row>
    <row r="111" s="1" customFormat="1" ht="15" customHeight="1">
      <c r="B111" s="272"/>
      <c r="C111" s="247" t="s">
        <v>588</v>
      </c>
      <c r="D111" s="247"/>
      <c r="E111" s="247"/>
      <c r="F111" s="270" t="s">
        <v>567</v>
      </c>
      <c r="G111" s="247"/>
      <c r="H111" s="247" t="s">
        <v>601</v>
      </c>
      <c r="I111" s="247" t="s">
        <v>563</v>
      </c>
      <c r="J111" s="247">
        <v>50</v>
      </c>
      <c r="K111" s="261"/>
    </row>
    <row r="112" s="1" customFormat="1" ht="15" customHeight="1">
      <c r="B112" s="272"/>
      <c r="C112" s="247" t="s">
        <v>586</v>
      </c>
      <c r="D112" s="247"/>
      <c r="E112" s="247"/>
      <c r="F112" s="270" t="s">
        <v>567</v>
      </c>
      <c r="G112" s="247"/>
      <c r="H112" s="247" t="s">
        <v>601</v>
      </c>
      <c r="I112" s="247" t="s">
        <v>563</v>
      </c>
      <c r="J112" s="247">
        <v>50</v>
      </c>
      <c r="K112" s="261"/>
    </row>
    <row r="113" s="1" customFormat="1" ht="15" customHeight="1">
      <c r="B113" s="272"/>
      <c r="C113" s="247" t="s">
        <v>48</v>
      </c>
      <c r="D113" s="247"/>
      <c r="E113" s="247"/>
      <c r="F113" s="270" t="s">
        <v>561</v>
      </c>
      <c r="G113" s="247"/>
      <c r="H113" s="247" t="s">
        <v>602</v>
      </c>
      <c r="I113" s="247" t="s">
        <v>563</v>
      </c>
      <c r="J113" s="247">
        <v>20</v>
      </c>
      <c r="K113" s="261"/>
    </row>
    <row r="114" s="1" customFormat="1" ht="15" customHeight="1">
      <c r="B114" s="272"/>
      <c r="C114" s="247" t="s">
        <v>603</v>
      </c>
      <c r="D114" s="247"/>
      <c r="E114" s="247"/>
      <c r="F114" s="270" t="s">
        <v>561</v>
      </c>
      <c r="G114" s="247"/>
      <c r="H114" s="247" t="s">
        <v>604</v>
      </c>
      <c r="I114" s="247" t="s">
        <v>563</v>
      </c>
      <c r="J114" s="247">
        <v>120</v>
      </c>
      <c r="K114" s="261"/>
    </row>
    <row r="115" s="1" customFormat="1" ht="15" customHeight="1">
      <c r="B115" s="272"/>
      <c r="C115" s="247" t="s">
        <v>33</v>
      </c>
      <c r="D115" s="247"/>
      <c r="E115" s="247"/>
      <c r="F115" s="270" t="s">
        <v>561</v>
      </c>
      <c r="G115" s="247"/>
      <c r="H115" s="247" t="s">
        <v>605</v>
      </c>
      <c r="I115" s="247" t="s">
        <v>596</v>
      </c>
      <c r="J115" s="247"/>
      <c r="K115" s="261"/>
    </row>
    <row r="116" s="1" customFormat="1" ht="15" customHeight="1">
      <c r="B116" s="272"/>
      <c r="C116" s="247" t="s">
        <v>43</v>
      </c>
      <c r="D116" s="247"/>
      <c r="E116" s="247"/>
      <c r="F116" s="270" t="s">
        <v>561</v>
      </c>
      <c r="G116" s="247"/>
      <c r="H116" s="247" t="s">
        <v>606</v>
      </c>
      <c r="I116" s="247" t="s">
        <v>596</v>
      </c>
      <c r="J116" s="247"/>
      <c r="K116" s="261"/>
    </row>
    <row r="117" s="1" customFormat="1" ht="15" customHeight="1">
      <c r="B117" s="272"/>
      <c r="C117" s="247" t="s">
        <v>52</v>
      </c>
      <c r="D117" s="247"/>
      <c r="E117" s="247"/>
      <c r="F117" s="270" t="s">
        <v>561</v>
      </c>
      <c r="G117" s="247"/>
      <c r="H117" s="247" t="s">
        <v>607</v>
      </c>
      <c r="I117" s="247" t="s">
        <v>608</v>
      </c>
      <c r="J117" s="247"/>
      <c r="K117" s="261"/>
    </row>
    <row r="118" s="1" customFormat="1" ht="15" customHeight="1">
      <c r="B118" s="275"/>
      <c r="C118" s="281"/>
      <c r="D118" s="281"/>
      <c r="E118" s="281"/>
      <c r="F118" s="281"/>
      <c r="G118" s="281"/>
      <c r="H118" s="281"/>
      <c r="I118" s="281"/>
      <c r="J118" s="281"/>
      <c r="K118" s="277"/>
    </row>
    <row r="119" s="1" customFormat="1" ht="18.75" customHeight="1">
      <c r="B119" s="282"/>
      <c r="C119" s="283"/>
      <c r="D119" s="283"/>
      <c r="E119" s="283"/>
      <c r="F119" s="284"/>
      <c r="G119" s="283"/>
      <c r="H119" s="283"/>
      <c r="I119" s="283"/>
      <c r="J119" s="283"/>
      <c r="K119" s="282"/>
    </row>
    <row r="120" s="1" customFormat="1" ht="18.75" customHeight="1">
      <c r="B120" s="255"/>
      <c r="C120" s="255"/>
      <c r="D120" s="255"/>
      <c r="E120" s="255"/>
      <c r="F120" s="255"/>
      <c r="G120" s="255"/>
      <c r="H120" s="255"/>
      <c r="I120" s="255"/>
      <c r="J120" s="255"/>
      <c r="K120" s="255"/>
    </row>
    <row r="121" s="1" customFormat="1" ht="7.5" customHeight="1">
      <c r="B121" s="285"/>
      <c r="C121" s="286"/>
      <c r="D121" s="286"/>
      <c r="E121" s="286"/>
      <c r="F121" s="286"/>
      <c r="G121" s="286"/>
      <c r="H121" s="286"/>
      <c r="I121" s="286"/>
      <c r="J121" s="286"/>
      <c r="K121" s="287"/>
    </row>
    <row r="122" s="1" customFormat="1" ht="45" customHeight="1">
      <c r="B122" s="288"/>
      <c r="C122" s="238" t="s">
        <v>609</v>
      </c>
      <c r="D122" s="238"/>
      <c r="E122" s="238"/>
      <c r="F122" s="238"/>
      <c r="G122" s="238"/>
      <c r="H122" s="238"/>
      <c r="I122" s="238"/>
      <c r="J122" s="238"/>
      <c r="K122" s="289"/>
    </row>
    <row r="123" s="1" customFormat="1" ht="17.25" customHeight="1">
      <c r="B123" s="290"/>
      <c r="C123" s="262" t="s">
        <v>555</v>
      </c>
      <c r="D123" s="262"/>
      <c r="E123" s="262"/>
      <c r="F123" s="262" t="s">
        <v>556</v>
      </c>
      <c r="G123" s="263"/>
      <c r="H123" s="262" t="s">
        <v>49</v>
      </c>
      <c r="I123" s="262" t="s">
        <v>52</v>
      </c>
      <c r="J123" s="262" t="s">
        <v>557</v>
      </c>
      <c r="K123" s="291"/>
    </row>
    <row r="124" s="1" customFormat="1" ht="17.25" customHeight="1">
      <c r="B124" s="290"/>
      <c r="C124" s="264" t="s">
        <v>558</v>
      </c>
      <c r="D124" s="264"/>
      <c r="E124" s="264"/>
      <c r="F124" s="265" t="s">
        <v>559</v>
      </c>
      <c r="G124" s="266"/>
      <c r="H124" s="264"/>
      <c r="I124" s="264"/>
      <c r="J124" s="264" t="s">
        <v>560</v>
      </c>
      <c r="K124" s="291"/>
    </row>
    <row r="125" s="1" customFormat="1" ht="5.25" customHeight="1">
      <c r="B125" s="292"/>
      <c r="C125" s="267"/>
      <c r="D125" s="267"/>
      <c r="E125" s="267"/>
      <c r="F125" s="267"/>
      <c r="G125" s="293"/>
      <c r="H125" s="267"/>
      <c r="I125" s="267"/>
      <c r="J125" s="267"/>
      <c r="K125" s="294"/>
    </row>
    <row r="126" s="1" customFormat="1" ht="15" customHeight="1">
      <c r="B126" s="292"/>
      <c r="C126" s="247" t="s">
        <v>564</v>
      </c>
      <c r="D126" s="269"/>
      <c r="E126" s="269"/>
      <c r="F126" s="270" t="s">
        <v>561</v>
      </c>
      <c r="G126" s="247"/>
      <c r="H126" s="247" t="s">
        <v>601</v>
      </c>
      <c r="I126" s="247" t="s">
        <v>563</v>
      </c>
      <c r="J126" s="247">
        <v>120</v>
      </c>
      <c r="K126" s="295"/>
    </row>
    <row r="127" s="1" customFormat="1" ht="15" customHeight="1">
      <c r="B127" s="292"/>
      <c r="C127" s="247" t="s">
        <v>610</v>
      </c>
      <c r="D127" s="247"/>
      <c r="E127" s="247"/>
      <c r="F127" s="270" t="s">
        <v>561</v>
      </c>
      <c r="G127" s="247"/>
      <c r="H127" s="247" t="s">
        <v>611</v>
      </c>
      <c r="I127" s="247" t="s">
        <v>563</v>
      </c>
      <c r="J127" s="247" t="s">
        <v>612</v>
      </c>
      <c r="K127" s="295"/>
    </row>
    <row r="128" s="1" customFormat="1" ht="15" customHeight="1">
      <c r="B128" s="292"/>
      <c r="C128" s="247" t="s">
        <v>509</v>
      </c>
      <c r="D128" s="247"/>
      <c r="E128" s="247"/>
      <c r="F128" s="270" t="s">
        <v>561</v>
      </c>
      <c r="G128" s="247"/>
      <c r="H128" s="247" t="s">
        <v>613</v>
      </c>
      <c r="I128" s="247" t="s">
        <v>563</v>
      </c>
      <c r="J128" s="247" t="s">
        <v>612</v>
      </c>
      <c r="K128" s="295"/>
    </row>
    <row r="129" s="1" customFormat="1" ht="15" customHeight="1">
      <c r="B129" s="292"/>
      <c r="C129" s="247" t="s">
        <v>572</v>
      </c>
      <c r="D129" s="247"/>
      <c r="E129" s="247"/>
      <c r="F129" s="270" t="s">
        <v>567</v>
      </c>
      <c r="G129" s="247"/>
      <c r="H129" s="247" t="s">
        <v>573</v>
      </c>
      <c r="I129" s="247" t="s">
        <v>563</v>
      </c>
      <c r="J129" s="247">
        <v>15</v>
      </c>
      <c r="K129" s="295"/>
    </row>
    <row r="130" s="1" customFormat="1" ht="15" customHeight="1">
      <c r="B130" s="292"/>
      <c r="C130" s="273" t="s">
        <v>574</v>
      </c>
      <c r="D130" s="273"/>
      <c r="E130" s="273"/>
      <c r="F130" s="274" t="s">
        <v>567</v>
      </c>
      <c r="G130" s="273"/>
      <c r="H130" s="273" t="s">
        <v>575</v>
      </c>
      <c r="I130" s="273" t="s">
        <v>563</v>
      </c>
      <c r="J130" s="273">
        <v>15</v>
      </c>
      <c r="K130" s="295"/>
    </row>
    <row r="131" s="1" customFormat="1" ht="15" customHeight="1">
      <c r="B131" s="292"/>
      <c r="C131" s="273" t="s">
        <v>576</v>
      </c>
      <c r="D131" s="273"/>
      <c r="E131" s="273"/>
      <c r="F131" s="274" t="s">
        <v>567</v>
      </c>
      <c r="G131" s="273"/>
      <c r="H131" s="273" t="s">
        <v>577</v>
      </c>
      <c r="I131" s="273" t="s">
        <v>563</v>
      </c>
      <c r="J131" s="273">
        <v>20</v>
      </c>
      <c r="K131" s="295"/>
    </row>
    <row r="132" s="1" customFormat="1" ht="15" customHeight="1">
      <c r="B132" s="292"/>
      <c r="C132" s="273" t="s">
        <v>578</v>
      </c>
      <c r="D132" s="273"/>
      <c r="E132" s="273"/>
      <c r="F132" s="274" t="s">
        <v>567</v>
      </c>
      <c r="G132" s="273"/>
      <c r="H132" s="273" t="s">
        <v>579</v>
      </c>
      <c r="I132" s="273" t="s">
        <v>563</v>
      </c>
      <c r="J132" s="273">
        <v>20</v>
      </c>
      <c r="K132" s="295"/>
    </row>
    <row r="133" s="1" customFormat="1" ht="15" customHeight="1">
      <c r="B133" s="292"/>
      <c r="C133" s="247" t="s">
        <v>566</v>
      </c>
      <c r="D133" s="247"/>
      <c r="E133" s="247"/>
      <c r="F133" s="270" t="s">
        <v>567</v>
      </c>
      <c r="G133" s="247"/>
      <c r="H133" s="247" t="s">
        <v>601</v>
      </c>
      <c r="I133" s="247" t="s">
        <v>563</v>
      </c>
      <c r="J133" s="247">
        <v>50</v>
      </c>
      <c r="K133" s="295"/>
    </row>
    <row r="134" s="1" customFormat="1" ht="15" customHeight="1">
      <c r="B134" s="292"/>
      <c r="C134" s="247" t="s">
        <v>580</v>
      </c>
      <c r="D134" s="247"/>
      <c r="E134" s="247"/>
      <c r="F134" s="270" t="s">
        <v>567</v>
      </c>
      <c r="G134" s="247"/>
      <c r="H134" s="247" t="s">
        <v>601</v>
      </c>
      <c r="I134" s="247" t="s">
        <v>563</v>
      </c>
      <c r="J134" s="247">
        <v>50</v>
      </c>
      <c r="K134" s="295"/>
    </row>
    <row r="135" s="1" customFormat="1" ht="15" customHeight="1">
      <c r="B135" s="292"/>
      <c r="C135" s="247" t="s">
        <v>586</v>
      </c>
      <c r="D135" s="247"/>
      <c r="E135" s="247"/>
      <c r="F135" s="270" t="s">
        <v>567</v>
      </c>
      <c r="G135" s="247"/>
      <c r="H135" s="247" t="s">
        <v>601</v>
      </c>
      <c r="I135" s="247" t="s">
        <v>563</v>
      </c>
      <c r="J135" s="247">
        <v>50</v>
      </c>
      <c r="K135" s="295"/>
    </row>
    <row r="136" s="1" customFormat="1" ht="15" customHeight="1">
      <c r="B136" s="292"/>
      <c r="C136" s="247" t="s">
        <v>588</v>
      </c>
      <c r="D136" s="247"/>
      <c r="E136" s="247"/>
      <c r="F136" s="270" t="s">
        <v>567</v>
      </c>
      <c r="G136" s="247"/>
      <c r="H136" s="247" t="s">
        <v>601</v>
      </c>
      <c r="I136" s="247" t="s">
        <v>563</v>
      </c>
      <c r="J136" s="247">
        <v>50</v>
      </c>
      <c r="K136" s="295"/>
    </row>
    <row r="137" s="1" customFormat="1" ht="15" customHeight="1">
      <c r="B137" s="292"/>
      <c r="C137" s="247" t="s">
        <v>589</v>
      </c>
      <c r="D137" s="247"/>
      <c r="E137" s="247"/>
      <c r="F137" s="270" t="s">
        <v>567</v>
      </c>
      <c r="G137" s="247"/>
      <c r="H137" s="247" t="s">
        <v>614</v>
      </c>
      <c r="I137" s="247" t="s">
        <v>563</v>
      </c>
      <c r="J137" s="247">
        <v>255</v>
      </c>
      <c r="K137" s="295"/>
    </row>
    <row r="138" s="1" customFormat="1" ht="15" customHeight="1">
      <c r="B138" s="292"/>
      <c r="C138" s="247" t="s">
        <v>591</v>
      </c>
      <c r="D138" s="247"/>
      <c r="E138" s="247"/>
      <c r="F138" s="270" t="s">
        <v>561</v>
      </c>
      <c r="G138" s="247"/>
      <c r="H138" s="247" t="s">
        <v>615</v>
      </c>
      <c r="I138" s="247" t="s">
        <v>593</v>
      </c>
      <c r="J138" s="247"/>
      <c r="K138" s="295"/>
    </row>
    <row r="139" s="1" customFormat="1" ht="15" customHeight="1">
      <c r="B139" s="292"/>
      <c r="C139" s="247" t="s">
        <v>594</v>
      </c>
      <c r="D139" s="247"/>
      <c r="E139" s="247"/>
      <c r="F139" s="270" t="s">
        <v>561</v>
      </c>
      <c r="G139" s="247"/>
      <c r="H139" s="247" t="s">
        <v>616</v>
      </c>
      <c r="I139" s="247" t="s">
        <v>596</v>
      </c>
      <c r="J139" s="247"/>
      <c r="K139" s="295"/>
    </row>
    <row r="140" s="1" customFormat="1" ht="15" customHeight="1">
      <c r="B140" s="292"/>
      <c r="C140" s="247" t="s">
        <v>597</v>
      </c>
      <c r="D140" s="247"/>
      <c r="E140" s="247"/>
      <c r="F140" s="270" t="s">
        <v>561</v>
      </c>
      <c r="G140" s="247"/>
      <c r="H140" s="247" t="s">
        <v>597</v>
      </c>
      <c r="I140" s="247" t="s">
        <v>596</v>
      </c>
      <c r="J140" s="247"/>
      <c r="K140" s="295"/>
    </row>
    <row r="141" s="1" customFormat="1" ht="15" customHeight="1">
      <c r="B141" s="292"/>
      <c r="C141" s="247" t="s">
        <v>33</v>
      </c>
      <c r="D141" s="247"/>
      <c r="E141" s="247"/>
      <c r="F141" s="270" t="s">
        <v>561</v>
      </c>
      <c r="G141" s="247"/>
      <c r="H141" s="247" t="s">
        <v>617</v>
      </c>
      <c r="I141" s="247" t="s">
        <v>596</v>
      </c>
      <c r="J141" s="247"/>
      <c r="K141" s="295"/>
    </row>
    <row r="142" s="1" customFormat="1" ht="15" customHeight="1">
      <c r="B142" s="292"/>
      <c r="C142" s="247" t="s">
        <v>618</v>
      </c>
      <c r="D142" s="247"/>
      <c r="E142" s="247"/>
      <c r="F142" s="270" t="s">
        <v>561</v>
      </c>
      <c r="G142" s="247"/>
      <c r="H142" s="247" t="s">
        <v>619</v>
      </c>
      <c r="I142" s="247" t="s">
        <v>596</v>
      </c>
      <c r="J142" s="247"/>
      <c r="K142" s="295"/>
    </row>
    <row r="143" s="1" customFormat="1" ht="15" customHeight="1">
      <c r="B143" s="296"/>
      <c r="C143" s="297"/>
      <c r="D143" s="297"/>
      <c r="E143" s="297"/>
      <c r="F143" s="297"/>
      <c r="G143" s="297"/>
      <c r="H143" s="297"/>
      <c r="I143" s="297"/>
      <c r="J143" s="297"/>
      <c r="K143" s="298"/>
    </row>
    <row r="144" s="1" customFormat="1" ht="18.75" customHeight="1">
      <c r="B144" s="283"/>
      <c r="C144" s="283"/>
      <c r="D144" s="283"/>
      <c r="E144" s="283"/>
      <c r="F144" s="284"/>
      <c r="G144" s="283"/>
      <c r="H144" s="283"/>
      <c r="I144" s="283"/>
      <c r="J144" s="283"/>
      <c r="K144" s="283"/>
    </row>
    <row r="145" s="1" customFormat="1" ht="18.75" customHeight="1">
      <c r="B145" s="255"/>
      <c r="C145" s="255"/>
      <c r="D145" s="255"/>
      <c r="E145" s="255"/>
      <c r="F145" s="255"/>
      <c r="G145" s="255"/>
      <c r="H145" s="255"/>
      <c r="I145" s="255"/>
      <c r="J145" s="255"/>
      <c r="K145" s="255"/>
    </row>
    <row r="146" s="1" customFormat="1" ht="7.5" customHeight="1">
      <c r="B146" s="256"/>
      <c r="C146" s="257"/>
      <c r="D146" s="257"/>
      <c r="E146" s="257"/>
      <c r="F146" s="257"/>
      <c r="G146" s="257"/>
      <c r="H146" s="257"/>
      <c r="I146" s="257"/>
      <c r="J146" s="257"/>
      <c r="K146" s="258"/>
    </row>
    <row r="147" s="1" customFormat="1" ht="45" customHeight="1">
      <c r="B147" s="259"/>
      <c r="C147" s="260" t="s">
        <v>620</v>
      </c>
      <c r="D147" s="260"/>
      <c r="E147" s="260"/>
      <c r="F147" s="260"/>
      <c r="G147" s="260"/>
      <c r="H147" s="260"/>
      <c r="I147" s="260"/>
      <c r="J147" s="260"/>
      <c r="K147" s="261"/>
    </row>
    <row r="148" s="1" customFormat="1" ht="17.25" customHeight="1">
      <c r="B148" s="259"/>
      <c r="C148" s="262" t="s">
        <v>555</v>
      </c>
      <c r="D148" s="262"/>
      <c r="E148" s="262"/>
      <c r="F148" s="262" t="s">
        <v>556</v>
      </c>
      <c r="G148" s="263"/>
      <c r="H148" s="262" t="s">
        <v>49</v>
      </c>
      <c r="I148" s="262" t="s">
        <v>52</v>
      </c>
      <c r="J148" s="262" t="s">
        <v>557</v>
      </c>
      <c r="K148" s="261"/>
    </row>
    <row r="149" s="1" customFormat="1" ht="17.25" customHeight="1">
      <c r="B149" s="259"/>
      <c r="C149" s="264" t="s">
        <v>558</v>
      </c>
      <c r="D149" s="264"/>
      <c r="E149" s="264"/>
      <c r="F149" s="265" t="s">
        <v>559</v>
      </c>
      <c r="G149" s="266"/>
      <c r="H149" s="264"/>
      <c r="I149" s="264"/>
      <c r="J149" s="264" t="s">
        <v>560</v>
      </c>
      <c r="K149" s="261"/>
    </row>
    <row r="150" s="1" customFormat="1" ht="5.25" customHeight="1">
      <c r="B150" s="272"/>
      <c r="C150" s="267"/>
      <c r="D150" s="267"/>
      <c r="E150" s="267"/>
      <c r="F150" s="267"/>
      <c r="G150" s="268"/>
      <c r="H150" s="267"/>
      <c r="I150" s="267"/>
      <c r="J150" s="267"/>
      <c r="K150" s="295"/>
    </row>
    <row r="151" s="1" customFormat="1" ht="15" customHeight="1">
      <c r="B151" s="272"/>
      <c r="C151" s="299" t="s">
        <v>564</v>
      </c>
      <c r="D151" s="247"/>
      <c r="E151" s="247"/>
      <c r="F151" s="300" t="s">
        <v>561</v>
      </c>
      <c r="G151" s="247"/>
      <c r="H151" s="299" t="s">
        <v>601</v>
      </c>
      <c r="I151" s="299" t="s">
        <v>563</v>
      </c>
      <c r="J151" s="299">
        <v>120</v>
      </c>
      <c r="K151" s="295"/>
    </row>
    <row r="152" s="1" customFormat="1" ht="15" customHeight="1">
      <c r="B152" s="272"/>
      <c r="C152" s="299" t="s">
        <v>610</v>
      </c>
      <c r="D152" s="247"/>
      <c r="E152" s="247"/>
      <c r="F152" s="300" t="s">
        <v>561</v>
      </c>
      <c r="G152" s="247"/>
      <c r="H152" s="299" t="s">
        <v>621</v>
      </c>
      <c r="I152" s="299" t="s">
        <v>563</v>
      </c>
      <c r="J152" s="299" t="s">
        <v>612</v>
      </c>
      <c r="K152" s="295"/>
    </row>
    <row r="153" s="1" customFormat="1" ht="15" customHeight="1">
      <c r="B153" s="272"/>
      <c r="C153" s="299" t="s">
        <v>509</v>
      </c>
      <c r="D153" s="247"/>
      <c r="E153" s="247"/>
      <c r="F153" s="300" t="s">
        <v>561</v>
      </c>
      <c r="G153" s="247"/>
      <c r="H153" s="299" t="s">
        <v>622</v>
      </c>
      <c r="I153" s="299" t="s">
        <v>563</v>
      </c>
      <c r="J153" s="299" t="s">
        <v>612</v>
      </c>
      <c r="K153" s="295"/>
    </row>
    <row r="154" s="1" customFormat="1" ht="15" customHeight="1">
      <c r="B154" s="272"/>
      <c r="C154" s="299" t="s">
        <v>566</v>
      </c>
      <c r="D154" s="247"/>
      <c r="E154" s="247"/>
      <c r="F154" s="300" t="s">
        <v>567</v>
      </c>
      <c r="G154" s="247"/>
      <c r="H154" s="299" t="s">
        <v>601</v>
      </c>
      <c r="I154" s="299" t="s">
        <v>563</v>
      </c>
      <c r="J154" s="299">
        <v>50</v>
      </c>
      <c r="K154" s="295"/>
    </row>
    <row r="155" s="1" customFormat="1" ht="15" customHeight="1">
      <c r="B155" s="272"/>
      <c r="C155" s="299" t="s">
        <v>569</v>
      </c>
      <c r="D155" s="247"/>
      <c r="E155" s="247"/>
      <c r="F155" s="300" t="s">
        <v>561</v>
      </c>
      <c r="G155" s="247"/>
      <c r="H155" s="299" t="s">
        <v>601</v>
      </c>
      <c r="I155" s="299" t="s">
        <v>571</v>
      </c>
      <c r="J155" s="299"/>
      <c r="K155" s="295"/>
    </row>
    <row r="156" s="1" customFormat="1" ht="15" customHeight="1">
      <c r="B156" s="272"/>
      <c r="C156" s="299" t="s">
        <v>580</v>
      </c>
      <c r="D156" s="247"/>
      <c r="E156" s="247"/>
      <c r="F156" s="300" t="s">
        <v>567</v>
      </c>
      <c r="G156" s="247"/>
      <c r="H156" s="299" t="s">
        <v>601</v>
      </c>
      <c r="I156" s="299" t="s">
        <v>563</v>
      </c>
      <c r="J156" s="299">
        <v>50</v>
      </c>
      <c r="K156" s="295"/>
    </row>
    <row r="157" s="1" customFormat="1" ht="15" customHeight="1">
      <c r="B157" s="272"/>
      <c r="C157" s="299" t="s">
        <v>588</v>
      </c>
      <c r="D157" s="247"/>
      <c r="E157" s="247"/>
      <c r="F157" s="300" t="s">
        <v>567</v>
      </c>
      <c r="G157" s="247"/>
      <c r="H157" s="299" t="s">
        <v>601</v>
      </c>
      <c r="I157" s="299" t="s">
        <v>563</v>
      </c>
      <c r="J157" s="299">
        <v>50</v>
      </c>
      <c r="K157" s="295"/>
    </row>
    <row r="158" s="1" customFormat="1" ht="15" customHeight="1">
      <c r="B158" s="272"/>
      <c r="C158" s="299" t="s">
        <v>586</v>
      </c>
      <c r="D158" s="247"/>
      <c r="E158" s="247"/>
      <c r="F158" s="300" t="s">
        <v>567</v>
      </c>
      <c r="G158" s="247"/>
      <c r="H158" s="299" t="s">
        <v>601</v>
      </c>
      <c r="I158" s="299" t="s">
        <v>563</v>
      </c>
      <c r="J158" s="299">
        <v>50</v>
      </c>
      <c r="K158" s="295"/>
    </row>
    <row r="159" s="1" customFormat="1" ht="15" customHeight="1">
      <c r="B159" s="272"/>
      <c r="C159" s="299" t="s">
        <v>84</v>
      </c>
      <c r="D159" s="247"/>
      <c r="E159" s="247"/>
      <c r="F159" s="300" t="s">
        <v>561</v>
      </c>
      <c r="G159" s="247"/>
      <c r="H159" s="299" t="s">
        <v>623</v>
      </c>
      <c r="I159" s="299" t="s">
        <v>563</v>
      </c>
      <c r="J159" s="299" t="s">
        <v>624</v>
      </c>
      <c r="K159" s="295"/>
    </row>
    <row r="160" s="1" customFormat="1" ht="15" customHeight="1">
      <c r="B160" s="272"/>
      <c r="C160" s="299" t="s">
        <v>625</v>
      </c>
      <c r="D160" s="247"/>
      <c r="E160" s="247"/>
      <c r="F160" s="300" t="s">
        <v>561</v>
      </c>
      <c r="G160" s="247"/>
      <c r="H160" s="299" t="s">
        <v>626</v>
      </c>
      <c r="I160" s="299" t="s">
        <v>596</v>
      </c>
      <c r="J160" s="299"/>
      <c r="K160" s="295"/>
    </row>
    <row r="161" s="1" customFormat="1" ht="15" customHeight="1">
      <c r="B161" s="301"/>
      <c r="C161" s="281"/>
      <c r="D161" s="281"/>
      <c r="E161" s="281"/>
      <c r="F161" s="281"/>
      <c r="G161" s="281"/>
      <c r="H161" s="281"/>
      <c r="I161" s="281"/>
      <c r="J161" s="281"/>
      <c r="K161" s="302"/>
    </row>
    <row r="162" s="1" customFormat="1" ht="18.75" customHeight="1">
      <c r="B162" s="283"/>
      <c r="C162" s="293"/>
      <c r="D162" s="293"/>
      <c r="E162" s="293"/>
      <c r="F162" s="303"/>
      <c r="G162" s="293"/>
      <c r="H162" s="293"/>
      <c r="I162" s="293"/>
      <c r="J162" s="293"/>
      <c r="K162" s="283"/>
    </row>
    <row r="163" s="1" customFormat="1" ht="18.75" customHeight="1">
      <c r="B163" s="255"/>
      <c r="C163" s="255"/>
      <c r="D163" s="255"/>
      <c r="E163" s="255"/>
      <c r="F163" s="255"/>
      <c r="G163" s="255"/>
      <c r="H163" s="255"/>
      <c r="I163" s="255"/>
      <c r="J163" s="255"/>
      <c r="K163" s="255"/>
    </row>
    <row r="164" s="1" customFormat="1" ht="7.5" customHeight="1">
      <c r="B164" s="234"/>
      <c r="C164" s="235"/>
      <c r="D164" s="235"/>
      <c r="E164" s="235"/>
      <c r="F164" s="235"/>
      <c r="G164" s="235"/>
      <c r="H164" s="235"/>
      <c r="I164" s="235"/>
      <c r="J164" s="235"/>
      <c r="K164" s="236"/>
    </row>
    <row r="165" s="1" customFormat="1" ht="45" customHeight="1">
      <c r="B165" s="237"/>
      <c r="C165" s="238" t="s">
        <v>627</v>
      </c>
      <c r="D165" s="238"/>
      <c r="E165" s="238"/>
      <c r="F165" s="238"/>
      <c r="G165" s="238"/>
      <c r="H165" s="238"/>
      <c r="I165" s="238"/>
      <c r="J165" s="238"/>
      <c r="K165" s="239"/>
    </row>
    <row r="166" s="1" customFormat="1" ht="17.25" customHeight="1">
      <c r="B166" s="237"/>
      <c r="C166" s="262" t="s">
        <v>555</v>
      </c>
      <c r="D166" s="262"/>
      <c r="E166" s="262"/>
      <c r="F166" s="262" t="s">
        <v>556</v>
      </c>
      <c r="G166" s="304"/>
      <c r="H166" s="305" t="s">
        <v>49</v>
      </c>
      <c r="I166" s="305" t="s">
        <v>52</v>
      </c>
      <c r="J166" s="262" t="s">
        <v>557</v>
      </c>
      <c r="K166" s="239"/>
    </row>
    <row r="167" s="1" customFormat="1" ht="17.25" customHeight="1">
      <c r="B167" s="240"/>
      <c r="C167" s="264" t="s">
        <v>558</v>
      </c>
      <c r="D167" s="264"/>
      <c r="E167" s="264"/>
      <c r="F167" s="265" t="s">
        <v>559</v>
      </c>
      <c r="G167" s="306"/>
      <c r="H167" s="307"/>
      <c r="I167" s="307"/>
      <c r="J167" s="264" t="s">
        <v>560</v>
      </c>
      <c r="K167" s="242"/>
    </row>
    <row r="168" s="1" customFormat="1" ht="5.25" customHeight="1">
      <c r="B168" s="272"/>
      <c r="C168" s="267"/>
      <c r="D168" s="267"/>
      <c r="E168" s="267"/>
      <c r="F168" s="267"/>
      <c r="G168" s="268"/>
      <c r="H168" s="267"/>
      <c r="I168" s="267"/>
      <c r="J168" s="267"/>
      <c r="K168" s="295"/>
    </row>
    <row r="169" s="1" customFormat="1" ht="15" customHeight="1">
      <c r="B169" s="272"/>
      <c r="C169" s="247" t="s">
        <v>564</v>
      </c>
      <c r="D169" s="247"/>
      <c r="E169" s="247"/>
      <c r="F169" s="270" t="s">
        <v>561</v>
      </c>
      <c r="G169" s="247"/>
      <c r="H169" s="247" t="s">
        <v>601</v>
      </c>
      <c r="I169" s="247" t="s">
        <v>563</v>
      </c>
      <c r="J169" s="247">
        <v>120</v>
      </c>
      <c r="K169" s="295"/>
    </row>
    <row r="170" s="1" customFormat="1" ht="15" customHeight="1">
      <c r="B170" s="272"/>
      <c r="C170" s="247" t="s">
        <v>610</v>
      </c>
      <c r="D170" s="247"/>
      <c r="E170" s="247"/>
      <c r="F170" s="270" t="s">
        <v>561</v>
      </c>
      <c r="G170" s="247"/>
      <c r="H170" s="247" t="s">
        <v>611</v>
      </c>
      <c r="I170" s="247" t="s">
        <v>563</v>
      </c>
      <c r="J170" s="247" t="s">
        <v>612</v>
      </c>
      <c r="K170" s="295"/>
    </row>
    <row r="171" s="1" customFormat="1" ht="15" customHeight="1">
      <c r="B171" s="272"/>
      <c r="C171" s="247" t="s">
        <v>509</v>
      </c>
      <c r="D171" s="247"/>
      <c r="E171" s="247"/>
      <c r="F171" s="270" t="s">
        <v>561</v>
      </c>
      <c r="G171" s="247"/>
      <c r="H171" s="247" t="s">
        <v>628</v>
      </c>
      <c r="I171" s="247" t="s">
        <v>563</v>
      </c>
      <c r="J171" s="247" t="s">
        <v>612</v>
      </c>
      <c r="K171" s="295"/>
    </row>
    <row r="172" s="1" customFormat="1" ht="15" customHeight="1">
      <c r="B172" s="272"/>
      <c r="C172" s="247" t="s">
        <v>566</v>
      </c>
      <c r="D172" s="247"/>
      <c r="E172" s="247"/>
      <c r="F172" s="270" t="s">
        <v>567</v>
      </c>
      <c r="G172" s="247"/>
      <c r="H172" s="247" t="s">
        <v>628</v>
      </c>
      <c r="I172" s="247" t="s">
        <v>563</v>
      </c>
      <c r="J172" s="247">
        <v>50</v>
      </c>
      <c r="K172" s="295"/>
    </row>
    <row r="173" s="1" customFormat="1" ht="15" customHeight="1">
      <c r="B173" s="272"/>
      <c r="C173" s="247" t="s">
        <v>569</v>
      </c>
      <c r="D173" s="247"/>
      <c r="E173" s="247"/>
      <c r="F173" s="270" t="s">
        <v>561</v>
      </c>
      <c r="G173" s="247"/>
      <c r="H173" s="247" t="s">
        <v>628</v>
      </c>
      <c r="I173" s="247" t="s">
        <v>571</v>
      </c>
      <c r="J173" s="247"/>
      <c r="K173" s="295"/>
    </row>
    <row r="174" s="1" customFormat="1" ht="15" customHeight="1">
      <c r="B174" s="272"/>
      <c r="C174" s="247" t="s">
        <v>580</v>
      </c>
      <c r="D174" s="247"/>
      <c r="E174" s="247"/>
      <c r="F174" s="270" t="s">
        <v>567</v>
      </c>
      <c r="G174" s="247"/>
      <c r="H174" s="247" t="s">
        <v>628</v>
      </c>
      <c r="I174" s="247" t="s">
        <v>563</v>
      </c>
      <c r="J174" s="247">
        <v>50</v>
      </c>
      <c r="K174" s="295"/>
    </row>
    <row r="175" s="1" customFormat="1" ht="15" customHeight="1">
      <c r="B175" s="272"/>
      <c r="C175" s="247" t="s">
        <v>588</v>
      </c>
      <c r="D175" s="247"/>
      <c r="E175" s="247"/>
      <c r="F175" s="270" t="s">
        <v>567</v>
      </c>
      <c r="G175" s="247"/>
      <c r="H175" s="247" t="s">
        <v>628</v>
      </c>
      <c r="I175" s="247" t="s">
        <v>563</v>
      </c>
      <c r="J175" s="247">
        <v>50</v>
      </c>
      <c r="K175" s="295"/>
    </row>
    <row r="176" s="1" customFormat="1" ht="15" customHeight="1">
      <c r="B176" s="272"/>
      <c r="C176" s="247" t="s">
        <v>586</v>
      </c>
      <c r="D176" s="247"/>
      <c r="E176" s="247"/>
      <c r="F176" s="270" t="s">
        <v>567</v>
      </c>
      <c r="G176" s="247"/>
      <c r="H176" s="247" t="s">
        <v>628</v>
      </c>
      <c r="I176" s="247" t="s">
        <v>563</v>
      </c>
      <c r="J176" s="247">
        <v>50</v>
      </c>
      <c r="K176" s="295"/>
    </row>
    <row r="177" s="1" customFormat="1" ht="15" customHeight="1">
      <c r="B177" s="272"/>
      <c r="C177" s="247" t="s">
        <v>97</v>
      </c>
      <c r="D177" s="247"/>
      <c r="E177" s="247"/>
      <c r="F177" s="270" t="s">
        <v>561</v>
      </c>
      <c r="G177" s="247"/>
      <c r="H177" s="247" t="s">
        <v>629</v>
      </c>
      <c r="I177" s="247" t="s">
        <v>630</v>
      </c>
      <c r="J177" s="247"/>
      <c r="K177" s="295"/>
    </row>
    <row r="178" s="1" customFormat="1" ht="15" customHeight="1">
      <c r="B178" s="272"/>
      <c r="C178" s="247" t="s">
        <v>52</v>
      </c>
      <c r="D178" s="247"/>
      <c r="E178" s="247"/>
      <c r="F178" s="270" t="s">
        <v>561</v>
      </c>
      <c r="G178" s="247"/>
      <c r="H178" s="247" t="s">
        <v>631</v>
      </c>
      <c r="I178" s="247" t="s">
        <v>632</v>
      </c>
      <c r="J178" s="247">
        <v>1</v>
      </c>
      <c r="K178" s="295"/>
    </row>
    <row r="179" s="1" customFormat="1" ht="15" customHeight="1">
      <c r="B179" s="272"/>
      <c r="C179" s="247" t="s">
        <v>48</v>
      </c>
      <c r="D179" s="247"/>
      <c r="E179" s="247"/>
      <c r="F179" s="270" t="s">
        <v>561</v>
      </c>
      <c r="G179" s="247"/>
      <c r="H179" s="247" t="s">
        <v>633</v>
      </c>
      <c r="I179" s="247" t="s">
        <v>563</v>
      </c>
      <c r="J179" s="247">
        <v>20</v>
      </c>
      <c r="K179" s="295"/>
    </row>
    <row r="180" s="1" customFormat="1" ht="15" customHeight="1">
      <c r="B180" s="272"/>
      <c r="C180" s="247" t="s">
        <v>49</v>
      </c>
      <c r="D180" s="247"/>
      <c r="E180" s="247"/>
      <c r="F180" s="270" t="s">
        <v>561</v>
      </c>
      <c r="G180" s="247"/>
      <c r="H180" s="247" t="s">
        <v>634</v>
      </c>
      <c r="I180" s="247" t="s">
        <v>563</v>
      </c>
      <c r="J180" s="247">
        <v>255</v>
      </c>
      <c r="K180" s="295"/>
    </row>
    <row r="181" s="1" customFormat="1" ht="15" customHeight="1">
      <c r="B181" s="272"/>
      <c r="C181" s="247" t="s">
        <v>98</v>
      </c>
      <c r="D181" s="247"/>
      <c r="E181" s="247"/>
      <c r="F181" s="270" t="s">
        <v>561</v>
      </c>
      <c r="G181" s="247"/>
      <c r="H181" s="247" t="s">
        <v>525</v>
      </c>
      <c r="I181" s="247" t="s">
        <v>563</v>
      </c>
      <c r="J181" s="247">
        <v>10</v>
      </c>
      <c r="K181" s="295"/>
    </row>
    <row r="182" s="1" customFormat="1" ht="15" customHeight="1">
      <c r="B182" s="272"/>
      <c r="C182" s="247" t="s">
        <v>99</v>
      </c>
      <c r="D182" s="247"/>
      <c r="E182" s="247"/>
      <c r="F182" s="270" t="s">
        <v>561</v>
      </c>
      <c r="G182" s="247"/>
      <c r="H182" s="247" t="s">
        <v>635</v>
      </c>
      <c r="I182" s="247" t="s">
        <v>596</v>
      </c>
      <c r="J182" s="247"/>
      <c r="K182" s="295"/>
    </row>
    <row r="183" s="1" customFormat="1" ht="15" customHeight="1">
      <c r="B183" s="272"/>
      <c r="C183" s="247" t="s">
        <v>636</v>
      </c>
      <c r="D183" s="247"/>
      <c r="E183" s="247"/>
      <c r="F183" s="270" t="s">
        <v>561</v>
      </c>
      <c r="G183" s="247"/>
      <c r="H183" s="247" t="s">
        <v>637</v>
      </c>
      <c r="I183" s="247" t="s">
        <v>596</v>
      </c>
      <c r="J183" s="247"/>
      <c r="K183" s="295"/>
    </row>
    <row r="184" s="1" customFormat="1" ht="15" customHeight="1">
      <c r="B184" s="272"/>
      <c r="C184" s="247" t="s">
        <v>625</v>
      </c>
      <c r="D184" s="247"/>
      <c r="E184" s="247"/>
      <c r="F184" s="270" t="s">
        <v>561</v>
      </c>
      <c r="G184" s="247"/>
      <c r="H184" s="247" t="s">
        <v>638</v>
      </c>
      <c r="I184" s="247" t="s">
        <v>596</v>
      </c>
      <c r="J184" s="247"/>
      <c r="K184" s="295"/>
    </row>
    <row r="185" s="1" customFormat="1" ht="15" customHeight="1">
      <c r="B185" s="272"/>
      <c r="C185" s="247" t="s">
        <v>101</v>
      </c>
      <c r="D185" s="247"/>
      <c r="E185" s="247"/>
      <c r="F185" s="270" t="s">
        <v>567</v>
      </c>
      <c r="G185" s="247"/>
      <c r="H185" s="247" t="s">
        <v>639</v>
      </c>
      <c r="I185" s="247" t="s">
        <v>563</v>
      </c>
      <c r="J185" s="247">
        <v>50</v>
      </c>
      <c r="K185" s="295"/>
    </row>
    <row r="186" s="1" customFormat="1" ht="15" customHeight="1">
      <c r="B186" s="272"/>
      <c r="C186" s="247" t="s">
        <v>640</v>
      </c>
      <c r="D186" s="247"/>
      <c r="E186" s="247"/>
      <c r="F186" s="270" t="s">
        <v>567</v>
      </c>
      <c r="G186" s="247"/>
      <c r="H186" s="247" t="s">
        <v>641</v>
      </c>
      <c r="I186" s="247" t="s">
        <v>642</v>
      </c>
      <c r="J186" s="247"/>
      <c r="K186" s="295"/>
    </row>
    <row r="187" s="1" customFormat="1" ht="15" customHeight="1">
      <c r="B187" s="272"/>
      <c r="C187" s="247" t="s">
        <v>643</v>
      </c>
      <c r="D187" s="247"/>
      <c r="E187" s="247"/>
      <c r="F187" s="270" t="s">
        <v>567</v>
      </c>
      <c r="G187" s="247"/>
      <c r="H187" s="247" t="s">
        <v>644</v>
      </c>
      <c r="I187" s="247" t="s">
        <v>642</v>
      </c>
      <c r="J187" s="247"/>
      <c r="K187" s="295"/>
    </row>
    <row r="188" s="1" customFormat="1" ht="15" customHeight="1">
      <c r="B188" s="272"/>
      <c r="C188" s="247" t="s">
        <v>645</v>
      </c>
      <c r="D188" s="247"/>
      <c r="E188" s="247"/>
      <c r="F188" s="270" t="s">
        <v>567</v>
      </c>
      <c r="G188" s="247"/>
      <c r="H188" s="247" t="s">
        <v>646</v>
      </c>
      <c r="I188" s="247" t="s">
        <v>642</v>
      </c>
      <c r="J188" s="247"/>
      <c r="K188" s="295"/>
    </row>
    <row r="189" s="1" customFormat="1" ht="15" customHeight="1">
      <c r="B189" s="272"/>
      <c r="C189" s="308" t="s">
        <v>647</v>
      </c>
      <c r="D189" s="247"/>
      <c r="E189" s="247"/>
      <c r="F189" s="270" t="s">
        <v>567</v>
      </c>
      <c r="G189" s="247"/>
      <c r="H189" s="247" t="s">
        <v>648</v>
      </c>
      <c r="I189" s="247" t="s">
        <v>649</v>
      </c>
      <c r="J189" s="309" t="s">
        <v>650</v>
      </c>
      <c r="K189" s="295"/>
    </row>
    <row r="190" s="1" customFormat="1" ht="15" customHeight="1">
      <c r="B190" s="272"/>
      <c r="C190" s="308" t="s">
        <v>37</v>
      </c>
      <c r="D190" s="247"/>
      <c r="E190" s="247"/>
      <c r="F190" s="270" t="s">
        <v>561</v>
      </c>
      <c r="G190" s="247"/>
      <c r="H190" s="244" t="s">
        <v>651</v>
      </c>
      <c r="I190" s="247" t="s">
        <v>652</v>
      </c>
      <c r="J190" s="247"/>
      <c r="K190" s="295"/>
    </row>
    <row r="191" s="1" customFormat="1" ht="15" customHeight="1">
      <c r="B191" s="272"/>
      <c r="C191" s="308" t="s">
        <v>653</v>
      </c>
      <c r="D191" s="247"/>
      <c r="E191" s="247"/>
      <c r="F191" s="270" t="s">
        <v>561</v>
      </c>
      <c r="G191" s="247"/>
      <c r="H191" s="247" t="s">
        <v>654</v>
      </c>
      <c r="I191" s="247" t="s">
        <v>596</v>
      </c>
      <c r="J191" s="247"/>
      <c r="K191" s="295"/>
    </row>
    <row r="192" s="1" customFormat="1" ht="15" customHeight="1">
      <c r="B192" s="272"/>
      <c r="C192" s="308" t="s">
        <v>655</v>
      </c>
      <c r="D192" s="247"/>
      <c r="E192" s="247"/>
      <c r="F192" s="270" t="s">
        <v>561</v>
      </c>
      <c r="G192" s="247"/>
      <c r="H192" s="247" t="s">
        <v>656</v>
      </c>
      <c r="I192" s="247" t="s">
        <v>596</v>
      </c>
      <c r="J192" s="247"/>
      <c r="K192" s="295"/>
    </row>
    <row r="193" s="1" customFormat="1" ht="15" customHeight="1">
      <c r="B193" s="272"/>
      <c r="C193" s="308" t="s">
        <v>657</v>
      </c>
      <c r="D193" s="247"/>
      <c r="E193" s="247"/>
      <c r="F193" s="270" t="s">
        <v>567</v>
      </c>
      <c r="G193" s="247"/>
      <c r="H193" s="247" t="s">
        <v>658</v>
      </c>
      <c r="I193" s="247" t="s">
        <v>596</v>
      </c>
      <c r="J193" s="247"/>
      <c r="K193" s="295"/>
    </row>
    <row r="194" s="1" customFormat="1" ht="15" customHeight="1">
      <c r="B194" s="301"/>
      <c r="C194" s="310"/>
      <c r="D194" s="281"/>
      <c r="E194" s="281"/>
      <c r="F194" s="281"/>
      <c r="G194" s="281"/>
      <c r="H194" s="281"/>
      <c r="I194" s="281"/>
      <c r="J194" s="281"/>
      <c r="K194" s="302"/>
    </row>
    <row r="195" s="1" customFormat="1" ht="18.75" customHeight="1">
      <c r="B195" s="283"/>
      <c r="C195" s="293"/>
      <c r="D195" s="293"/>
      <c r="E195" s="293"/>
      <c r="F195" s="303"/>
      <c r="G195" s="293"/>
      <c r="H195" s="293"/>
      <c r="I195" s="293"/>
      <c r="J195" s="293"/>
      <c r="K195" s="283"/>
    </row>
    <row r="196" s="1" customFormat="1" ht="18.75" customHeight="1">
      <c r="B196" s="283"/>
      <c r="C196" s="293"/>
      <c r="D196" s="293"/>
      <c r="E196" s="293"/>
      <c r="F196" s="303"/>
      <c r="G196" s="293"/>
      <c r="H196" s="293"/>
      <c r="I196" s="293"/>
      <c r="J196" s="293"/>
      <c r="K196" s="283"/>
    </row>
    <row r="197" s="1" customFormat="1" ht="18.75" customHeight="1">
      <c r="B197" s="255"/>
      <c r="C197" s="255"/>
      <c r="D197" s="255"/>
      <c r="E197" s="255"/>
      <c r="F197" s="255"/>
      <c r="G197" s="255"/>
      <c r="H197" s="255"/>
      <c r="I197" s="255"/>
      <c r="J197" s="255"/>
      <c r="K197" s="255"/>
    </row>
    <row r="198" s="1" customFormat="1" ht="13.5">
      <c r="B198" s="234"/>
      <c r="C198" s="235"/>
      <c r="D198" s="235"/>
      <c r="E198" s="235"/>
      <c r="F198" s="235"/>
      <c r="G198" s="235"/>
      <c r="H198" s="235"/>
      <c r="I198" s="235"/>
      <c r="J198" s="235"/>
      <c r="K198" s="236"/>
    </row>
    <row r="199" s="1" customFormat="1" ht="21">
      <c r="B199" s="237"/>
      <c r="C199" s="238" t="s">
        <v>659</v>
      </c>
      <c r="D199" s="238"/>
      <c r="E199" s="238"/>
      <c r="F199" s="238"/>
      <c r="G199" s="238"/>
      <c r="H199" s="238"/>
      <c r="I199" s="238"/>
      <c r="J199" s="238"/>
      <c r="K199" s="239"/>
    </row>
    <row r="200" s="1" customFormat="1" ht="25.5" customHeight="1">
      <c r="B200" s="237"/>
      <c r="C200" s="311" t="s">
        <v>660</v>
      </c>
      <c r="D200" s="311"/>
      <c r="E200" s="311"/>
      <c r="F200" s="311" t="s">
        <v>661</v>
      </c>
      <c r="G200" s="312"/>
      <c r="H200" s="311" t="s">
        <v>662</v>
      </c>
      <c r="I200" s="311"/>
      <c r="J200" s="311"/>
      <c r="K200" s="239"/>
    </row>
    <row r="201" s="1" customFormat="1" ht="5.25" customHeight="1">
      <c r="B201" s="272"/>
      <c r="C201" s="267"/>
      <c r="D201" s="267"/>
      <c r="E201" s="267"/>
      <c r="F201" s="267"/>
      <c r="G201" s="293"/>
      <c r="H201" s="267"/>
      <c r="I201" s="267"/>
      <c r="J201" s="267"/>
      <c r="K201" s="295"/>
    </row>
    <row r="202" s="1" customFormat="1" ht="15" customHeight="1">
      <c r="B202" s="272"/>
      <c r="C202" s="247" t="s">
        <v>652</v>
      </c>
      <c r="D202" s="247"/>
      <c r="E202" s="247"/>
      <c r="F202" s="270" t="s">
        <v>38</v>
      </c>
      <c r="G202" s="247"/>
      <c r="H202" s="247" t="s">
        <v>663</v>
      </c>
      <c r="I202" s="247"/>
      <c r="J202" s="247"/>
      <c r="K202" s="295"/>
    </row>
    <row r="203" s="1" customFormat="1" ht="15" customHeight="1">
      <c r="B203" s="272"/>
      <c r="C203" s="247"/>
      <c r="D203" s="247"/>
      <c r="E203" s="247"/>
      <c r="F203" s="270" t="s">
        <v>39</v>
      </c>
      <c r="G203" s="247"/>
      <c r="H203" s="247" t="s">
        <v>664</v>
      </c>
      <c r="I203" s="247"/>
      <c r="J203" s="247"/>
      <c r="K203" s="295"/>
    </row>
    <row r="204" s="1" customFormat="1" ht="15" customHeight="1">
      <c r="B204" s="272"/>
      <c r="C204" s="247"/>
      <c r="D204" s="247"/>
      <c r="E204" s="247"/>
      <c r="F204" s="270" t="s">
        <v>42</v>
      </c>
      <c r="G204" s="247"/>
      <c r="H204" s="247" t="s">
        <v>665</v>
      </c>
      <c r="I204" s="247"/>
      <c r="J204" s="247"/>
      <c r="K204" s="295"/>
    </row>
    <row r="205" s="1" customFormat="1" ht="15" customHeight="1">
      <c r="B205" s="272"/>
      <c r="C205" s="247"/>
      <c r="D205" s="247"/>
      <c r="E205" s="247"/>
      <c r="F205" s="270" t="s">
        <v>40</v>
      </c>
      <c r="G205" s="247"/>
      <c r="H205" s="247" t="s">
        <v>666</v>
      </c>
      <c r="I205" s="247"/>
      <c r="J205" s="247"/>
      <c r="K205" s="295"/>
    </row>
    <row r="206" s="1" customFormat="1" ht="15" customHeight="1">
      <c r="B206" s="272"/>
      <c r="C206" s="247"/>
      <c r="D206" s="247"/>
      <c r="E206" s="247"/>
      <c r="F206" s="270" t="s">
        <v>41</v>
      </c>
      <c r="G206" s="247"/>
      <c r="H206" s="247" t="s">
        <v>667</v>
      </c>
      <c r="I206" s="247"/>
      <c r="J206" s="247"/>
      <c r="K206" s="295"/>
    </row>
    <row r="207" s="1" customFormat="1" ht="15" customHeight="1">
      <c r="B207" s="272"/>
      <c r="C207" s="247"/>
      <c r="D207" s="247"/>
      <c r="E207" s="247"/>
      <c r="F207" s="270"/>
      <c r="G207" s="247"/>
      <c r="H207" s="247"/>
      <c r="I207" s="247"/>
      <c r="J207" s="247"/>
      <c r="K207" s="295"/>
    </row>
    <row r="208" s="1" customFormat="1" ht="15" customHeight="1">
      <c r="B208" s="272"/>
      <c r="C208" s="247" t="s">
        <v>608</v>
      </c>
      <c r="D208" s="247"/>
      <c r="E208" s="247"/>
      <c r="F208" s="270" t="s">
        <v>74</v>
      </c>
      <c r="G208" s="247"/>
      <c r="H208" s="247" t="s">
        <v>668</v>
      </c>
      <c r="I208" s="247"/>
      <c r="J208" s="247"/>
      <c r="K208" s="295"/>
    </row>
    <row r="209" s="1" customFormat="1" ht="15" customHeight="1">
      <c r="B209" s="272"/>
      <c r="C209" s="247"/>
      <c r="D209" s="247"/>
      <c r="E209" s="247"/>
      <c r="F209" s="270" t="s">
        <v>503</v>
      </c>
      <c r="G209" s="247"/>
      <c r="H209" s="247" t="s">
        <v>504</v>
      </c>
      <c r="I209" s="247"/>
      <c r="J209" s="247"/>
      <c r="K209" s="295"/>
    </row>
    <row r="210" s="1" customFormat="1" ht="15" customHeight="1">
      <c r="B210" s="272"/>
      <c r="C210" s="247"/>
      <c r="D210" s="247"/>
      <c r="E210" s="247"/>
      <c r="F210" s="270" t="s">
        <v>501</v>
      </c>
      <c r="G210" s="247"/>
      <c r="H210" s="247" t="s">
        <v>669</v>
      </c>
      <c r="I210" s="247"/>
      <c r="J210" s="247"/>
      <c r="K210" s="295"/>
    </row>
    <row r="211" s="1" customFormat="1" ht="15" customHeight="1">
      <c r="B211" s="313"/>
      <c r="C211" s="247"/>
      <c r="D211" s="247"/>
      <c r="E211" s="247"/>
      <c r="F211" s="270" t="s">
        <v>505</v>
      </c>
      <c r="G211" s="308"/>
      <c r="H211" s="299" t="s">
        <v>506</v>
      </c>
      <c r="I211" s="299"/>
      <c r="J211" s="299"/>
      <c r="K211" s="314"/>
    </row>
    <row r="212" s="1" customFormat="1" ht="15" customHeight="1">
      <c r="B212" s="313"/>
      <c r="C212" s="247"/>
      <c r="D212" s="247"/>
      <c r="E212" s="247"/>
      <c r="F212" s="270" t="s">
        <v>507</v>
      </c>
      <c r="G212" s="308"/>
      <c r="H212" s="299" t="s">
        <v>670</v>
      </c>
      <c r="I212" s="299"/>
      <c r="J212" s="299"/>
      <c r="K212" s="314"/>
    </row>
    <row r="213" s="1" customFormat="1" ht="15" customHeight="1">
      <c r="B213" s="313"/>
      <c r="C213" s="247"/>
      <c r="D213" s="247"/>
      <c r="E213" s="247"/>
      <c r="F213" s="270"/>
      <c r="G213" s="308"/>
      <c r="H213" s="299"/>
      <c r="I213" s="299"/>
      <c r="J213" s="299"/>
      <c r="K213" s="314"/>
    </row>
    <row r="214" s="1" customFormat="1" ht="15" customHeight="1">
      <c r="B214" s="313"/>
      <c r="C214" s="247" t="s">
        <v>632</v>
      </c>
      <c r="D214" s="247"/>
      <c r="E214" s="247"/>
      <c r="F214" s="270">
        <v>1</v>
      </c>
      <c r="G214" s="308"/>
      <c r="H214" s="299" t="s">
        <v>671</v>
      </c>
      <c r="I214" s="299"/>
      <c r="J214" s="299"/>
      <c r="K214" s="314"/>
    </row>
    <row r="215" s="1" customFormat="1" ht="15" customHeight="1">
      <c r="B215" s="313"/>
      <c r="C215" s="247"/>
      <c r="D215" s="247"/>
      <c r="E215" s="247"/>
      <c r="F215" s="270">
        <v>2</v>
      </c>
      <c r="G215" s="308"/>
      <c r="H215" s="299" t="s">
        <v>672</v>
      </c>
      <c r="I215" s="299"/>
      <c r="J215" s="299"/>
      <c r="K215" s="314"/>
    </row>
    <row r="216" s="1" customFormat="1" ht="15" customHeight="1">
      <c r="B216" s="313"/>
      <c r="C216" s="247"/>
      <c r="D216" s="247"/>
      <c r="E216" s="247"/>
      <c r="F216" s="270">
        <v>3</v>
      </c>
      <c r="G216" s="308"/>
      <c r="H216" s="299" t="s">
        <v>673</v>
      </c>
      <c r="I216" s="299"/>
      <c r="J216" s="299"/>
      <c r="K216" s="314"/>
    </row>
    <row r="217" s="1" customFormat="1" ht="15" customHeight="1">
      <c r="B217" s="313"/>
      <c r="C217" s="247"/>
      <c r="D217" s="247"/>
      <c r="E217" s="247"/>
      <c r="F217" s="270">
        <v>4</v>
      </c>
      <c r="G217" s="308"/>
      <c r="H217" s="299" t="s">
        <v>674</v>
      </c>
      <c r="I217" s="299"/>
      <c r="J217" s="299"/>
      <c r="K217" s="314"/>
    </row>
    <row r="218" s="1" customFormat="1" ht="12.75" customHeight="1">
      <c r="B218" s="315"/>
      <c r="C218" s="316"/>
      <c r="D218" s="316"/>
      <c r="E218" s="316"/>
      <c r="F218" s="316"/>
      <c r="G218" s="316"/>
      <c r="H218" s="316"/>
      <c r="I218" s="316"/>
      <c r="J218" s="316"/>
      <c r="K218" s="31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ivan menhard</dc:creator>
  <cp:lastModifiedBy>ivan menhard</cp:lastModifiedBy>
  <dcterms:created xsi:type="dcterms:W3CDTF">2022-07-25T05:47:48Z</dcterms:created>
  <dcterms:modified xsi:type="dcterms:W3CDTF">2022-07-25T05:47:50Z</dcterms:modified>
</cp:coreProperties>
</file>