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KCE\AKCE BORÁKOVÁ\2019\Chomutov - Husova 2. etapa\úprava z 4_6 změna KS\"/>
    </mc:Choice>
  </mc:AlternateContent>
  <bookViews>
    <workbookView xWindow="0" yWindow="0" windowWidth="12072" windowHeight="2748"/>
  </bookViews>
  <sheets>
    <sheet name="Kryci list" sheetId="5" r:id="rId1"/>
    <sheet name="Rekapitulace" sheetId="4" r:id="rId2"/>
    <sheet name="Zakazka" sheetId="3" r:id="rId3"/>
    <sheet name="19032-2-vo - Veřejné osvě..." sheetId="2" r:id="rId4"/>
  </sheets>
  <definedNames>
    <definedName name="__CENA__" localSheetId="0">Zakazka!$O$6:$O$379</definedName>
    <definedName name="__CENA__" localSheetId="1">Zakazka!$O$6:$O$379</definedName>
    <definedName name="__CENA__" localSheetId="2">Zakazka!$O$6:$O$379</definedName>
    <definedName name="__CENA__">#REF!</definedName>
    <definedName name="__MAIN__" localSheetId="0">Zakazka!$F$1:$CX$340</definedName>
    <definedName name="__MAIN__" localSheetId="1">Zakazka!$F$1:$CX$340</definedName>
    <definedName name="__MAIN__" localSheetId="2">Zakazka!$F$1:$CX$340</definedName>
    <definedName name="__MAIN__">#REF!</definedName>
    <definedName name="__MAIN2__" localSheetId="0">#REF!</definedName>
    <definedName name="__MAIN2__" localSheetId="1">Rekapitulace!$B$1:$H$25</definedName>
    <definedName name="__MAIN2__" localSheetId="2">#REF!</definedName>
    <definedName name="__MAIN2__">#REF!</definedName>
    <definedName name="__MAIN3__" localSheetId="0">'Kryci list'!$A$3:$F$23</definedName>
    <definedName name="__MAIN3__">#REF!</definedName>
    <definedName name="__SAZBA__" localSheetId="0">Zakazka!$T$6:$T$379</definedName>
    <definedName name="__SAZBA__" localSheetId="1">Zakazka!$T$6:$T$379</definedName>
    <definedName name="__SAZBA__" localSheetId="2">Zakazka!$T$6:$T$379</definedName>
    <definedName name="__SAZBA__">#REF!</definedName>
    <definedName name="__T0__" localSheetId="0">Zakazka!$F$5:$W$340</definedName>
    <definedName name="__T0__" localSheetId="1">Zakazka!$F$5:$W$340</definedName>
    <definedName name="__T0__" localSheetId="2">Zakazka!$F$5:$W$340</definedName>
    <definedName name="__T0__">#REF!</definedName>
    <definedName name="__T1__" localSheetId="0">Zakazka!$F$6:$W$123</definedName>
    <definedName name="__T1__" localSheetId="1">Zakazka!$F$6:$W$123</definedName>
    <definedName name="__T1__" localSheetId="2">Zakazka!$F$6:$W$123</definedName>
    <definedName name="__T1__">#REF!</definedName>
    <definedName name="__T2__" localSheetId="0">Zakazka!$F$7:$CX$10</definedName>
    <definedName name="__T2__" localSheetId="1">Zakazka!$F$7:$CX$10</definedName>
    <definedName name="__T2__" localSheetId="2">Zakazka!$F$7:$CX$10</definedName>
    <definedName name="__T2__">#REF!</definedName>
    <definedName name="__T3__" localSheetId="0">Zakazka!$I$10:$L$10</definedName>
    <definedName name="__T3__" localSheetId="1">Zakazka!$I$10:$L$10</definedName>
    <definedName name="__T3__" localSheetId="2">Zakazka!$I$10:$L$10</definedName>
    <definedName name="__T3__">#REF!</definedName>
    <definedName name="__TE0__" localSheetId="0">'Kryci list'!$A$4:$C$8</definedName>
    <definedName name="__TE0__">#REF!</definedName>
    <definedName name="__TE1__" localSheetId="0">'Kryci list'!$A$10:$E$10</definedName>
    <definedName name="__TE1__">#REF!</definedName>
    <definedName name="__TE2__" localSheetId="0">'Kryci list'!$A$13:$E$13</definedName>
    <definedName name="__TE2__">#REF!</definedName>
    <definedName name="__TE3__" localSheetId="0">'Kryci list'!$A$17:$E$17</definedName>
    <definedName name="__TE3__">#REF!</definedName>
    <definedName name="__TE4__" localSheetId="0">#REF!</definedName>
    <definedName name="__TE4__" localSheetId="1">#REF!</definedName>
    <definedName name="__TE4__" localSheetId="2">#REF!</definedName>
    <definedName name="__TE4__">#REF!</definedName>
    <definedName name="__TR0__" localSheetId="0">#REF!</definedName>
    <definedName name="__TR0__" localSheetId="1">Rekapitulace!$B$5:$F$6</definedName>
    <definedName name="__TR0__" localSheetId="2">#REF!</definedName>
    <definedName name="__TR0__">#REF!</definedName>
    <definedName name="__TR1__" localSheetId="0">#REF!</definedName>
    <definedName name="__TR1__" localSheetId="1">Rekapitulace!$B$6:$F$6</definedName>
    <definedName name="__TR1__" localSheetId="2">#REF!</definedName>
    <definedName name="__TR1__">#REF!</definedName>
    <definedName name="_xlnm._FilterDatabase" localSheetId="3" hidden="1">'19032-2-vo - Veřejné osvě...'!$C$89:$L$232</definedName>
    <definedName name="_xlnm.Print_Titles" localSheetId="3">'19032-2-vo - Veřejné osvě...'!$89:$89</definedName>
    <definedName name="_xlnm.Print_Titles" localSheetId="2">Zakazka!$3:$4</definedName>
    <definedName name="_xlnm.Print_Area" localSheetId="3">'19032-2-vo - Veřejné osvě...'!$C$4:$K$41,'19032-2-vo - Veřejné osvě...'!$C$47:$K$71,'19032-2-vo - Veřejné osvě...'!$C$77:$L$232</definedName>
    <definedName name="_xlnm.Print_Area" localSheetId="0">'Kryci list'!$B$1:$E$35</definedName>
    <definedName name="_xlnm.Print_Area" localSheetId="1">Rekapitulace!$A$1:$F$24</definedName>
    <definedName name="_xlnm.Print_Area" localSheetId="2">Zakazka!$F$1:$X$379</definedName>
  </definedNames>
  <calcPr calcId="152511"/>
</workbook>
</file>

<file path=xl/calcChain.xml><?xml version="1.0" encoding="utf-8"?>
<calcChain xmlns="http://schemas.openxmlformats.org/spreadsheetml/2006/main">
  <c r="N343" i="3" l="1"/>
  <c r="O343" i="3" s="1"/>
  <c r="A2" i="5" a="1"/>
  <c r="A2" i="5" s="1"/>
  <c r="C27" i="5"/>
  <c r="E27" i="5"/>
  <c r="A2" i="4" a="1"/>
  <c r="A2" i="4" s="1"/>
  <c r="B2" i="4"/>
  <c r="B5" i="4"/>
  <c r="C5" i="4"/>
  <c r="D5" i="4"/>
  <c r="E5" i="4"/>
  <c r="F5" i="4"/>
  <c r="G5" i="4"/>
  <c r="B6" i="4"/>
  <c r="C6" i="4"/>
  <c r="D6" i="4"/>
  <c r="E6" i="4"/>
  <c r="F6" i="4"/>
  <c r="G6" i="4"/>
  <c r="B7" i="4"/>
  <c r="C7" i="4"/>
  <c r="D7" i="4"/>
  <c r="E7" i="4"/>
  <c r="F7" i="4"/>
  <c r="G7" i="4"/>
  <c r="B8" i="4"/>
  <c r="C8" i="4"/>
  <c r="D8" i="4"/>
  <c r="E8" i="4"/>
  <c r="F8" i="4"/>
  <c r="G8" i="4"/>
  <c r="B9" i="4"/>
  <c r="C9" i="4"/>
  <c r="D9" i="4"/>
  <c r="E9" i="4"/>
  <c r="F9" i="4"/>
  <c r="G9" i="4"/>
  <c r="B10" i="4"/>
  <c r="C10" i="4"/>
  <c r="D10" i="4"/>
  <c r="E10" i="4"/>
  <c r="F10" i="4"/>
  <c r="G10" i="4"/>
  <c r="B11" i="4"/>
  <c r="C11" i="4"/>
  <c r="D11" i="4"/>
  <c r="E11" i="4"/>
  <c r="F11" i="4"/>
  <c r="G11" i="4"/>
  <c r="B12" i="4"/>
  <c r="D12" i="4"/>
  <c r="G12" i="4"/>
  <c r="B13" i="4"/>
  <c r="D13" i="4"/>
  <c r="G13" i="4"/>
  <c r="B14" i="4"/>
  <c r="C14" i="4"/>
  <c r="D14" i="4"/>
  <c r="E14" i="4"/>
  <c r="F14" i="4"/>
  <c r="G14" i="4"/>
  <c r="B15" i="4"/>
  <c r="C15" i="4"/>
  <c r="D15" i="4"/>
  <c r="E15" i="4"/>
  <c r="F15" i="4"/>
  <c r="G15" i="4"/>
  <c r="B16" i="4"/>
  <c r="C16" i="4"/>
  <c r="D16" i="4"/>
  <c r="E16" i="4"/>
  <c r="F16" i="4"/>
  <c r="G16" i="4"/>
  <c r="B17" i="4"/>
  <c r="C17" i="4"/>
  <c r="D17" i="4"/>
  <c r="E17" i="4"/>
  <c r="F17" i="4"/>
  <c r="G17" i="4"/>
  <c r="B18" i="4"/>
  <c r="C18" i="4"/>
  <c r="D18" i="4"/>
  <c r="E18" i="4"/>
  <c r="F18" i="4"/>
  <c r="G18" i="4"/>
  <c r="F2" i="3"/>
  <c r="Y6" i="3"/>
  <c r="O7" i="3"/>
  <c r="U7" i="3" s="1"/>
  <c r="Q7" i="3"/>
  <c r="S7" i="3"/>
  <c r="S6" i="3" s="1"/>
  <c r="V7" i="3"/>
  <c r="H10" i="3"/>
  <c r="O11" i="3"/>
  <c r="U11" i="3" s="1"/>
  <c r="V11" i="3" s="1"/>
  <c r="Q11" i="3"/>
  <c r="S11" i="3"/>
  <c r="H14" i="3"/>
  <c r="O15" i="3"/>
  <c r="U15" i="3" s="1"/>
  <c r="Q15" i="3"/>
  <c r="S15" i="3"/>
  <c r="V15" i="3"/>
  <c r="H18" i="3"/>
  <c r="O19" i="3"/>
  <c r="U19" i="3" s="1"/>
  <c r="V19" i="3" s="1"/>
  <c r="Q19" i="3"/>
  <c r="S19" i="3"/>
  <c r="H22" i="3"/>
  <c r="O23" i="3"/>
  <c r="U23" i="3" s="1"/>
  <c r="Q23" i="3"/>
  <c r="S23" i="3"/>
  <c r="V23" i="3"/>
  <c r="O26" i="3"/>
  <c r="Q26" i="3"/>
  <c r="S26" i="3"/>
  <c r="U26" i="3"/>
  <c r="V26" i="3" s="1"/>
  <c r="H29" i="3"/>
  <c r="O30" i="3"/>
  <c r="Q30" i="3"/>
  <c r="S30" i="3"/>
  <c r="U30" i="3"/>
  <c r="V30" i="3" s="1"/>
  <c r="O33" i="3"/>
  <c r="U33" i="3" s="1"/>
  <c r="V33" i="3" s="1"/>
  <c r="Q33" i="3"/>
  <c r="S33" i="3"/>
  <c r="O36" i="3"/>
  <c r="Q36" i="3"/>
  <c r="S36" i="3"/>
  <c r="U36" i="3"/>
  <c r="V36" i="3" s="1"/>
  <c r="H39" i="3"/>
  <c r="H40" i="3" s="1"/>
  <c r="O41" i="3"/>
  <c r="U41" i="3" s="1"/>
  <c r="Q41" i="3"/>
  <c r="S41" i="3"/>
  <c r="V41" i="3"/>
  <c r="H44" i="3"/>
  <c r="O45" i="3"/>
  <c r="U45" i="3" s="1"/>
  <c r="V45" i="3" s="1"/>
  <c r="Q45" i="3"/>
  <c r="S45" i="3"/>
  <c r="H48" i="3"/>
  <c r="O49" i="3"/>
  <c r="U49" i="3" s="1"/>
  <c r="Q49" i="3"/>
  <c r="S49" i="3"/>
  <c r="V49" i="3"/>
  <c r="H52" i="3"/>
  <c r="O53" i="3"/>
  <c r="U53" i="3" s="1"/>
  <c r="V53" i="3" s="1"/>
  <c r="Q53" i="3"/>
  <c r="S53" i="3"/>
  <c r="H56" i="3"/>
  <c r="O57" i="3"/>
  <c r="U57" i="3" s="1"/>
  <c r="Q57" i="3"/>
  <c r="S57" i="3"/>
  <c r="V57" i="3"/>
  <c r="H60" i="3"/>
  <c r="O61" i="3"/>
  <c r="U61" i="3" s="1"/>
  <c r="V61" i="3" s="1"/>
  <c r="Q61" i="3"/>
  <c r="S61" i="3"/>
  <c r="H64" i="3"/>
  <c r="O65" i="3"/>
  <c r="U65" i="3" s="1"/>
  <c r="Q65" i="3"/>
  <c r="S65" i="3"/>
  <c r="V65" i="3"/>
  <c r="H68" i="3"/>
  <c r="O69" i="3"/>
  <c r="U69" i="3" s="1"/>
  <c r="V69" i="3" s="1"/>
  <c r="Q69" i="3"/>
  <c r="S69" i="3"/>
  <c r="O72" i="3"/>
  <c r="Q72" i="3"/>
  <c r="S72" i="3"/>
  <c r="U72" i="3"/>
  <c r="V72" i="3" s="1"/>
  <c r="O75" i="3"/>
  <c r="U75" i="3" s="1"/>
  <c r="V75" i="3" s="1"/>
  <c r="Q75" i="3"/>
  <c r="S75" i="3"/>
  <c r="O78" i="3"/>
  <c r="Q78" i="3"/>
  <c r="S78" i="3"/>
  <c r="U78" i="3"/>
  <c r="V78" i="3" s="1"/>
  <c r="O81" i="3"/>
  <c r="U81" i="3" s="1"/>
  <c r="V81" i="3" s="1"/>
  <c r="Q81" i="3"/>
  <c r="S81" i="3"/>
  <c r="O84" i="3"/>
  <c r="Q84" i="3"/>
  <c r="S84" i="3"/>
  <c r="U84" i="3"/>
  <c r="V84" i="3" s="1"/>
  <c r="O87" i="3"/>
  <c r="U87" i="3" s="1"/>
  <c r="V87" i="3" s="1"/>
  <c r="Q87" i="3"/>
  <c r="S87" i="3"/>
  <c r="O90" i="3"/>
  <c r="Q90" i="3"/>
  <c r="S90" i="3"/>
  <c r="U90" i="3"/>
  <c r="V90" i="3" s="1"/>
  <c r="O93" i="3"/>
  <c r="U93" i="3" s="1"/>
  <c r="V93" i="3" s="1"/>
  <c r="Q93" i="3"/>
  <c r="S93" i="3"/>
  <c r="H96" i="3"/>
  <c r="O97" i="3"/>
  <c r="U97" i="3" s="1"/>
  <c r="Q97" i="3"/>
  <c r="S97" i="3"/>
  <c r="V97" i="3"/>
  <c r="O100" i="3"/>
  <c r="Q100" i="3"/>
  <c r="S100" i="3"/>
  <c r="U100" i="3"/>
  <c r="V100" i="3" s="1"/>
  <c r="H103" i="3"/>
  <c r="O104" i="3"/>
  <c r="Q104" i="3"/>
  <c r="S104" i="3"/>
  <c r="U104" i="3"/>
  <c r="V104" i="3" s="1"/>
  <c r="O107" i="3"/>
  <c r="U107" i="3" s="1"/>
  <c r="V107" i="3" s="1"/>
  <c r="Q107" i="3"/>
  <c r="S107" i="3"/>
  <c r="H110" i="3"/>
  <c r="O111" i="3"/>
  <c r="U111" i="3" s="1"/>
  <c r="Q111" i="3"/>
  <c r="S111" i="3"/>
  <c r="V111" i="3"/>
  <c r="O114" i="3"/>
  <c r="Q114" i="3"/>
  <c r="S114" i="3"/>
  <c r="U114" i="3"/>
  <c r="V114" i="3" s="1"/>
  <c r="O117" i="3"/>
  <c r="U117" i="3" s="1"/>
  <c r="Q117" i="3"/>
  <c r="S117" i="3"/>
  <c r="V117" i="3"/>
  <c r="O120" i="3"/>
  <c r="Q120" i="3"/>
  <c r="S120" i="3"/>
  <c r="U120" i="3"/>
  <c r="V120" i="3" s="1"/>
  <c r="S124" i="3"/>
  <c r="Y124" i="3"/>
  <c r="O125" i="3"/>
  <c r="U125" i="3" s="1"/>
  <c r="U124" i="3" s="1"/>
  <c r="Q125" i="3"/>
  <c r="Q124" i="3" s="1"/>
  <c r="S125" i="3"/>
  <c r="V125" i="3"/>
  <c r="V124" i="3" s="1"/>
  <c r="H128" i="3"/>
  <c r="Y130" i="3"/>
  <c r="O131" i="3"/>
  <c r="U131" i="3" s="1"/>
  <c r="Q131" i="3"/>
  <c r="S131" i="3"/>
  <c r="S130" i="3" s="1"/>
  <c r="H134" i="3"/>
  <c r="O135" i="3"/>
  <c r="U135" i="3" s="1"/>
  <c r="Q135" i="3"/>
  <c r="S135" i="3"/>
  <c r="V135" i="3"/>
  <c r="O138" i="3"/>
  <c r="Q138" i="3"/>
  <c r="S138" i="3"/>
  <c r="U138" i="3"/>
  <c r="V138" i="3" s="1"/>
  <c r="O141" i="3"/>
  <c r="U141" i="3" s="1"/>
  <c r="Q141" i="3"/>
  <c r="S141" i="3"/>
  <c r="V141" i="3"/>
  <c r="O144" i="3"/>
  <c r="Q144" i="3"/>
  <c r="S144" i="3"/>
  <c r="U144" i="3"/>
  <c r="V144" i="3" s="1"/>
  <c r="O147" i="3"/>
  <c r="U147" i="3" s="1"/>
  <c r="Q147" i="3"/>
  <c r="S147" i="3"/>
  <c r="V147" i="3"/>
  <c r="H150" i="3"/>
  <c r="O151" i="3"/>
  <c r="U151" i="3" s="1"/>
  <c r="V151" i="3" s="1"/>
  <c r="Q151" i="3"/>
  <c r="S151" i="3"/>
  <c r="H154" i="3"/>
  <c r="O155" i="3"/>
  <c r="U155" i="3" s="1"/>
  <c r="Q155" i="3"/>
  <c r="S155" i="3"/>
  <c r="V155" i="3"/>
  <c r="H158" i="3"/>
  <c r="O159" i="3"/>
  <c r="U159" i="3" s="1"/>
  <c r="V159" i="3" s="1"/>
  <c r="Q159" i="3"/>
  <c r="S159" i="3"/>
  <c r="H162" i="3"/>
  <c r="O163" i="3"/>
  <c r="U163" i="3" s="1"/>
  <c r="Q163" i="3"/>
  <c r="S163" i="3"/>
  <c r="V163" i="3"/>
  <c r="O166" i="3"/>
  <c r="Q166" i="3"/>
  <c r="S166" i="3"/>
  <c r="U166" i="3"/>
  <c r="V166" i="3" s="1"/>
  <c r="H169" i="3"/>
  <c r="O170" i="3"/>
  <c r="Q170" i="3"/>
  <c r="S170" i="3"/>
  <c r="U170" i="3"/>
  <c r="V170" i="3" s="1"/>
  <c r="H173" i="3"/>
  <c r="O174" i="3"/>
  <c r="Q174" i="3"/>
  <c r="S174" i="3"/>
  <c r="U174" i="3"/>
  <c r="V174" i="3" s="1"/>
  <c r="H177" i="3"/>
  <c r="O178" i="3"/>
  <c r="Q178" i="3"/>
  <c r="S178" i="3"/>
  <c r="U178" i="3"/>
  <c r="V178" i="3" s="1"/>
  <c r="H181" i="3"/>
  <c r="O182" i="3"/>
  <c r="Q182" i="3"/>
  <c r="S182" i="3"/>
  <c r="U182" i="3"/>
  <c r="V182" i="3" s="1"/>
  <c r="H185" i="3"/>
  <c r="O186" i="3"/>
  <c r="Q186" i="3"/>
  <c r="S186" i="3"/>
  <c r="U186" i="3"/>
  <c r="V186" i="3" s="1"/>
  <c r="O189" i="3"/>
  <c r="U189" i="3" s="1"/>
  <c r="V189" i="3" s="1"/>
  <c r="Q189" i="3"/>
  <c r="S189" i="3"/>
  <c r="O192" i="3"/>
  <c r="Q192" i="3"/>
  <c r="S192" i="3"/>
  <c r="U192" i="3"/>
  <c r="V192" i="3" s="1"/>
  <c r="H195" i="3"/>
  <c r="O196" i="3"/>
  <c r="Q196" i="3"/>
  <c r="S196" i="3"/>
  <c r="U196" i="3"/>
  <c r="V196" i="3" s="1"/>
  <c r="O199" i="3"/>
  <c r="U199" i="3" s="1"/>
  <c r="Q199" i="3"/>
  <c r="S199" i="3"/>
  <c r="V199" i="3"/>
  <c r="O202" i="3"/>
  <c r="Q202" i="3"/>
  <c r="S202" i="3"/>
  <c r="U202" i="3"/>
  <c r="V202" i="3" s="1"/>
  <c r="O205" i="3"/>
  <c r="U205" i="3" s="1"/>
  <c r="Q205" i="3"/>
  <c r="S205" i="3"/>
  <c r="V205" i="3"/>
  <c r="O208" i="3"/>
  <c r="Q208" i="3"/>
  <c r="S208" i="3"/>
  <c r="U208" i="3"/>
  <c r="V208" i="3" s="1"/>
  <c r="O211" i="3"/>
  <c r="U211" i="3" s="1"/>
  <c r="Q211" i="3"/>
  <c r="S211" i="3"/>
  <c r="V211" i="3"/>
  <c r="O214" i="3"/>
  <c r="Q214" i="3"/>
  <c r="S214" i="3"/>
  <c r="U214" i="3"/>
  <c r="V214" i="3" s="1"/>
  <c r="H217" i="3"/>
  <c r="O218" i="3"/>
  <c r="Q218" i="3"/>
  <c r="S218" i="3"/>
  <c r="U218" i="3"/>
  <c r="V218" i="3" s="1"/>
  <c r="H221" i="3"/>
  <c r="O222" i="3"/>
  <c r="Q222" i="3"/>
  <c r="S222" i="3"/>
  <c r="U222" i="3"/>
  <c r="V222" i="3" s="1"/>
  <c r="S226" i="3"/>
  <c r="Y226" i="3"/>
  <c r="O227" i="3"/>
  <c r="U227" i="3" s="1"/>
  <c r="U226" i="3" s="1"/>
  <c r="Q227" i="3"/>
  <c r="Q226" i="3" s="1"/>
  <c r="S227" i="3"/>
  <c r="V227" i="3"/>
  <c r="V226" i="3" s="1"/>
  <c r="Y231" i="3"/>
  <c r="O232" i="3"/>
  <c r="Q232" i="3"/>
  <c r="Q231" i="3" s="1"/>
  <c r="S232" i="3"/>
  <c r="U232" i="3"/>
  <c r="V232" i="3" s="1"/>
  <c r="O235" i="3"/>
  <c r="U235" i="3" s="1"/>
  <c r="V235" i="3" s="1"/>
  <c r="Q235" i="3"/>
  <c r="S235" i="3"/>
  <c r="H238" i="3"/>
  <c r="O239" i="3"/>
  <c r="U239" i="3" s="1"/>
  <c r="Q239" i="3"/>
  <c r="S239" i="3"/>
  <c r="V239" i="3"/>
  <c r="H242" i="3"/>
  <c r="O243" i="3"/>
  <c r="U243" i="3" s="1"/>
  <c r="V243" i="3" s="1"/>
  <c r="Q243" i="3"/>
  <c r="S243" i="3"/>
  <c r="H246" i="3"/>
  <c r="O247" i="3"/>
  <c r="U247" i="3" s="1"/>
  <c r="Q247" i="3"/>
  <c r="S247" i="3"/>
  <c r="V247" i="3"/>
  <c r="H250" i="3"/>
  <c r="O251" i="3"/>
  <c r="U251" i="3" s="1"/>
  <c r="V251" i="3" s="1"/>
  <c r="Q251" i="3"/>
  <c r="S251" i="3"/>
  <c r="O254" i="3"/>
  <c r="Q254" i="3"/>
  <c r="S254" i="3"/>
  <c r="U254" i="3"/>
  <c r="V254" i="3" s="1"/>
  <c r="O257" i="3"/>
  <c r="U257" i="3" s="1"/>
  <c r="V257" i="3" s="1"/>
  <c r="Q257" i="3"/>
  <c r="S257" i="3"/>
  <c r="O260" i="3"/>
  <c r="U260" i="3" s="1"/>
  <c r="V260" i="3" s="1"/>
  <c r="Q260" i="3"/>
  <c r="S260" i="3"/>
  <c r="O263" i="3"/>
  <c r="Q263" i="3"/>
  <c r="S263" i="3"/>
  <c r="U263" i="3"/>
  <c r="V263" i="3" s="1"/>
  <c r="O266" i="3"/>
  <c r="U266" i="3" s="1"/>
  <c r="V266" i="3" s="1"/>
  <c r="Q266" i="3"/>
  <c r="S266" i="3"/>
  <c r="O269" i="3"/>
  <c r="Q269" i="3"/>
  <c r="S269" i="3"/>
  <c r="U269" i="3"/>
  <c r="V269" i="3" s="1"/>
  <c r="O272" i="3"/>
  <c r="U272" i="3" s="1"/>
  <c r="V272" i="3" s="1"/>
  <c r="Q272" i="3"/>
  <c r="S272" i="3"/>
  <c r="H275" i="3"/>
  <c r="O276" i="3"/>
  <c r="U276" i="3" s="1"/>
  <c r="V276" i="3" s="1"/>
  <c r="Q276" i="3"/>
  <c r="S276" i="3"/>
  <c r="O279" i="3"/>
  <c r="Q279" i="3"/>
  <c r="S279" i="3"/>
  <c r="U279" i="3"/>
  <c r="V279" i="3" s="1"/>
  <c r="H282" i="3"/>
  <c r="O283" i="3"/>
  <c r="Q283" i="3"/>
  <c r="S283" i="3"/>
  <c r="U283" i="3"/>
  <c r="V283" i="3" s="1"/>
  <c r="O286" i="3"/>
  <c r="U286" i="3" s="1"/>
  <c r="V286" i="3" s="1"/>
  <c r="Q286" i="3"/>
  <c r="S286" i="3"/>
  <c r="H289" i="3"/>
  <c r="O290" i="3"/>
  <c r="U290" i="3" s="1"/>
  <c r="V290" i="3" s="1"/>
  <c r="Q290" i="3"/>
  <c r="S290" i="3"/>
  <c r="O293" i="3"/>
  <c r="Q293" i="3"/>
  <c r="S293" i="3"/>
  <c r="U293" i="3"/>
  <c r="V293" i="3" s="1"/>
  <c r="Y297" i="3"/>
  <c r="O298" i="3"/>
  <c r="U298" i="3" s="1"/>
  <c r="Q298" i="3"/>
  <c r="Q297" i="3" s="1"/>
  <c r="S298" i="3"/>
  <c r="S297" i="3" s="1"/>
  <c r="H301" i="3"/>
  <c r="O302" i="3"/>
  <c r="U302" i="3" s="1"/>
  <c r="V302" i="3" s="1"/>
  <c r="Q302" i="3"/>
  <c r="S302" i="3"/>
  <c r="H305" i="3"/>
  <c r="O306" i="3"/>
  <c r="U306" i="3" s="1"/>
  <c r="V306" i="3" s="1"/>
  <c r="Q306" i="3"/>
  <c r="S306" i="3"/>
  <c r="H309" i="3"/>
  <c r="O310" i="3"/>
  <c r="U310" i="3" s="1"/>
  <c r="V310" i="3" s="1"/>
  <c r="Q310" i="3"/>
  <c r="S310" i="3"/>
  <c r="H313" i="3"/>
  <c r="O314" i="3"/>
  <c r="U314" i="3" s="1"/>
  <c r="V314" i="3" s="1"/>
  <c r="Q314" i="3"/>
  <c r="S314" i="3"/>
  <c r="O317" i="3"/>
  <c r="Q317" i="3"/>
  <c r="S317" i="3"/>
  <c r="U317" i="3"/>
  <c r="V317" i="3" s="1"/>
  <c r="H320" i="3"/>
  <c r="O321" i="3"/>
  <c r="Q321" i="3"/>
  <c r="S321" i="3"/>
  <c r="U321" i="3"/>
  <c r="V321" i="3" s="1"/>
  <c r="H324" i="3"/>
  <c r="O325" i="3"/>
  <c r="Q325" i="3"/>
  <c r="S325" i="3"/>
  <c r="U325" i="3"/>
  <c r="V325" i="3" s="1"/>
  <c r="H328" i="3"/>
  <c r="O329" i="3"/>
  <c r="Q329" i="3"/>
  <c r="S329" i="3"/>
  <c r="U329" i="3"/>
  <c r="V329" i="3" s="1"/>
  <c r="H332" i="3"/>
  <c r="O333" i="3"/>
  <c r="Q333" i="3"/>
  <c r="S333" i="3"/>
  <c r="U333" i="3"/>
  <c r="V333" i="3" s="1"/>
  <c r="O336" i="3"/>
  <c r="U336" i="3" s="1"/>
  <c r="V336" i="3" s="1"/>
  <c r="Q336" i="3"/>
  <c r="S336" i="3"/>
  <c r="Y342" i="3"/>
  <c r="Y341" i="3" s="1"/>
  <c r="Q343" i="3"/>
  <c r="Q342" i="3" s="1"/>
  <c r="Q341" i="3" s="1"/>
  <c r="S343" i="3"/>
  <c r="S342" i="3" s="1"/>
  <c r="S341" i="3" s="1"/>
  <c r="Y349" i="3"/>
  <c r="Y348" i="3" s="1"/>
  <c r="O350" i="3"/>
  <c r="U350" i="3" s="1"/>
  <c r="Q350" i="3"/>
  <c r="Q349" i="3" s="1"/>
  <c r="S350" i="3"/>
  <c r="S349" i="3" s="1"/>
  <c r="O353" i="3"/>
  <c r="Q353" i="3"/>
  <c r="S353" i="3"/>
  <c r="U353" i="3"/>
  <c r="V353" i="3" s="1"/>
  <c r="Y357" i="3"/>
  <c r="O358" i="3"/>
  <c r="U358" i="3" s="1"/>
  <c r="Q358" i="3"/>
  <c r="Q357" i="3" s="1"/>
  <c r="S358" i="3"/>
  <c r="S357" i="3" s="1"/>
  <c r="Y362" i="3"/>
  <c r="O363" i="3"/>
  <c r="O362" i="3" s="1"/>
  <c r="Q363" i="3"/>
  <c r="Q362" i="3" s="1"/>
  <c r="S363" i="3"/>
  <c r="S362" i="3" s="1"/>
  <c r="U363" i="3"/>
  <c r="V363" i="3" s="1"/>
  <c r="O366" i="3"/>
  <c r="U366" i="3" s="1"/>
  <c r="V366" i="3" s="1"/>
  <c r="Q366" i="3"/>
  <c r="S366" i="3"/>
  <c r="Y370" i="3"/>
  <c r="O371" i="3"/>
  <c r="O370" i="3" s="1"/>
  <c r="Q371" i="3"/>
  <c r="Q370" i="3" s="1"/>
  <c r="S371" i="3"/>
  <c r="S370" i="3" s="1"/>
  <c r="U371" i="3"/>
  <c r="V371" i="3" s="1"/>
  <c r="O374" i="3"/>
  <c r="U374" i="3" s="1"/>
  <c r="V374" i="3" s="1"/>
  <c r="Q374" i="3"/>
  <c r="S374" i="3"/>
  <c r="O342" i="3" l="1"/>
  <c r="U343" i="3"/>
  <c r="V343" i="3" s="1"/>
  <c r="V342" i="3" s="1"/>
  <c r="A3" i="5" a="1"/>
  <c r="A3" i="5" s="1"/>
  <c r="A23" i="5" s="1"/>
  <c r="A3" i="4" a="1"/>
  <c r="A3" i="4" s="1"/>
  <c r="A22" i="4" s="1"/>
  <c r="S348" i="3"/>
  <c r="U349" i="3"/>
  <c r="V350" i="3"/>
  <c r="V349" i="3" s="1"/>
  <c r="V370" i="3"/>
  <c r="V362" i="3"/>
  <c r="Q348" i="3"/>
  <c r="V6" i="3"/>
  <c r="U357" i="3"/>
  <c r="V358" i="3"/>
  <c r="V357" i="3" s="1"/>
  <c r="U297" i="3"/>
  <c r="V298" i="3"/>
  <c r="V297" i="3" s="1"/>
  <c r="O297" i="3"/>
  <c r="S231" i="3"/>
  <c r="S5" i="3" s="1"/>
  <c r="O231" i="3"/>
  <c r="U231" i="3"/>
  <c r="U130" i="3"/>
  <c r="O130" i="3"/>
  <c r="Q6" i="3"/>
  <c r="Y5" i="3"/>
  <c r="U370" i="3"/>
  <c r="U362" i="3"/>
  <c r="O357" i="3"/>
  <c r="O349" i="3"/>
  <c r="O348" i="3" s="1"/>
  <c r="U342" i="3"/>
  <c r="V231" i="3"/>
  <c r="O226" i="3"/>
  <c r="V131" i="3"/>
  <c r="V130" i="3" s="1"/>
  <c r="Q130" i="3"/>
  <c r="O124" i="3"/>
  <c r="U6" i="3"/>
  <c r="U5" i="3" s="1"/>
  <c r="O6" i="3"/>
  <c r="O5" i="3" s="1"/>
  <c r="K39" i="2"/>
  <c r="K38" i="2"/>
  <c r="K37" i="2"/>
  <c r="BI231" i="2"/>
  <c r="BH231" i="2"/>
  <c r="BG231" i="2"/>
  <c r="BF231" i="2"/>
  <c r="R231" i="2"/>
  <c r="R230" i="2" s="1"/>
  <c r="J70" i="2" s="1"/>
  <c r="Q231" i="2"/>
  <c r="Q230" i="2" s="1"/>
  <c r="I70" i="2" s="1"/>
  <c r="X231" i="2"/>
  <c r="X230" i="2" s="1"/>
  <c r="V231" i="2"/>
  <c r="V230" i="2" s="1"/>
  <c r="T231" i="2"/>
  <c r="T230" i="2" s="1"/>
  <c r="P231" i="2"/>
  <c r="BK231" i="2" s="1"/>
  <c r="BK230" i="2" s="1"/>
  <c r="K230" i="2" s="1"/>
  <c r="K70" i="2" s="1"/>
  <c r="K231" i="2"/>
  <c r="BE231" i="2" s="1"/>
  <c r="BI228" i="2"/>
  <c r="BH228" i="2"/>
  <c r="BG228" i="2"/>
  <c r="BF228" i="2"/>
  <c r="R228" i="2"/>
  <c r="R227" i="2"/>
  <c r="Q228" i="2"/>
  <c r="Q227" i="2"/>
  <c r="X228" i="2"/>
  <c r="X227" i="2"/>
  <c r="V228" i="2"/>
  <c r="V227" i="2"/>
  <c r="T228" i="2"/>
  <c r="T227" i="2"/>
  <c r="P228" i="2"/>
  <c r="BK228" i="2"/>
  <c r="BK227" i="2"/>
  <c r="K227" i="2"/>
  <c r="K228" i="2"/>
  <c r="BE228" i="2"/>
  <c r="K69" i="2"/>
  <c r="J69" i="2"/>
  <c r="I69" i="2"/>
  <c r="BI225" i="2"/>
  <c r="BH225" i="2"/>
  <c r="BG225" i="2"/>
  <c r="BF225" i="2"/>
  <c r="R225" i="2"/>
  <c r="R224" i="2" s="1"/>
  <c r="Q225" i="2"/>
  <c r="Q224" i="2"/>
  <c r="Q223" i="2" s="1"/>
  <c r="I67" i="2" s="1"/>
  <c r="X225" i="2"/>
  <c r="X224" i="2" s="1"/>
  <c r="V225" i="2"/>
  <c r="V224" i="2"/>
  <c r="V223" i="2" s="1"/>
  <c r="T225" i="2"/>
  <c r="T224" i="2" s="1"/>
  <c r="T223" i="2" s="1"/>
  <c r="P225" i="2"/>
  <c r="BK225" i="2"/>
  <c r="BK224" i="2" s="1"/>
  <c r="K225" i="2"/>
  <c r="BE225" i="2"/>
  <c r="I68" i="2"/>
  <c r="BI219" i="2"/>
  <c r="BH219" i="2"/>
  <c r="BG219" i="2"/>
  <c r="BF219" i="2"/>
  <c r="R219" i="2"/>
  <c r="Q219" i="2"/>
  <c r="X219" i="2"/>
  <c r="V219" i="2"/>
  <c r="T219" i="2"/>
  <c r="P219" i="2"/>
  <c r="BK219" i="2" s="1"/>
  <c r="K219" i="2"/>
  <c r="BE219" i="2"/>
  <c r="BI216" i="2"/>
  <c r="BH216" i="2"/>
  <c r="BG216" i="2"/>
  <c r="BF216" i="2"/>
  <c r="R216" i="2"/>
  <c r="Q216" i="2"/>
  <c r="X216" i="2"/>
  <c r="V216" i="2"/>
  <c r="T216" i="2"/>
  <c r="P216" i="2"/>
  <c r="BK216" i="2"/>
  <c r="K216" i="2"/>
  <c r="BE216" i="2"/>
  <c r="BI213" i="2"/>
  <c r="BH213" i="2"/>
  <c r="BG213" i="2"/>
  <c r="BF213" i="2"/>
  <c r="R213" i="2"/>
  <c r="Q213" i="2"/>
  <c r="X213" i="2"/>
  <c r="V213" i="2"/>
  <c r="T213" i="2"/>
  <c r="P213" i="2"/>
  <c r="BK213" i="2" s="1"/>
  <c r="K213" i="2"/>
  <c r="BE213" i="2"/>
  <c r="BI211" i="2"/>
  <c r="BH211" i="2"/>
  <c r="BG211" i="2"/>
  <c r="BF211" i="2"/>
  <c r="R211" i="2"/>
  <c r="Q211" i="2"/>
  <c r="X211" i="2"/>
  <c r="V211" i="2"/>
  <c r="T211" i="2"/>
  <c r="P211" i="2"/>
  <c r="BK211" i="2"/>
  <c r="K211" i="2"/>
  <c r="BE211" i="2"/>
  <c r="BI209" i="2"/>
  <c r="BH209" i="2"/>
  <c r="BG209" i="2"/>
  <c r="BF209" i="2"/>
  <c r="R209" i="2"/>
  <c r="Q209" i="2"/>
  <c r="X209" i="2"/>
  <c r="V209" i="2"/>
  <c r="T209" i="2"/>
  <c r="P209" i="2"/>
  <c r="BK209" i="2" s="1"/>
  <c r="K209" i="2"/>
  <c r="BE209" i="2" s="1"/>
  <c r="BI206" i="2"/>
  <c r="BH206" i="2"/>
  <c r="BG206" i="2"/>
  <c r="BF206" i="2"/>
  <c r="R206" i="2"/>
  <c r="Q206" i="2"/>
  <c r="X206" i="2"/>
  <c r="V206" i="2"/>
  <c r="T206" i="2"/>
  <c r="P206" i="2"/>
  <c r="BK206" i="2"/>
  <c r="K206" i="2"/>
  <c r="BE206" i="2"/>
  <c r="BI204" i="2"/>
  <c r="BH204" i="2"/>
  <c r="BG204" i="2"/>
  <c r="BF204" i="2"/>
  <c r="R204" i="2"/>
  <c r="Q204" i="2"/>
  <c r="X204" i="2"/>
  <c r="V204" i="2"/>
  <c r="T204" i="2"/>
  <c r="P204" i="2"/>
  <c r="BK204" i="2" s="1"/>
  <c r="K204" i="2"/>
  <c r="BE204" i="2" s="1"/>
  <c r="BI201" i="2"/>
  <c r="BH201" i="2"/>
  <c r="BG201" i="2"/>
  <c r="BF201" i="2"/>
  <c r="R201" i="2"/>
  <c r="Q201" i="2"/>
  <c r="X201" i="2"/>
  <c r="V201" i="2"/>
  <c r="T201" i="2"/>
  <c r="P201" i="2"/>
  <c r="BK201" i="2"/>
  <c r="K201" i="2"/>
  <c r="BE201" i="2"/>
  <c r="BI196" i="2"/>
  <c r="BH196" i="2"/>
  <c r="BG196" i="2"/>
  <c r="BF196" i="2"/>
  <c r="R196" i="2"/>
  <c r="Q196" i="2"/>
  <c r="X196" i="2"/>
  <c r="V196" i="2"/>
  <c r="T196" i="2"/>
  <c r="P196" i="2"/>
  <c r="BK196" i="2" s="1"/>
  <c r="K196" i="2"/>
  <c r="BE196" i="2" s="1"/>
  <c r="BI192" i="2"/>
  <c r="BH192" i="2"/>
  <c r="BG192" i="2"/>
  <c r="BF192" i="2"/>
  <c r="R192" i="2"/>
  <c r="Q192" i="2"/>
  <c r="X192" i="2"/>
  <c r="V192" i="2"/>
  <c r="T192" i="2"/>
  <c r="P192" i="2"/>
  <c r="BK192" i="2"/>
  <c r="K192" i="2"/>
  <c r="BE192" i="2"/>
  <c r="BI188" i="2"/>
  <c r="BH188" i="2"/>
  <c r="BG188" i="2"/>
  <c r="BF188" i="2"/>
  <c r="R188" i="2"/>
  <c r="Q188" i="2"/>
  <c r="X188" i="2"/>
  <c r="V188" i="2"/>
  <c r="T188" i="2"/>
  <c r="P188" i="2"/>
  <c r="BK188" i="2" s="1"/>
  <c r="K188" i="2"/>
  <c r="BE188" i="2" s="1"/>
  <c r="BI185" i="2"/>
  <c r="BH185" i="2"/>
  <c r="BG185" i="2"/>
  <c r="BF185" i="2"/>
  <c r="R185" i="2"/>
  <c r="Q185" i="2"/>
  <c r="X185" i="2"/>
  <c r="V185" i="2"/>
  <c r="T185" i="2"/>
  <c r="P185" i="2"/>
  <c r="BK185" i="2"/>
  <c r="K185" i="2"/>
  <c r="BE185" i="2"/>
  <c r="BI183" i="2"/>
  <c r="BH183" i="2"/>
  <c r="BG183" i="2"/>
  <c r="BF183" i="2"/>
  <c r="R183" i="2"/>
  <c r="Q183" i="2"/>
  <c r="X183" i="2"/>
  <c r="V183" i="2"/>
  <c r="T183" i="2"/>
  <c r="P183" i="2"/>
  <c r="BK183" i="2" s="1"/>
  <c r="K183" i="2"/>
  <c r="BE183" i="2" s="1"/>
  <c r="BI181" i="2"/>
  <c r="BH181" i="2"/>
  <c r="BG181" i="2"/>
  <c r="BF181" i="2"/>
  <c r="R181" i="2"/>
  <c r="Q181" i="2"/>
  <c r="X181" i="2"/>
  <c r="V181" i="2"/>
  <c r="T181" i="2"/>
  <c r="P181" i="2"/>
  <c r="BK181" i="2"/>
  <c r="K181" i="2"/>
  <c r="BE181" i="2"/>
  <c r="BI178" i="2"/>
  <c r="BH178" i="2"/>
  <c r="BG178" i="2"/>
  <c r="BF178" i="2"/>
  <c r="R178" i="2"/>
  <c r="Q178" i="2"/>
  <c r="X178" i="2"/>
  <c r="V178" i="2"/>
  <c r="T178" i="2"/>
  <c r="P178" i="2"/>
  <c r="BK178" i="2" s="1"/>
  <c r="K178" i="2"/>
  <c r="BE178" i="2" s="1"/>
  <c r="BI175" i="2"/>
  <c r="BH175" i="2"/>
  <c r="BG175" i="2"/>
  <c r="BF175" i="2"/>
  <c r="R175" i="2"/>
  <c r="Q175" i="2"/>
  <c r="X175" i="2"/>
  <c r="V175" i="2"/>
  <c r="T175" i="2"/>
  <c r="P175" i="2"/>
  <c r="BK175" i="2"/>
  <c r="K175" i="2"/>
  <c r="BE175" i="2"/>
  <c r="BI172" i="2"/>
  <c r="BH172" i="2"/>
  <c r="BG172" i="2"/>
  <c r="BF172" i="2"/>
  <c r="R172" i="2"/>
  <c r="R171" i="2"/>
  <c r="Q172" i="2"/>
  <c r="Q171" i="2"/>
  <c r="I66" i="2" s="1"/>
  <c r="X172" i="2"/>
  <c r="X171" i="2"/>
  <c r="V172" i="2"/>
  <c r="V171" i="2"/>
  <c r="T172" i="2"/>
  <c r="T171" i="2"/>
  <c r="P172" i="2"/>
  <c r="BK172" i="2"/>
  <c r="K172" i="2"/>
  <c r="BE172" i="2"/>
  <c r="J66" i="2"/>
  <c r="BI169" i="2"/>
  <c r="BH169" i="2"/>
  <c r="BG169" i="2"/>
  <c r="BF169" i="2"/>
  <c r="R169" i="2"/>
  <c r="Q169" i="2"/>
  <c r="X169" i="2"/>
  <c r="V169" i="2"/>
  <c r="T169" i="2"/>
  <c r="P169" i="2"/>
  <c r="BK169" i="2"/>
  <c r="K169" i="2"/>
  <c r="BE169" i="2"/>
  <c r="BI167" i="2"/>
  <c r="BH167" i="2"/>
  <c r="BG167" i="2"/>
  <c r="BF167" i="2"/>
  <c r="R167" i="2"/>
  <c r="Q167" i="2"/>
  <c r="X167" i="2"/>
  <c r="V167" i="2"/>
  <c r="T167" i="2"/>
  <c r="P167" i="2"/>
  <c r="BK167" i="2" s="1"/>
  <c r="K167" i="2"/>
  <c r="BE167" i="2" s="1"/>
  <c r="BI165" i="2"/>
  <c r="BH165" i="2"/>
  <c r="BG165" i="2"/>
  <c r="BF165" i="2"/>
  <c r="R165" i="2"/>
  <c r="Q165" i="2"/>
  <c r="X165" i="2"/>
  <c r="V165" i="2"/>
  <c r="T165" i="2"/>
  <c r="P165" i="2"/>
  <c r="BK165" i="2"/>
  <c r="K165" i="2"/>
  <c r="BE165" i="2"/>
  <c r="BI163" i="2"/>
  <c r="BH163" i="2"/>
  <c r="BG163" i="2"/>
  <c r="BF163" i="2"/>
  <c r="R163" i="2"/>
  <c r="Q163" i="2"/>
  <c r="X163" i="2"/>
  <c r="V163" i="2"/>
  <c r="T163" i="2"/>
  <c r="P163" i="2"/>
  <c r="BK163" i="2" s="1"/>
  <c r="K163" i="2"/>
  <c r="BE163" i="2" s="1"/>
  <c r="BI161" i="2"/>
  <c r="BH161" i="2"/>
  <c r="BG161" i="2"/>
  <c r="BF161" i="2"/>
  <c r="R161" i="2"/>
  <c r="Q161" i="2"/>
  <c r="X161" i="2"/>
  <c r="V161" i="2"/>
  <c r="T161" i="2"/>
  <c r="P161" i="2"/>
  <c r="BK161" i="2" s="1"/>
  <c r="BI159" i="2"/>
  <c r="BH159" i="2"/>
  <c r="BG159" i="2"/>
  <c r="BF159" i="2"/>
  <c r="R159" i="2"/>
  <c r="Q159" i="2"/>
  <c r="X159" i="2"/>
  <c r="V159" i="2"/>
  <c r="T159" i="2"/>
  <c r="P159" i="2"/>
  <c r="BK159" i="2"/>
  <c r="K159" i="2"/>
  <c r="BE159" i="2"/>
  <c r="BI157" i="2"/>
  <c r="BH157" i="2"/>
  <c r="BG157" i="2"/>
  <c r="BF157" i="2"/>
  <c r="R157" i="2"/>
  <c r="Q157" i="2"/>
  <c r="X157" i="2"/>
  <c r="V157" i="2"/>
  <c r="T157" i="2"/>
  <c r="P157" i="2"/>
  <c r="BK157" i="2" s="1"/>
  <c r="BI154" i="2"/>
  <c r="BH154" i="2"/>
  <c r="BG154" i="2"/>
  <c r="BF154" i="2"/>
  <c r="R154" i="2"/>
  <c r="Q154" i="2"/>
  <c r="X154" i="2"/>
  <c r="V154" i="2"/>
  <c r="T154" i="2"/>
  <c r="P154" i="2"/>
  <c r="BK154" i="2"/>
  <c r="K154" i="2"/>
  <c r="BE154" i="2"/>
  <c r="BI151" i="2"/>
  <c r="BH151" i="2"/>
  <c r="BG151" i="2"/>
  <c r="BF151" i="2"/>
  <c r="R151" i="2"/>
  <c r="Q151" i="2"/>
  <c r="X151" i="2"/>
  <c r="V151" i="2"/>
  <c r="T151" i="2"/>
  <c r="P151" i="2"/>
  <c r="BK151" i="2" s="1"/>
  <c r="BI149" i="2"/>
  <c r="BH149" i="2"/>
  <c r="BG149" i="2"/>
  <c r="BF149" i="2"/>
  <c r="R149" i="2"/>
  <c r="Q149" i="2"/>
  <c r="X149" i="2"/>
  <c r="V149" i="2"/>
  <c r="T149" i="2"/>
  <c r="P149" i="2"/>
  <c r="BK149" i="2"/>
  <c r="K149" i="2"/>
  <c r="BE149" i="2"/>
  <c r="BI147" i="2"/>
  <c r="BH147" i="2"/>
  <c r="BG147" i="2"/>
  <c r="BF147" i="2"/>
  <c r="R147" i="2"/>
  <c r="Q147" i="2"/>
  <c r="X147" i="2"/>
  <c r="V147" i="2"/>
  <c r="T147" i="2"/>
  <c r="P147" i="2"/>
  <c r="BK147" i="2" s="1"/>
  <c r="BI143" i="2"/>
  <c r="BH143" i="2"/>
  <c r="BG143" i="2"/>
  <c r="BF143" i="2"/>
  <c r="R143" i="2"/>
  <c r="Q143" i="2"/>
  <c r="X143" i="2"/>
  <c r="V143" i="2"/>
  <c r="T143" i="2"/>
  <c r="P143" i="2"/>
  <c r="BK143" i="2"/>
  <c r="K143" i="2"/>
  <c r="BE143" i="2"/>
  <c r="BI140" i="2"/>
  <c r="BH140" i="2"/>
  <c r="BG140" i="2"/>
  <c r="BF140" i="2"/>
  <c r="R140" i="2"/>
  <c r="Q140" i="2"/>
  <c r="X140" i="2"/>
  <c r="V140" i="2"/>
  <c r="T140" i="2"/>
  <c r="P140" i="2"/>
  <c r="BK140" i="2" s="1"/>
  <c r="BI138" i="2"/>
  <c r="BH138" i="2"/>
  <c r="BG138" i="2"/>
  <c r="BF138" i="2"/>
  <c r="R138" i="2"/>
  <c r="Q138" i="2"/>
  <c r="X138" i="2"/>
  <c r="V138" i="2"/>
  <c r="T138" i="2"/>
  <c r="P138" i="2"/>
  <c r="BK138" i="2"/>
  <c r="K138" i="2"/>
  <c r="BE138" i="2"/>
  <c r="BI136" i="2"/>
  <c r="BH136" i="2"/>
  <c r="BG136" i="2"/>
  <c r="BF136" i="2"/>
  <c r="R136" i="2"/>
  <c r="Q136" i="2"/>
  <c r="Q133" i="2" s="1"/>
  <c r="X136" i="2"/>
  <c r="V136" i="2"/>
  <c r="V133" i="2" s="1"/>
  <c r="V132" i="2" s="1"/>
  <c r="T136" i="2"/>
  <c r="P136" i="2"/>
  <c r="BK136" i="2" s="1"/>
  <c r="BI134" i="2"/>
  <c r="BH134" i="2"/>
  <c r="BG134" i="2"/>
  <c r="BF134" i="2"/>
  <c r="R134" i="2"/>
  <c r="R133" i="2" s="1"/>
  <c r="R132" i="2" s="1"/>
  <c r="J64" i="2" s="1"/>
  <c r="Q134" i="2"/>
  <c r="X134" i="2"/>
  <c r="X133" i="2" s="1"/>
  <c r="X132" i="2" s="1"/>
  <c r="V134" i="2"/>
  <c r="T134" i="2"/>
  <c r="T133" i="2" s="1"/>
  <c r="T132" i="2" s="1"/>
  <c r="P134" i="2"/>
  <c r="BK134" i="2"/>
  <c r="K134" i="2"/>
  <c r="BE134" i="2"/>
  <c r="J65" i="2"/>
  <c r="BI129" i="2"/>
  <c r="BH129" i="2"/>
  <c r="BG129" i="2"/>
  <c r="BF129" i="2"/>
  <c r="R129" i="2"/>
  <c r="Q129" i="2"/>
  <c r="X129" i="2"/>
  <c r="V129" i="2"/>
  <c r="T129" i="2"/>
  <c r="P129" i="2"/>
  <c r="BK129" i="2" s="1"/>
  <c r="BI127" i="2"/>
  <c r="BH127" i="2"/>
  <c r="BG127" i="2"/>
  <c r="BF127" i="2"/>
  <c r="R127" i="2"/>
  <c r="Q127" i="2"/>
  <c r="X127" i="2"/>
  <c r="V127" i="2"/>
  <c r="T127" i="2"/>
  <c r="P127" i="2"/>
  <c r="BK127" i="2"/>
  <c r="K127" i="2"/>
  <c r="BE127" i="2"/>
  <c r="BI125" i="2"/>
  <c r="BH125" i="2"/>
  <c r="BG125" i="2"/>
  <c r="BF125" i="2"/>
  <c r="R125" i="2"/>
  <c r="Q125" i="2"/>
  <c r="X125" i="2"/>
  <c r="V125" i="2"/>
  <c r="T125" i="2"/>
  <c r="P125" i="2"/>
  <c r="BK125" i="2" s="1"/>
  <c r="BI121" i="2"/>
  <c r="BH121" i="2"/>
  <c r="BG121" i="2"/>
  <c r="BF121" i="2"/>
  <c r="R121" i="2"/>
  <c r="Q121" i="2"/>
  <c r="X121" i="2"/>
  <c r="V121" i="2"/>
  <c r="T121" i="2"/>
  <c r="P121" i="2"/>
  <c r="BK121" i="2"/>
  <c r="K121" i="2"/>
  <c r="BE121" i="2"/>
  <c r="BI118" i="2"/>
  <c r="BH118" i="2"/>
  <c r="BG118" i="2"/>
  <c r="BF118" i="2"/>
  <c r="R118" i="2"/>
  <c r="Q118" i="2"/>
  <c r="X118" i="2"/>
  <c r="V118" i="2"/>
  <c r="T118" i="2"/>
  <c r="P118" i="2"/>
  <c r="BK118" i="2" s="1"/>
  <c r="BI115" i="2"/>
  <c r="BH115" i="2"/>
  <c r="BG115" i="2"/>
  <c r="BF115" i="2"/>
  <c r="R115" i="2"/>
  <c r="Q115" i="2"/>
  <c r="X115" i="2"/>
  <c r="V115" i="2"/>
  <c r="T115" i="2"/>
  <c r="P115" i="2"/>
  <c r="BK115" i="2"/>
  <c r="K115" i="2"/>
  <c r="BE115" i="2"/>
  <c r="BI112" i="2"/>
  <c r="BH112" i="2"/>
  <c r="BG112" i="2"/>
  <c r="BF112" i="2"/>
  <c r="R112" i="2"/>
  <c r="Q112" i="2"/>
  <c r="X112" i="2"/>
  <c r="V112" i="2"/>
  <c r="T112" i="2"/>
  <c r="P112" i="2"/>
  <c r="BK112" i="2" s="1"/>
  <c r="BI110" i="2"/>
  <c r="BH110" i="2"/>
  <c r="BG110" i="2"/>
  <c r="BF110" i="2"/>
  <c r="R110" i="2"/>
  <c r="Q110" i="2"/>
  <c r="X110" i="2"/>
  <c r="V110" i="2"/>
  <c r="T110" i="2"/>
  <c r="P110" i="2"/>
  <c r="BK110" i="2"/>
  <c r="K110" i="2"/>
  <c r="BE110" i="2"/>
  <c r="BI108" i="2"/>
  <c r="BH108" i="2"/>
  <c r="BG108" i="2"/>
  <c r="BF108" i="2"/>
  <c r="R108" i="2"/>
  <c r="Q108" i="2"/>
  <c r="X108" i="2"/>
  <c r="V108" i="2"/>
  <c r="T108" i="2"/>
  <c r="P108" i="2"/>
  <c r="BK108" i="2" s="1"/>
  <c r="BI106" i="2"/>
  <c r="BH106" i="2"/>
  <c r="BG106" i="2"/>
  <c r="BF106" i="2"/>
  <c r="R106" i="2"/>
  <c r="Q106" i="2"/>
  <c r="X106" i="2"/>
  <c r="V106" i="2"/>
  <c r="T106" i="2"/>
  <c r="P106" i="2"/>
  <c r="BK106" i="2"/>
  <c r="K106" i="2"/>
  <c r="BE106" i="2"/>
  <c r="BI103" i="2"/>
  <c r="BH103" i="2"/>
  <c r="BG103" i="2"/>
  <c r="BF103" i="2"/>
  <c r="R103" i="2"/>
  <c r="Q103" i="2"/>
  <c r="X103" i="2"/>
  <c r="V103" i="2"/>
  <c r="T103" i="2"/>
  <c r="P103" i="2"/>
  <c r="BK103" i="2" s="1"/>
  <c r="BI100" i="2"/>
  <c r="BH100" i="2"/>
  <c r="BG100" i="2"/>
  <c r="BF100" i="2"/>
  <c r="R100" i="2"/>
  <c r="Q100" i="2"/>
  <c r="X100" i="2"/>
  <c r="V100" i="2"/>
  <c r="T100" i="2"/>
  <c r="P100" i="2"/>
  <c r="BK100" i="2"/>
  <c r="K100" i="2"/>
  <c r="BE100" i="2"/>
  <c r="BI96" i="2"/>
  <c r="BH96" i="2"/>
  <c r="F38" i="2" s="1"/>
  <c r="BG96" i="2"/>
  <c r="BF96" i="2"/>
  <c r="K36" i="2" s="1"/>
  <c r="R96" i="2"/>
  <c r="Q96" i="2"/>
  <c r="Q92" i="2" s="1"/>
  <c r="X96" i="2"/>
  <c r="V96" i="2"/>
  <c r="T96" i="2"/>
  <c r="P96" i="2"/>
  <c r="BK96" i="2" s="1"/>
  <c r="BI93" i="2"/>
  <c r="F39" i="2" s="1"/>
  <c r="BH93" i="2"/>
  <c r="BG93" i="2"/>
  <c r="F37" i="2" s="1"/>
  <c r="BF93" i="2"/>
  <c r="F36" i="2"/>
  <c r="R93" i="2"/>
  <c r="Q93" i="2"/>
  <c r="X93" i="2"/>
  <c r="V93" i="2"/>
  <c r="T93" i="2"/>
  <c r="P93" i="2"/>
  <c r="BK93" i="2"/>
  <c r="K93" i="2"/>
  <c r="BE93" i="2" s="1"/>
  <c r="J87" i="2"/>
  <c r="F84" i="2"/>
  <c r="E82" i="2"/>
  <c r="J57" i="2"/>
  <c r="F54" i="2"/>
  <c r="E52" i="2"/>
  <c r="J21" i="2"/>
  <c r="E21" i="2"/>
  <c r="J86" i="2" s="1"/>
  <c r="J20" i="2"/>
  <c r="J18" i="2"/>
  <c r="E18" i="2"/>
  <c r="F87" i="2" s="1"/>
  <c r="F57" i="2"/>
  <c r="J17" i="2"/>
  <c r="J15" i="2"/>
  <c r="E15" i="2"/>
  <c r="F86" i="2" s="1"/>
  <c r="J14" i="2"/>
  <c r="J12" i="2"/>
  <c r="J84" i="2" s="1"/>
  <c r="E7" i="2"/>
  <c r="E80" i="2" s="1"/>
  <c r="O341" i="3" l="1"/>
  <c r="C13" i="4"/>
  <c r="U341" i="3"/>
  <c r="E12" i="4" s="1"/>
  <c r="E13" i="4"/>
  <c r="V341" i="3"/>
  <c r="F12" i="4" s="1"/>
  <c r="F13" i="4"/>
  <c r="A4" i="5" a="1"/>
  <c r="A4" i="5" s="1"/>
  <c r="A24" i="5" s="1"/>
  <c r="E23" i="5"/>
  <c r="D23" i="5"/>
  <c r="A4" i="4" a="1"/>
  <c r="A4" i="4" s="1"/>
  <c r="A23" i="4" s="1"/>
  <c r="A20" i="4" s="1"/>
  <c r="C22" i="4"/>
  <c r="B22" i="4"/>
  <c r="U348" i="3"/>
  <c r="Q5" i="3"/>
  <c r="V5" i="3"/>
  <c r="V348" i="3"/>
  <c r="E50" i="2"/>
  <c r="F56" i="2"/>
  <c r="Q91" i="2"/>
  <c r="I63" i="2"/>
  <c r="Q132" i="2"/>
  <c r="I64" i="2" s="1"/>
  <c r="I65" i="2"/>
  <c r="BK223" i="2"/>
  <c r="K223" i="2" s="1"/>
  <c r="K67" i="2" s="1"/>
  <c r="K224" i="2"/>
  <c r="K68" i="2" s="1"/>
  <c r="R223" i="2"/>
  <c r="J67" i="2" s="1"/>
  <c r="J68" i="2"/>
  <c r="J54" i="2"/>
  <c r="J56" i="2"/>
  <c r="BK92" i="2"/>
  <c r="T92" i="2"/>
  <c r="T91" i="2" s="1"/>
  <c r="T90" i="2" s="1"/>
  <c r="V92" i="2"/>
  <c r="V91" i="2" s="1"/>
  <c r="V90" i="2" s="1"/>
  <c r="X92" i="2"/>
  <c r="X91" i="2" s="1"/>
  <c r="R92" i="2"/>
  <c r="K96" i="2"/>
  <c r="BE96" i="2" s="1"/>
  <c r="K103" i="2"/>
  <c r="BE103" i="2" s="1"/>
  <c r="K108" i="2"/>
  <c r="BE108" i="2" s="1"/>
  <c r="K112" i="2"/>
  <c r="BE112" i="2" s="1"/>
  <c r="K118" i="2"/>
  <c r="BE118" i="2" s="1"/>
  <c r="K125" i="2"/>
  <c r="BE125" i="2" s="1"/>
  <c r="K129" i="2"/>
  <c r="BE129" i="2" s="1"/>
  <c r="BK133" i="2"/>
  <c r="K136" i="2"/>
  <c r="BE136" i="2" s="1"/>
  <c r="K140" i="2"/>
  <c r="BE140" i="2" s="1"/>
  <c r="K147" i="2"/>
  <c r="BE147" i="2" s="1"/>
  <c r="K151" i="2"/>
  <c r="BE151" i="2" s="1"/>
  <c r="K157" i="2"/>
  <c r="BE157" i="2" s="1"/>
  <c r="K161" i="2"/>
  <c r="BE161" i="2" s="1"/>
  <c r="BK171" i="2"/>
  <c r="K171" i="2" s="1"/>
  <c r="K66" i="2" s="1"/>
  <c r="X223" i="2"/>
  <c r="E21" i="5" l="1"/>
  <c r="C12" i="4"/>
  <c r="C20" i="4" s="1"/>
  <c r="D24" i="5"/>
  <c r="E24" i="5"/>
  <c r="E22" i="5" s="1"/>
  <c r="B23" i="4"/>
  <c r="C23" i="4"/>
  <c r="C21" i="4" s="1"/>
  <c r="C24" i="4" s="1"/>
  <c r="F35" i="2"/>
  <c r="X90" i="2"/>
  <c r="I62" i="2"/>
  <c r="Q90" i="2"/>
  <c r="I61" i="2" s="1"/>
  <c r="K30" i="2" s="1"/>
  <c r="BK132" i="2"/>
  <c r="K132" i="2" s="1"/>
  <c r="K64" i="2" s="1"/>
  <c r="K133" i="2"/>
  <c r="K65" i="2" s="1"/>
  <c r="J63" i="2"/>
  <c r="R91" i="2"/>
  <c r="BK91" i="2"/>
  <c r="K92" i="2"/>
  <c r="K63" i="2" s="1"/>
  <c r="K35" i="2"/>
  <c r="E25" i="5" l="1"/>
  <c r="R90" i="2"/>
  <c r="J61" i="2" s="1"/>
  <c r="K31" i="2" s="1"/>
  <c r="J62" i="2"/>
  <c r="BK90" i="2"/>
  <c r="K90" i="2" s="1"/>
  <c r="K91" i="2"/>
  <c r="K62" i="2" s="1"/>
  <c r="K61" i="2" l="1"/>
  <c r="K32" i="2"/>
  <c r="K41" i="2" l="1"/>
</calcChain>
</file>

<file path=xl/sharedStrings.xml><?xml version="1.0" encoding="utf-8"?>
<sst xmlns="http://schemas.openxmlformats.org/spreadsheetml/2006/main" count="2237" uniqueCount="783">
  <si>
    <t>False</t>
  </si>
  <si>
    <t>True</t>
  </si>
  <si>
    <t>21</t>
  </si>
  <si>
    <t>15</t>
  </si>
  <si>
    <t>v ---  níže se nacházejí doplnkové a pomocné údaje k sestavám  --- v</t>
  </si>
  <si>
    <t>Stavba:</t>
  </si>
  <si>
    <t>KSO:</t>
  </si>
  <si>
    <t/>
  </si>
  <si>
    <t>CC-CZ:</t>
  </si>
  <si>
    <t>Místo:</t>
  </si>
  <si>
    <t>Chomutov</t>
  </si>
  <si>
    <t>Datum:</t>
  </si>
  <si>
    <t>Zadavatel:</t>
  </si>
  <si>
    <t>IČ:</t>
  </si>
  <si>
    <t>DIČ:</t>
  </si>
  <si>
    <t>Uchazeč: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</si>
  <si>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</si>
  <si>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</si>
  <si>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</si>
  <si>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</si>
  <si>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</si>
  <si>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</si>
  <si>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</si>
  <si>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</si>
  <si>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</si>
  <si>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</si>
  <si>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</si>
  <si>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</si>
  <si>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</si>
  <si>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</si>
  <si>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</si>
  <si>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</si>
  <si>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Kód</t>
  </si>
  <si>
    <t>Popis</t>
  </si>
  <si>
    <t>Typ</t>
  </si>
  <si>
    <t>Náklady stavby celkem</t>
  </si>
  <si>
    <t>D</t>
  </si>
  <si>
    <t>0</t>
  </si>
  <si>
    <t>1</t>
  </si>
  <si>
    <t>{a9be8aaa-9b45-4b04-9ed0-479339a4711d}</t>
  </si>
  <si>
    <t>2</t>
  </si>
  <si>
    <t>KRYCÍ LIST SOUPISU PRACÍ</t>
  </si>
  <si>
    <t>Objekt:</t>
  </si>
  <si>
    <t xml:space="preserve">19032-2-vo - Veřejné osvětlení </t>
  </si>
  <si>
    <t>Ing. Ivan Menhard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</si>
  <si>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</si>
  <si>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</si>
  <si>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</si>
  <si>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</si>
  <si>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</si>
  <si>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</si>
  <si>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</si>
  <si>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-1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</si>
  <si>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</si>
  <si>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</si>
  <si>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</si>
  <si>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</si>
  <si>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</si>
  <si>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</si>
  <si>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</si>
  <si>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</si>
  <si>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</si>
  <si>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</si>
  <si>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</si>
  <si>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</si>
  <si>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</si>
  <si>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</si>
  <si>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</si>
  <si>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</si>
  <si>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</si>
  <si>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</si>
  <si>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</si>
  <si>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</si>
  <si>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</si>
  <si>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</si>
  <si>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</si>
  <si>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</si>
  <si>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</si>
  <si>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</si>
  <si>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</si>
  <si>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</si>
  <si>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</si>
  <si>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</si>
  <si>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</si>
  <si>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</si>
  <si>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741122122</t>
  </si>
  <si>
    <t>Montáž kabel Cu plný kulatý žíla 3x1,5 až 6 mm2 zatažený v trubkách (CYKY)</t>
  </si>
  <si>
    <t>m</t>
  </si>
  <si>
    <t>CS ÚRS 2019 01</t>
  </si>
  <si>
    <t>16</t>
  </si>
  <si>
    <t>-411785710</t>
  </si>
  <si>
    <t>PP</t>
  </si>
  <si>
    <t>Montáž kabelů měděných bez ukončení uložených v trubkách zatažených plných kulatých nebo bezhalogenových (CYKY) počtu a průřezu žil 3x1,5 až 6 mm2</t>
  </si>
  <si>
    <t>VV</t>
  </si>
  <si>
    <t>12*9+4*8</t>
  </si>
  <si>
    <t>M</t>
  </si>
  <si>
    <t>10.048.561</t>
  </si>
  <si>
    <t>CMSM 3G1,5 (3Cx1,5)</t>
  </si>
  <si>
    <t>128</t>
  </si>
  <si>
    <t>1762789304</t>
  </si>
  <si>
    <t>140*1,1 'Přepočtené koeficientem množství</t>
  </si>
  <si>
    <t>3</t>
  </si>
  <si>
    <t>741122134</t>
  </si>
  <si>
    <t>Montáž kabel Cu plný kulatý žíla 4x16 až 25 mm2 zatažený v trubkách (CYKY)</t>
  </si>
  <si>
    <t>-1644217640</t>
  </si>
  <si>
    <t>Montáž kabelů měděných bez ukončení uložených v trubkách zatažených plných kulatých nebo bezhalogenových (CYKY) počtu a průřezu žil 4x16 až 25 mm2</t>
  </si>
  <si>
    <t>"z výkresu "345+"ze země do stožáru "15*3</t>
  </si>
  <si>
    <t>4</t>
  </si>
  <si>
    <t>34111080</t>
  </si>
  <si>
    <t>kabel silový s Cu jádrem 1 kV 4x16mm2</t>
  </si>
  <si>
    <t>32</t>
  </si>
  <si>
    <t>1205275000</t>
  </si>
  <si>
    <t>390*1,1 'Přepočtené koeficientem množství</t>
  </si>
  <si>
    <t>5</t>
  </si>
  <si>
    <t>741132133</t>
  </si>
  <si>
    <t>Ukončení kabelů 4x16 mm2 smršťovací záklopkou nebo páskem bez letování</t>
  </si>
  <si>
    <t>kus</t>
  </si>
  <si>
    <t>-2090426097</t>
  </si>
  <si>
    <t>Ukončení kabelů smršťovací záklopkou nebo páskou se zapojením bez letování, počtu a průřezu žil 4x16 mm2</t>
  </si>
  <si>
    <t>6</t>
  </si>
  <si>
    <t>10.068.545</t>
  </si>
  <si>
    <t>Hlava EN 4.1 pro pr.    6-  50</t>
  </si>
  <si>
    <t>KS</t>
  </si>
  <si>
    <t>materiály online</t>
  </si>
  <si>
    <t>-452785040</t>
  </si>
  <si>
    <t>Kabely a vodiče a příslušenství Připojování vodičů a izolační materiál Rozdělovací koncovky teplem smrštitelné Hlava EN 4.1 pro pr.    6-  50</t>
  </si>
  <si>
    <t>7</t>
  </si>
  <si>
    <t>741373002</t>
  </si>
  <si>
    <t>Montáž svítidlo průmyslové na výložník</t>
  </si>
  <si>
    <t>-827440452</t>
  </si>
  <si>
    <t>Montáž svítidel výbojkových se zapojením vodičů průmyslových nebo venkovních na výložník</t>
  </si>
  <si>
    <t>8</t>
  </si>
  <si>
    <t>348svit-A</t>
  </si>
  <si>
    <t>A - LED svítidlo venkovní uliční - 60W, 7030 lm, 2700 K , uliční optika</t>
  </si>
  <si>
    <t>795386994</t>
  </si>
  <si>
    <t xml:space="preserve">A - LED svítidlo venkovní uliční -  60W, 7030 lm, 2700 K ,uliční optika
typ svítidla uveden v projektu
</t>
  </si>
  <si>
    <t>P</t>
  </si>
  <si>
    <t>Poznámka k položce:_x000D_
jiný typ svítidla, než je uveden v projektu,  musí schválit provozovatel</t>
  </si>
  <si>
    <t>9</t>
  </si>
  <si>
    <t>348svit-P</t>
  </si>
  <si>
    <t>P - LED svítidlo venkovní pro přechody - Satheon, 60W/120P, 8131 lm, 4000 K , optika pro přechody</t>
  </si>
  <si>
    <t>-951106018</t>
  </si>
  <si>
    <t>P - LED svítidlo venkovní pro přechody -  60W, 8131 lm, 4000 K , optika pro přechody</t>
  </si>
  <si>
    <t>Poznámka k položce:_x000D_
jiný typ svítidla, než je uveden v projektu musí schválit provozovatel</t>
  </si>
  <si>
    <t>10</t>
  </si>
  <si>
    <t>741410021</t>
  </si>
  <si>
    <t>Montáž vodič uzemňovací pásek průřezu do 120 mm2 v městské zástavbě v zemi</t>
  </si>
  <si>
    <t>1538491435</t>
  </si>
  <si>
    <t>Montáž uzemňovacího vedení s upevněním, propojením a připojením pomocí svorek v zemi s izolací spojů pásku průřezu do 120 mm2 v městské zástavbě</t>
  </si>
  <si>
    <t>"z výkresu "345+"ze země do stožáru "15*2</t>
  </si>
  <si>
    <t>11</t>
  </si>
  <si>
    <t>35442062</t>
  </si>
  <si>
    <t>pás zemnící 30x4mm FeZn</t>
  </si>
  <si>
    <t>kg</t>
  </si>
  <si>
    <t>-1671373142</t>
  </si>
  <si>
    <t>pás zemnící 30x4mm FeZn, 1 kg = 1,05 m</t>
  </si>
  <si>
    <t>375/1,05</t>
  </si>
  <si>
    <t>357,143*1,05 'Přepočtené koeficientem množství</t>
  </si>
  <si>
    <t>12</t>
  </si>
  <si>
    <t>35442037</t>
  </si>
  <si>
    <t>svorka uzemnění nerez křížová</t>
  </si>
  <si>
    <t>-1141713704</t>
  </si>
  <si>
    <t>13</t>
  </si>
  <si>
    <t>35442036</t>
  </si>
  <si>
    <t>svorka uzemnění nerez připojovací</t>
  </si>
  <si>
    <t>1496077260</t>
  </si>
  <si>
    <t>14</t>
  </si>
  <si>
    <t>741810003</t>
  </si>
  <si>
    <t>Celková prohlídka elektrického rozvodu a zařízení do 1 milionu Kč</t>
  </si>
  <si>
    <t>-978368533</t>
  </si>
  <si>
    <t>Zkoušky a prohlídky elektrických rozvodů a zařízení celková prohlídka a vyhotovení revizní zprávy pro objem montážních prací přes 500 do 1000 tis. Kč</t>
  </si>
  <si>
    <t>PSC</t>
  </si>
  <si>
    <t xml:space="preserve">Poznámka k souboru cen:_x000D_
1. Ceny -0001 až -0011 jsou určeny pro objem montážních prací včetně všech nákladů._x000D_
</t>
  </si>
  <si>
    <t>Práce a dodávky M</t>
  </si>
  <si>
    <t>21-M</t>
  </si>
  <si>
    <t>Elektromontáže</t>
  </si>
  <si>
    <t>210204011</t>
  </si>
  <si>
    <t>Montáž stožárů osvětlení ocelových samostatně stojících délky do 12 m</t>
  </si>
  <si>
    <t>64</t>
  </si>
  <si>
    <t>180830725</t>
  </si>
  <si>
    <t>Montáž stožárů osvětlení, bez zemních prací ocelových samostatně stojících, délky do 12 m</t>
  </si>
  <si>
    <t>31674069</t>
  </si>
  <si>
    <t>stožár osvětlovací uliční Pz 133/89/60 v 8,0m</t>
  </si>
  <si>
    <t>-804968115</t>
  </si>
  <si>
    <t>17</t>
  </si>
  <si>
    <t>10.711.263</t>
  </si>
  <si>
    <t>Stožár PB 6-133/108/89 ŽZ přechod</t>
  </si>
  <si>
    <t>-119282052</t>
  </si>
  <si>
    <t>18</t>
  </si>
  <si>
    <t>10.212.184</t>
  </si>
  <si>
    <t>ochranná manžeta plastová OMP-133</t>
  </si>
  <si>
    <t>444924099</t>
  </si>
  <si>
    <t>Poznámka k položce:_x000D_
pro ochranu stožáru proti korozi u země_x000D_
objednání u výrobce stožáru</t>
  </si>
  <si>
    <t>19</t>
  </si>
  <si>
    <t>58346122</t>
  </si>
  <si>
    <t>drť vápencová bílá frakce 2/4</t>
  </si>
  <si>
    <t>t</t>
  </si>
  <si>
    <t>-1893985062</t>
  </si>
  <si>
    <t>Poznámka k položce:_x000D_
pro utemování stožáru v základu</t>
  </si>
  <si>
    <t>2,2*((11*1+4*0,8)*3,14/4*(0,25-0,133)^2)</t>
  </si>
  <si>
    <t>20</t>
  </si>
  <si>
    <t>210204011-D</t>
  </si>
  <si>
    <t>Demontáž stožárů osvětlení ocelových samostatně stojících délky do 12 m</t>
  </si>
  <si>
    <t>-1178734271</t>
  </si>
  <si>
    <t>Demontáž stožárů osvětlení, bez zemních prací ocelových samostatně stojících, délky do 12 m</t>
  </si>
  <si>
    <t>210204103</t>
  </si>
  <si>
    <t>Montáž výložníků osvětlení jednoramenných sloupových hmotnosti do 35 kg</t>
  </si>
  <si>
    <t>1129558584</t>
  </si>
  <si>
    <t>Montáž výložníků osvětlení jednoramenných sloupových, hmotnosti do 35 kg</t>
  </si>
  <si>
    <t>22</t>
  </si>
  <si>
    <t>10.212.142</t>
  </si>
  <si>
    <t>Výložník SD 1-1000 / 2°,  žár.zinek</t>
  </si>
  <si>
    <t>-1721350182</t>
  </si>
  <si>
    <t>Poznámka k položce:_x000D_
úhel vyložení 2° nutno objednat u výrobce</t>
  </si>
  <si>
    <t>23</t>
  </si>
  <si>
    <t>1290030</t>
  </si>
  <si>
    <t>VYLOZNIK PRO PRECHODY PDB 1-2000/89 Z</t>
  </si>
  <si>
    <t>256</t>
  </si>
  <si>
    <t>-338706546</t>
  </si>
  <si>
    <t>Poznámka k položce:_x000D_
pro svítidlo P</t>
  </si>
  <si>
    <t>24</t>
  </si>
  <si>
    <t>210204112</t>
  </si>
  <si>
    <t>Montáž výložníků osvětlení dvouramenných nástěnných hmotnosti do 70 kg</t>
  </si>
  <si>
    <t>325317956</t>
  </si>
  <si>
    <t>Montáž výložníků osvětlení dvouramenných nástěnných, hmotnosti do 70 kg</t>
  </si>
  <si>
    <t>25</t>
  </si>
  <si>
    <t>10.212.145</t>
  </si>
  <si>
    <t>Výložník SD 2-1000/180°/4°  žár. zinek</t>
  </si>
  <si>
    <t>251829090</t>
  </si>
  <si>
    <t>26</t>
  </si>
  <si>
    <t>210204201</t>
  </si>
  <si>
    <t>Montáž elektrovýzbroje stožárů osvětlení 1 okruh</t>
  </si>
  <si>
    <t>-2133000078</t>
  </si>
  <si>
    <t>27</t>
  </si>
  <si>
    <t>10.075.009</t>
  </si>
  <si>
    <t>Svorka SV 6.16.4 stožárová výzbroj</t>
  </si>
  <si>
    <t>-984088174</t>
  </si>
  <si>
    <t>28</t>
  </si>
  <si>
    <t>10.074.573</t>
  </si>
  <si>
    <t>Svorka SVE02 TN-C stož.výzbr.(SV 9.16.4)</t>
  </si>
  <si>
    <t>183344880</t>
  </si>
  <si>
    <t>29</t>
  </si>
  <si>
    <t>210204202</t>
  </si>
  <si>
    <t>Montáž elektrovýzbroje stožárů osvětlení 2 okruhy</t>
  </si>
  <si>
    <t>-180929559</t>
  </si>
  <si>
    <t>30</t>
  </si>
  <si>
    <t>10.035.735</t>
  </si>
  <si>
    <t>Svorka SV 9.16.4/2 stožárová výzbroj</t>
  </si>
  <si>
    <t>-1300473939</t>
  </si>
  <si>
    <t>46-M</t>
  </si>
  <si>
    <t>Zemní práce při extr.mont.pracích</t>
  </si>
  <si>
    <t>31</t>
  </si>
  <si>
    <t>460010022</t>
  </si>
  <si>
    <t>Vytyčení trasy vedení kabelového podzemního podél silnice</t>
  </si>
  <si>
    <t>km</t>
  </si>
  <si>
    <t>644293042</t>
  </si>
  <si>
    <t>Vytyčení trasy vedení kabelového (podzemního) podél silnice</t>
  </si>
  <si>
    <t xml:space="preserve">Poznámka k souboru cen:_x000D_
1. V cenách jsou zahrnuty i náklady na:_x000D_
a) pochůzky projektovanou tratí,_x000D_
b) vyznačení budoucí trasy,_x000D_
c) rozmístění, očíslování a označení opěrných bodů,_x000D_
d) označení překážek a míst pro kabelové prostupy a podchodové štoly._x000D_
</t>
  </si>
  <si>
    <t>460050704</t>
  </si>
  <si>
    <t>Hloubení nezapažených jam pro stožáry veřejného osvětlení ručně v hornině tř 4</t>
  </si>
  <si>
    <t>555428707</t>
  </si>
  <si>
    <t>Hloubení nezapažených jam ručně pro stožáry s přemístěním výkopku do vzdálenosti 3 m od okraje jámy nebo naložením na dopravní prostředek, včetně zásypu, zhutnění a urovnání povrchu veřejného osvětlení včetně odstranění krytu a podkladu komunikace, v hornině třídy 4</t>
  </si>
  <si>
    <t xml:space="preserve">Poznámka k souboru cen:_x000D_
1. Ceny hloubení jam v hornině třídy 6 a 7 jsou stanoveny za použití pneumatického kladiva._x000D_
</t>
  </si>
  <si>
    <t>33</t>
  </si>
  <si>
    <t>460080112</t>
  </si>
  <si>
    <t>Bourání základu betonového se záhozem jámy sypaninou</t>
  </si>
  <si>
    <t>m3</t>
  </si>
  <si>
    <t>570974700</t>
  </si>
  <si>
    <t>Základové konstrukce bourání základu včetně záhozu jámy sypaninou, zhutnění a urovnání betonového</t>
  </si>
  <si>
    <t>9*0,5*0,5*0,3</t>
  </si>
  <si>
    <t>34</t>
  </si>
  <si>
    <t>460100001</t>
  </si>
  <si>
    <t>pouzdrový základ pro stožár D250x800</t>
  </si>
  <si>
    <t>ks</t>
  </si>
  <si>
    <t>1240150309</t>
  </si>
  <si>
    <t>35</t>
  </si>
  <si>
    <t>460100002</t>
  </si>
  <si>
    <t>pouzdrový základ pro stožár D250x1000</t>
  </si>
  <si>
    <t>2075768296</t>
  </si>
  <si>
    <t>36</t>
  </si>
  <si>
    <t>28612011</t>
  </si>
  <si>
    <t>trubka kanalizační PVC plnostěnná třívrstvá DN 250x3000 mm SN 12</t>
  </si>
  <si>
    <t>-1981966036</t>
  </si>
  <si>
    <t>4*1+11*1,5+"zbytek"0,5</t>
  </si>
  <si>
    <t>37</t>
  </si>
  <si>
    <t>460120016</t>
  </si>
  <si>
    <t>Naložení výkopku ručně z hornin třídy 1 až 4</t>
  </si>
  <si>
    <t>-588890952</t>
  </si>
  <si>
    <t>Ostatní zemní práce při stavbě nadzemních vedení naložení výkopku ručně, z hornin třídy 1 až 4</t>
  </si>
  <si>
    <t xml:space="preserve">Poznámka k položce:_x000D_
_x000D_
</t>
  </si>
  <si>
    <t>(11*1+4*0,8)*3,14/4*0,25^2+0,5*0,5*(11*0,6+4*0,4)+0,35*0,2*85+0,675</t>
  </si>
  <si>
    <t>38</t>
  </si>
  <si>
    <t>460150133</t>
  </si>
  <si>
    <t>Hloubení kabelových zapažených i nezapažených rýh ručně š 35 cm, hl 50 cm, v hornině tř 3</t>
  </si>
  <si>
    <t>-1409730049</t>
  </si>
  <si>
    <t>Hloubení zapažených i nezapažených kabelových rýh ručně včetně urovnání dna s přemístěním výkopku do vzdálenosti 3 m od okraje jámy nebo naložením na dopravní prostředek šířky 35 cm, hloubky 50 cm, v hornině třídy 3</t>
  </si>
  <si>
    <t xml:space="preserve">Poznámka k souboru cen:_x000D_
1. Ceny hloubení rýh v hornině třídy 6 a 7 se oceňují cenami souboru cen 460 20- . Hloubení nezapažených kabelových rýh strojně._x000D_
</t>
  </si>
  <si>
    <t>350-85</t>
  </si>
  <si>
    <t>39</t>
  </si>
  <si>
    <t>460150163</t>
  </si>
  <si>
    <t>Hloubení kabelových zapažených i nezapažených rýh ručně š 35 cm, hl 80 cm, v hornině tř 3</t>
  </si>
  <si>
    <t>-1987818026</t>
  </si>
  <si>
    <t>Hloubení zapažených i nezapažených kabelových rýh ručně včetně urovnání dna s přemístěním výkopku do vzdálenosti 3 m od okraje jámy nebo naložením na dopravní prostředek šířky 35 cm, hloubky 80 cm, v hornině třídy 3</t>
  </si>
  <si>
    <t>Poznámka k položce:_x000D_
hloubka výkopu 110 _x000D_
počítáno pouze od odkryté vrstvy komunikace / chodníku</t>
  </si>
  <si>
    <t>85</t>
  </si>
  <si>
    <t>40</t>
  </si>
  <si>
    <t>460421281</t>
  </si>
  <si>
    <t>Lože kabelů z prohozeného výkopku tl 5 cm nad kabel, kryté plastovou folií, š lože do 25 cm</t>
  </si>
  <si>
    <t>-1151192459</t>
  </si>
  <si>
    <t>Kabelové lože včetně podsypu, zhutnění a urovnání povrchu z prohozeného výkopku tloušťky 5 cm nad kabel zakryté plastovou fólií, šířky lože do 25 cm</t>
  </si>
  <si>
    <t xml:space="preserve">Poznámka k souboru cen:_x000D_
1. V cenách -1021 až -1072, -1121 až -1172 a -1221 až -1272 nejsou započteny náklady na dodávku betonových a plastových desek. Tato dodávka se oceňuje ve specifikaci._x000D_
</t>
  </si>
  <si>
    <t>41</t>
  </si>
  <si>
    <t>460520172</t>
  </si>
  <si>
    <t>Montáž trubek ochranných plastových ohebných do 50 mm uložených do rýhy</t>
  </si>
  <si>
    <t>-1026874592</t>
  </si>
  <si>
    <t>Montáž trubek ochranných uložených volně do rýhy plastových ohebných, vnitřního průměru přes 32 do 50 mm</t>
  </si>
  <si>
    <t>42</t>
  </si>
  <si>
    <t>34571351</t>
  </si>
  <si>
    <t>trubka elektroinstalační ohebná dvouplášťová korugovaná D 41/50 mm, HDPE+LDPE</t>
  </si>
  <si>
    <t>1610007060</t>
  </si>
  <si>
    <t>43</t>
  </si>
  <si>
    <t>460560133</t>
  </si>
  <si>
    <t>Zásyp rýh ručně šířky 35 cm, hloubky 50 cm, z horniny třídy 3</t>
  </si>
  <si>
    <t>-1288728463</t>
  </si>
  <si>
    <t>Zásyp kabelových rýh ručně s uložením výkopku ve vrstvách včetně zhutnění a urovnání povrchu šířky 35 cm hloubky 50 cm, v hornině třídy 3</t>
  </si>
  <si>
    <t>44</t>
  </si>
  <si>
    <t>460560163</t>
  </si>
  <si>
    <t>Zásyp rýh ručně šířky 35 cm, hloubky 80 cm, z horniny třídy 3</t>
  </si>
  <si>
    <t>1244416973</t>
  </si>
  <si>
    <t>Zásyp kabelových rýh ručně s uložením výkopku ve vrstvách včetně zhutnění a urovnání povrchu šířky 35 cm hloubky 80 cm, v hornině třídy 3</t>
  </si>
  <si>
    <t>45</t>
  </si>
  <si>
    <t>58931963</t>
  </si>
  <si>
    <t>beton C 8/10 kamenivo frakce 0/8</t>
  </si>
  <si>
    <t>-1539067286</t>
  </si>
  <si>
    <t xml:space="preserve">0,5*0,5*(11*0,6+4*0,4)+0,35*0,2*85 </t>
  </si>
  <si>
    <t>46</t>
  </si>
  <si>
    <t>460600060R</t>
  </si>
  <si>
    <t>uložení suti na skládku</t>
  </si>
  <si>
    <t>2107068890</t>
  </si>
  <si>
    <t>Přemístění (odvoz) horniny, suti a vybouraných hmot odvoz suti a vybouraných hmot uložení suti na skládku</t>
  </si>
  <si>
    <t>2,2*((11*1+4*0,8)*3,14/4*0,25^2+0,5*0,5*(11*0,6+4*0,4)+0,35*0,2*85-0,675)</t>
  </si>
  <si>
    <t>47</t>
  </si>
  <si>
    <t>460600071</t>
  </si>
  <si>
    <t>Příplatek k odvozu suti a vybouraných hmot za každý další 1 km</t>
  </si>
  <si>
    <t>1093994776</t>
  </si>
  <si>
    <t>Přemístění (odvoz) horniny, suti a vybouraných hmot odvoz suti a vybouraných hmot Příplatek k ceně za každý další i započatý 1 km</t>
  </si>
  <si>
    <t xml:space="preserve">Poznámka k souboru cen:_x000D_
1. V cenách -0021 až -0031 nejsou započteny místní poplatky za uložení výkopku na řízenou skládku._x000D_
2. V cenách -0041 až -0071 nejsou započteny poplatky za uložení suti na řízenou skládku a recyklaci._x000D_
</t>
  </si>
  <si>
    <t>17,648*20</t>
  </si>
  <si>
    <t>VRN</t>
  </si>
  <si>
    <t>Vedlejší rozpočtové náklady</t>
  </si>
  <si>
    <t>VRN1</t>
  </si>
  <si>
    <t>Průzkumné, geodetické a projektové práce</t>
  </si>
  <si>
    <t>48</t>
  </si>
  <si>
    <t>013254000</t>
  </si>
  <si>
    <t>Dokumentace skutečného provedení stavby</t>
  </si>
  <si>
    <t>1024</t>
  </si>
  <si>
    <t>-1540638730</t>
  </si>
  <si>
    <t>VRN4</t>
  </si>
  <si>
    <t>Inženýrská činnost</t>
  </si>
  <si>
    <t>49</t>
  </si>
  <si>
    <t>045002000</t>
  </si>
  <si>
    <t>Kompletační a koordinační činnost</t>
  </si>
  <si>
    <t>-2047801407</t>
  </si>
  <si>
    <t>VRN7</t>
  </si>
  <si>
    <t>Provozní vlivy</t>
  </si>
  <si>
    <t>50</t>
  </si>
  <si>
    <t>075002000</t>
  </si>
  <si>
    <t>Ochranná pásma</t>
  </si>
  <si>
    <t>kpl</t>
  </si>
  <si>
    <t>1422441735</t>
  </si>
  <si>
    <t>Hlavní tituly průvodních činností a nákladů provozní vlivy ochranná pásma</t>
  </si>
  <si>
    <t>_</t>
  </si>
  <si>
    <t>Základní rozdělení průvodních činností a nákladů
  provozní vlivy</t>
  </si>
  <si>
    <t>Plný popis:</t>
  </si>
  <si>
    <t>URS</t>
  </si>
  <si>
    <t>Úklid stavbou znečištěných pozemních komunikací během celé realizace díla zajištění finálního úklidu předávaného díla, zajištění proti prašnosti</t>
  </si>
  <si>
    <t>070001000</t>
  </si>
  <si>
    <t>ON</t>
  </si>
  <si>
    <t>Hlavní tituly průvodních činností a nákladů 
  provozní vlivy
    ostatní provozní vlivy</t>
  </si>
  <si>
    <t>Ostatní provozní vlivy (přechodné dopravní značení pro dobu výstavby)</t>
  </si>
  <si>
    <t>079002000</t>
  </si>
  <si>
    <t>V07: Provozní vlivy</t>
  </si>
  <si>
    <t>Inženýrská činnost 
  zkoušky a ostatní měření
    zkoušky
      zátěžové</t>
  </si>
  <si>
    <t>Zkoušky zatěžovací (2x na pláni + 2x na podkladní vrstvě ze ŠTD)</t>
  </si>
  <si>
    <t>043134000</t>
  </si>
  <si>
    <t>Hlavní tituly průvodních činností a nákladů 
  inženýrská činnost
    kompletační a koordinační činnost</t>
  </si>
  <si>
    <t>Kompletační a koordinační činnost zhotovitele</t>
  </si>
  <si>
    <t>V04: Inženýrská činnost</t>
  </si>
  <si>
    <t>Základní rozdělení průvodních činností a nákladů
  zařízení staveniště</t>
  </si>
  <si>
    <t>Zařízení staveniště - zřízení a odstranění</t>
  </si>
  <si>
    <t>030001000</t>
  </si>
  <si>
    <t>V03: Zařízení staveniště</t>
  </si>
  <si>
    <t>Průzkumné, geodetické a projektové práce 
  projektové práce
    dokumentace stavby (výkresová a textová)
      skutečného provedení stavby</t>
  </si>
  <si>
    <t>Průzkumné, geodetické a projektové práce 
  geodetické práce
    při provádění stavby</t>
  </si>
  <si>
    <t>Geodetické práce při provádění stavby</t>
  </si>
  <si>
    <t>012203000</t>
  </si>
  <si>
    <t>V01: Průzkumné, geodetické a projektové práce</t>
  </si>
  <si>
    <t>VON: Vedlejší a ostatní náklady</t>
  </si>
  <si>
    <t>soubor</t>
  </si>
  <si>
    <t>Úprava veřejného osvětlení viz samostatný rozpočet v příloze</t>
  </si>
  <si>
    <t>VO</t>
  </si>
  <si>
    <t>MP</t>
  </si>
  <si>
    <t>740: Silnoproud</t>
  </si>
  <si>
    <t>SO.401: Veřejné osvětlení</t>
  </si>
  <si>
    <t>Přesun hmot pro komunikace s krytem z kameniva, monolitickým betonovým nebo živičným 
  dopravní vzdálenost do 200 m
    jakékoliv délky objektu</t>
  </si>
  <si>
    <t>Přesun hmot pro pozemní komunikace s krytem z kamene, monolitickým betonovým nebo živičným</t>
  </si>
  <si>
    <t>998225111</t>
  </si>
  <si>
    <t>SP</t>
  </si>
  <si>
    <t>Poplatek za uložení stavebního odpadu na skládce (skládkovné)
  dřevěného zatříděného do Katalogu odpadů pod kódem 170 201</t>
  </si>
  <si>
    <t>Poplatek za uložení na skládce (skládkovné) stavebního odpadu dřevěného kód odpadu 170 201</t>
  </si>
  <si>
    <t>997013811</t>
  </si>
  <si>
    <t>41,66+491,48+756,9+140,59</t>
  </si>
  <si>
    <t>Poplatek za uložení stavebního odpadu na skládce (skládkovné)
  zeminy a kameniva zatříděného do Katalogu odpadů pod kódem 170 504</t>
  </si>
  <si>
    <t>Poplatek za uložení na skládce (skládkovné) zeminy a kameniva kód odpadu 170 504</t>
  </si>
  <si>
    <t>997221855</t>
  </si>
  <si>
    <t>130,175+28,44+295,75+136,35+10,14</t>
  </si>
  <si>
    <t>Poplatek za uložení stavebního odpadu na skládce (skládkovné)
  z prostého betonu zatříděného do Katalogu odpadů pod kódem 170 101</t>
  </si>
  <si>
    <t>Poplatek za uložení na skládce (skládkovné) stavebního odpadu betonového kód odpadu 170 101</t>
  </si>
  <si>
    <t>997221815</t>
  </si>
  <si>
    <t>113,92+614,4</t>
  </si>
  <si>
    <t>Poplatek za uložení stavebního odpadu na skládce (skládkovné)
  asfaltového bez obsahu dehtu zatříděného do Katalogu odpadů pod kódem 170 302</t>
  </si>
  <si>
    <t>Poplatek za uložení na skládce (skládkovné) odpadu asfaltového bez dehtu kód odpadu 170 302</t>
  </si>
  <si>
    <t>997221845</t>
  </si>
  <si>
    <t>215,8*5</t>
  </si>
  <si>
    <t>Vodorovná doprava suti na skládku
  s naložením na dopravní prostředek a složením
    Příplatek k ceně
      za každý další i započatý 1 km</t>
  </si>
  <si>
    <t>Příplatek k vodorovnému přemístění rozebrané dlažby ZKD 1 km přes 1 km</t>
  </si>
  <si>
    <t>997006519</t>
  </si>
  <si>
    <t>Vodorovná doprava suti na skládku
  s naložením na dopravní prostředek a složením
    přes 100 m do 1 km</t>
  </si>
  <si>
    <t>Vodorovné doprava rozebrané dlažby do 1km se složením na dvůr TSMCH</t>
  </si>
  <si>
    <t>997006512</t>
  </si>
  <si>
    <t>600,855*10</t>
  </si>
  <si>
    <t>Vodorovná doprava suti 
  bez naložení, ale se složením a s hrubým urovnáním
    Příplatek k ceně
      za každý další i započatý 1 km přes 1 km</t>
  </si>
  <si>
    <t>Příplatek ZKD 1 km u vodorovné dopravy suti z kusových materiálů</t>
  </si>
  <si>
    <t>997221569</t>
  </si>
  <si>
    <t>136,35+130,175+28,44+10,14+295,75</t>
  </si>
  <si>
    <t>Vodorovná doprava suti 
  bez naložení, ale se složením a s hrubým urovnáním
    z kusových materiálů, na vzdálenost
      do 1 km</t>
  </si>
  <si>
    <t>Vodorovná doprava suti z kusových materiálů do 1 km</t>
  </si>
  <si>
    <t>997221561</t>
  </si>
  <si>
    <t>2158,95*10</t>
  </si>
  <si>
    <t>Příplatek ZKD 1 km u vodorovné dopravy suti ze sypkých materiálů</t>
  </si>
  <si>
    <t>997221559</t>
  </si>
  <si>
    <t>113,92+614,4+140,59+491,48+756,9+41,660</t>
  </si>
  <si>
    <t>Vodorovná doprava suti 
  bez naložení, ale se složením a s hrubým urovnáním
    ze sypkých materiálů, na vzdálenost
      do 1 km</t>
  </si>
  <si>
    <t>Vodorovná doprava suti ze sypkých materiálů do 1 km</t>
  </si>
  <si>
    <t>997221551</t>
  </si>
  <si>
    <t>099: Přesun hmot HSV</t>
  </si>
  <si>
    <t>Geotextilie
  netkaná pro ochranu, separaci nebo filtraci
    měrná hmotnost
      přes 500 do 800 g/m2</t>
  </si>
  <si>
    <t>m2</t>
  </si>
  <si>
    <t>Geotextilie pro ochranu, separaci a filtraci netkaná měrná hmotnost do 800 g/m2 sorpční porézní hydrofobní textílie zachycující ropné látky (600g/m2)</t>
  </si>
  <si>
    <t>919726124</t>
  </si>
  <si>
    <t>Čištění vozovek
  metením bláta, prachu nebo hlinitého nánosu
    s odklizením na hromady na vzdálenost do 20 m nebo naložením na dopravní prostředek
    strojně povrchu podkladu nebo krytu
      betonového nebo živičného</t>
  </si>
  <si>
    <t>Čištění vozovek metením strojně podkladu nebo krytu betonového nebo živičného před provedením vodorovného dopravního značení</t>
  </si>
  <si>
    <t>938909311</t>
  </si>
  <si>
    <t>6+35</t>
  </si>
  <si>
    <t>Řezání stávajícího živičného krytu nebo podkladu 
  hloubky
    přes 50 do 100 mm</t>
  </si>
  <si>
    <t>Řezání stávajícího živičného krytu hl do 100 mm</t>
  </si>
  <si>
    <t>919735112</t>
  </si>
  <si>
    <t>Zarovnání styčné plochy podkladu nebo krytu podél vybourané části komunikace nebo zpevněné plochy 
  živičné
    tl. přes 50 do 100 mm</t>
  </si>
  <si>
    <t>Zarovnání styčné plochy podkladu nebo krytu živičného tl do 100 mm</t>
  </si>
  <si>
    <t>919731122</t>
  </si>
  <si>
    <t>706+530</t>
  </si>
  <si>
    <t>Utěsnění dilatačních spár zálivkou za studena 
  v cementobetonovém nebo živičném krytu včetně adhezního nátěru
    bez těsnicího profilu pod zálivkou, pro komůrky
    šířky 15 mm, hloubky
      20 mm</t>
  </si>
  <si>
    <t>Těsnění spár zálivkou za studena pro komůrky š 15 mm hl 20 mm bez těsnicího profilu</t>
  </si>
  <si>
    <t>919121221</t>
  </si>
  <si>
    <t>Předznačení pro vodorovné značení 
  stříkané barvou nebo prováděné z nátěrových hmot
    plošné šipky, symboly, nápisy</t>
  </si>
  <si>
    <t>Předznačení vodorovného plošného značení</t>
  </si>
  <si>
    <t>915621111</t>
  </si>
  <si>
    <t>4*7</t>
  </si>
  <si>
    <t>Vodorovné dopravní značení stříkaným plastem 
  přechody pro chodce, šipky, symboly nápisy
    bílé
      retroreflexní</t>
  </si>
  <si>
    <t>Vodorovné dopravní značení přechody pro chodce, šipky, symboly retroreflexní bílý plast</t>
  </si>
  <si>
    <t>915231112</t>
  </si>
  <si>
    <t>víčko plastové na sloupek D 60mm</t>
  </si>
  <si>
    <t>40445253</t>
  </si>
  <si>
    <t>H</t>
  </si>
  <si>
    <t>patka hliníková pro sloupek D 60 mm</t>
  </si>
  <si>
    <t>40445240</t>
  </si>
  <si>
    <t>sloupek Zn pro dopravní značku D 60mm v 3,5m</t>
  </si>
  <si>
    <t>40445225</t>
  </si>
  <si>
    <t>Montáž sloupku dopravních značek 
  délky do 3,5 m
    do hliníkové patky</t>
  </si>
  <si>
    <t>Montáž sloupku dopravních značek délky do 3,5 m s betonovým základem a patkou</t>
  </si>
  <si>
    <t>914511112</t>
  </si>
  <si>
    <t>značka dopravní svislá FeZn NK 500 x 700 mm</t>
  </si>
  <si>
    <t>značka dopravní svislá dle D.1.1.2.g DOPRAVNÍ ZNAČKY</t>
  </si>
  <si>
    <t>40444256</t>
  </si>
  <si>
    <t>Montáž svislé dopravní značky základní 
  velikosti
    do 1 m2
      objímkami na sloupky nebo konzoly</t>
  </si>
  <si>
    <t>Montáž svislé dopravní značky do velikosti 1 m2 objímkami na sloupek nebo konzolu</t>
  </si>
  <si>
    <t>914111111</t>
  </si>
  <si>
    <t>Montáž a demontáž mobilní semaforové soupravy 
  2 semafory</t>
  </si>
  <si>
    <t>Posunutí stávající dopravní značky  demontáž a znovuosazení</t>
  </si>
  <si>
    <t>913411111</t>
  </si>
  <si>
    <t>435,7*1,01</t>
  </si>
  <si>
    <t>obrubník betonový zahradní  šedý 100 x 5 x 20 cm</t>
  </si>
  <si>
    <t>59217002</t>
  </si>
  <si>
    <t>50+4*2+11+9+12+16+61+15+19+18+28+34+35+33+32+20+11+7,1+2,5+2,9+2,6*2+3,2+2,8</t>
  </si>
  <si>
    <t>Osazení zahradního obrubníku betonového
  s ložem tl. od 50 do 100 mm z betonu prostého tř. C 12/15
    s boční opěrou z betonu prostého tř. C 12/15</t>
  </si>
  <si>
    <t>Osazení zahradního obrubníku betonového do lože z betonu s boční opěrou</t>
  </si>
  <si>
    <t>916331112</t>
  </si>
  <si>
    <t>706*1,01</t>
  </si>
  <si>
    <t>obrubník betonový silniční 100 x 15 x 25 cm</t>
  </si>
  <si>
    <t>59217031</t>
  </si>
  <si>
    <t>307*2+38+54</t>
  </si>
  <si>
    <t>Osazení silničního obrubníku betonového
  se zřízením lože, s vyplněním a zatřením spár cementovou maltou
    stojatého
    s boční opěrou z betonu prostého, do lože
      z betonu prostého</t>
  </si>
  <si>
    <t>Osazení silničního obrubníku betonového stojatého s boční opěrou do lože z betonu prostého</t>
  </si>
  <si>
    <t>916131213</t>
  </si>
  <si>
    <t>Očištění vybouraných prvků komunikací
  od spojovacího materiálu s odklizením a uložením očištěných hmot a spojovacího materiálu na
  skládku na vzdálenost do 10 m
    zámkových dlaždic
      s vyplněním spár kamenivem</t>
  </si>
  <si>
    <t>Očištění vybouraných zámkových dlaždic s původním spárováním z kameniva těženého</t>
  </si>
  <si>
    <t>979054451</t>
  </si>
  <si>
    <t>009: Ostatní konstrukce a práce</t>
  </si>
  <si>
    <t>Výšková úprava uličního vstupu nebo vpusti do 200 mm 
  zvýšením poklopu</t>
  </si>
  <si>
    <t>Výšková úprava poklopu stávajících šachet</t>
  </si>
  <si>
    <t>899331111</t>
  </si>
  <si>
    <t>008: Trubní vedení</t>
  </si>
  <si>
    <t>Podklad ze štěrkodrti ŠD 
  s rozprostřením a zhutněním, po zhutnění
    tl. 250 mm</t>
  </si>
  <si>
    <t>Podklad ze štěrkodrtě ŠD tl 250 mm</t>
  </si>
  <si>
    <t>564871111</t>
  </si>
  <si>
    <t>149,64*1,02</t>
  </si>
  <si>
    <t>Dlažba zámková vlnová základní rovná 22,5x11,2x8 cm přírodní</t>
  </si>
  <si>
    <t>Dlažba voděpropustná betonová 24x17x8 cm přírodní</t>
  </si>
  <si>
    <t>59245289*</t>
  </si>
  <si>
    <t>1,36*1,02</t>
  </si>
  <si>
    <t>Dlažba zámková vlnová základní rovná 22,5x11,2x8 cm červená</t>
  </si>
  <si>
    <t>Dlažba voděpropustná betonová 24x17x8 cm červená</t>
  </si>
  <si>
    <t>59245272*</t>
  </si>
  <si>
    <t>Kladení dlažby z betonových zámkových dlaždic pozemních komunikací
  s ložem z kameniva těženého nebo drceného tl. do 50 mm, s vyplněním spár, s dvojitým hutněním
  vibrováním a se smetením přebytečného materiálu na krajnici
    tl. 80 mm
    skupiny A, pro plochy
      přes 100 do 300 m2</t>
  </si>
  <si>
    <t>Kladení zámkové dlažby pozemních komunikací tl 80 mm skupiny A pl do 300 m2</t>
  </si>
  <si>
    <t>596212212</t>
  </si>
  <si>
    <t>Podklad ze štěrkodrti ŠD 
  s rozprostřením a zhutněním, po zhutnění
    tl. 80 mm</t>
  </si>
  <si>
    <t>Podklad ze štěrkodrtě ŠD tl 80 mm</t>
  </si>
  <si>
    <t>564821111</t>
  </si>
  <si>
    <t>nepravidelný kámen Andezit rezavohnědý, dlažba pr. 10-50 cm tl. 6-10 cm</t>
  </si>
  <si>
    <t>nepravidelný kámen, dlažba pr. 10-50 cm tl. 6-10 cm</t>
  </si>
  <si>
    <t>58384662</t>
  </si>
  <si>
    <t>Kladení šlapáků z jednotlivých kusů 
  do lože ze štěrkopísku nebo z prohozené zeminy
    v rovině nebo na svahu do 1:5</t>
  </si>
  <si>
    <t>Kladení šlapáků v rovině a svahu do 1:5</t>
  </si>
  <si>
    <t>596911111</t>
  </si>
  <si>
    <t>Podklad ze štěrkodrti ŠD 
  s rozprostřením a zhutněním, po zhutnění
    tl. 230 mm</t>
  </si>
  <si>
    <t>Podklad ze štěrkodrtě ŠD tl 230 mm</t>
  </si>
  <si>
    <t>564861114</t>
  </si>
  <si>
    <t>kotva průvleková pro střední zatížení se šestihrannou hlavou M20 dl 260mm</t>
  </si>
  <si>
    <t>kotvící tyč pro ukotvení zatravńovací dlažby lze vyrobit z roxoru (1ks/1m2)</t>
  </si>
  <si>
    <t>54879046*</t>
  </si>
  <si>
    <t>50*1,02</t>
  </si>
  <si>
    <t>dlažba zatravňovací recyklovaný PE, 33 x 33 x 5 cm nosnost 350 t/m2</t>
  </si>
  <si>
    <t>dlažba zatravňovací recyklovaný PE, 33 x 33 x 5 cm</t>
  </si>
  <si>
    <t>56245141</t>
  </si>
  <si>
    <t>Kladení dlažby z plastových vegetačních tvárnic pozemních komunikací
  s vyrovnávací vrstvou z kameniva tl. do 20 mm a s vyplněním vegetačních otvorů
    se zámkem tl. přes 30 do 60 mm, pro plochy
      do 50 m2</t>
  </si>
  <si>
    <t>Kladení dlažby z plastových vegetačních dlaždic pozemních komunikací se zámkem do tl 60 mm pl 50 m2</t>
  </si>
  <si>
    <t>593532111</t>
  </si>
  <si>
    <t>Podklad ze štěrkodrti ŠD 
  s rozprostřením a zhutněním, po zhutnění
    tl. 200 mm</t>
  </si>
  <si>
    <t>Podklad ze štěrkodrtě ŠD tl 200 mm</t>
  </si>
  <si>
    <t>564861111</t>
  </si>
  <si>
    <t>106*1,02</t>
  </si>
  <si>
    <t>dlažba skladebná betonová 20x10x8 cm přírodní</t>
  </si>
  <si>
    <t>59245020</t>
  </si>
  <si>
    <t>(260+270)*0,2</t>
  </si>
  <si>
    <t>Kladení dlažby z betonových nebo kameninových dlaždic komunikací pro pěší
  s vyplněním spár a se smetením přebytečného materiálu na vzdálenost do 3 m
    s ložem z cementové malty tl. do 30 mm
    velikosti dlaždic do 0,09 m2 (bez zámku), pro plochy
      přes 100 do 300 m2</t>
  </si>
  <si>
    <t>Kladení betonové dlažby komunikací pro pěší do lože z betonu - přídlažba</t>
  </si>
  <si>
    <t>596841122</t>
  </si>
  <si>
    <t>333,28*1,02</t>
  </si>
  <si>
    <t>(3+6,33+5,68+6,24+5,95+7,38+9,48+4,65+7,98+2,61)*0,4*1,02</t>
  </si>
  <si>
    <t>dlažba skladebná betonová 20x10x8 cm barevná</t>
  </si>
  <si>
    <t>dlažba skladebná betonová 20x10x8 cm barevná - reliéfní</t>
  </si>
  <si>
    <t>59245005</t>
  </si>
  <si>
    <t>210+147</t>
  </si>
  <si>
    <t>Kladení dlažby z betonových zámkových dlaždic pozemních komunikací
  s ložem z kameniva těženého nebo drceného tl. do 50 mm, s vyplněním spár, s dvojitým hutněním
  vibrováním a se smetením přebytečného materiálu na krajnici
    tl. 80 mm
    skupiny A, pro plochy
      přes 300 m2</t>
  </si>
  <si>
    <t>Kladení zámkové dlažby pozemních komunikací tl 80 mm skupiny A pl přes 300 m2</t>
  </si>
  <si>
    <t>596212213</t>
  </si>
  <si>
    <t>1406,616*1,02</t>
  </si>
  <si>
    <t>dlažba skladebná betonová 20x10x6 cm přírodní</t>
  </si>
  <si>
    <t>59245018</t>
  </si>
  <si>
    <t>(3,5+2,6*2+1*3+3,01+3,22+2,06+1,97+3*4)*0,4*1,02+(6,5+3,5*2+5)*0,8*1,02</t>
  </si>
  <si>
    <t>dlažba skladebná betonová základní pro nevidomé 20 x 10 x 6 cm barevná</t>
  </si>
  <si>
    <t>59245006</t>
  </si>
  <si>
    <t>755+680</t>
  </si>
  <si>
    <t>Kladení dlažby z betonových zámkových dlaždic komunikací pro pěší
  s ložem z kameniva těženého nebo drceného tl. do 40 mm, s vyplněním spár s dvojitým hutněním,
  vibrováním a se smetením přebytečného materiálu na krajnici
    tl. 60 mm
    skupiny A, pro plochy
      přes 300 m2</t>
  </si>
  <si>
    <t>Kladení zámkové dlažby komunikací pro pěší tl 60 mm skupiny A pl přes 300 m2</t>
  </si>
  <si>
    <t>596211113</t>
  </si>
  <si>
    <t>lokální sanace pláně (doplnění nevhodného podloží) cca do 50% z plochy nové komunikace = 1932m2;1932*0,5</t>
  </si>
  <si>
    <t>Podklad ze štěrkodrti ŠD 
  s rozprostřením a zhutněním, po zhutnění
    tl. 270 mm</t>
  </si>
  <si>
    <t>Podklad ze štěrkodrtě ŠD tl. 270 mm</t>
  </si>
  <si>
    <t>564871113</t>
  </si>
  <si>
    <t>Podklad ze štěrkodrti ŠD 
  s rozprostřením a zhutněním, po zhutnění
    tl. 150 mm</t>
  </si>
  <si>
    <t>Podklad ze štěrkodrtě ŠD tl 150 mm</t>
  </si>
  <si>
    <t>564851111</t>
  </si>
  <si>
    <t>Postřik infiltrační PI z asfaltu silničního
  s posypem kamenivem, v množství
    0,60 kg/m2</t>
  </si>
  <si>
    <t>Postřik živičný infiltrační s posypem z asfaltu množství 0,60 kg/m2</t>
  </si>
  <si>
    <t>573111111</t>
  </si>
  <si>
    <t>Asfaltový beton vrstva podkladní ACP 16 (obalované kamenivo střednězrnné - OKS) 
  s rozprostřením a zhutněním
    v pruhu šířky do 3 m, po zhutnění
      tl. 80 mm</t>
  </si>
  <si>
    <t>Asfaltový beton vrstva podkladní ACP 16 (obalované kamenivo OKS) tl 80 mm š do 3 m</t>
  </si>
  <si>
    <t>565165111</t>
  </si>
  <si>
    <t>Postřik spojovací PS
  bez posypu kamenivem
    ze silniční emulze, v množství
      0,60 kg/m2</t>
  </si>
  <si>
    <t>Postřik živičný spojovací ze silniční (kationaktivní) emulze v množství 0,60 kg/m2</t>
  </si>
  <si>
    <t>573231109</t>
  </si>
  <si>
    <t>1932</t>
  </si>
  <si>
    <t>Asfaltový beton vrstva obrusná ACO 11 (ABS) 
  s rozprostřením a se zhutněním
    z nemodifikovaného asfaltu
    v pruhu šířky do 3 m
    tř. I, po zhutnění
      tl. 40 mm</t>
  </si>
  <si>
    <t>Asfaltový beton vrstva obrusná ACO 11 (ABS) tř. I tl 40 mm š do 3 m z nemodifikovaného asfaltu</t>
  </si>
  <si>
    <t>577134111</t>
  </si>
  <si>
    <t>005: Komunikace</t>
  </si>
  <si>
    <t>151+210+147+755+680+50</t>
  </si>
  <si>
    <t>Zhutnění podloží pod násypy z rostlé horniny tř. 1 až 4 
  z hornin soudružných do 92 % PS a nesoudržných sypkých relativní ulehlosti I(d) do 0,8</t>
  </si>
  <si>
    <t>Zhutnění podloží z hornin soudržných do 92% PS nebo nesoudržných sypkých I(d) do 0,8</t>
  </si>
  <si>
    <t>215901101</t>
  </si>
  <si>
    <t>002: Základy</t>
  </si>
  <si>
    <t>substrát vegetačních střech intenzivní</t>
  </si>
  <si>
    <t>substrát pro vegetační parkoviště složení vrstvy je obvykle 90 objemových % štěrku a 10 objemových % ornice</t>
  </si>
  <si>
    <t>10321003R</t>
  </si>
  <si>
    <t>osivo pro vegetační střechy směs bylin a tráv</t>
  </si>
  <si>
    <t>osivo pro vegetační parkoviště směs bylin a tráv</t>
  </si>
  <si>
    <t>00572510R</t>
  </si>
  <si>
    <t>Založení trávníků ve vegetačních prefabrikátech 
  výsevem směsi substrátu a semene
    v rovině nebo na svahu do 1:5</t>
  </si>
  <si>
    <t>Založení trávníku ve vegetačních prefabrikátech výsevem směsi semene v rovině a ve svahu do 1:5</t>
  </si>
  <si>
    <t>180405114</t>
  </si>
  <si>
    <t>fólie PE hydroizolační (ojemová hmotnost 950 kg/m3), š. 1,4 m tl. 2,0 mm</t>
  </si>
  <si>
    <t>fólie HDPE s vysokou hustotou "Protikořenová bariéra" tl. 1,5mm 1000g/m2 .</t>
  </si>
  <si>
    <t>28323113*</t>
  </si>
  <si>
    <t>13*5*6</t>
  </si>
  <si>
    <t>Položení mulčovací textilie
  proti prorůstání plevelů kolem vysázených rostlin
    v rovině nebo na svahu do 1:5</t>
  </si>
  <si>
    <t>Položení mulčovací textilie v rovině a svahu do 1:5</t>
  </si>
  <si>
    <t>184911311</t>
  </si>
  <si>
    <t>Ochrana kmene bedněním před poškozením stavebním provozem
  zřízení včetně odstranění
    výšky bednění
    do 2 m
    průměru kmene
      přes 300 do 500 mm</t>
  </si>
  <si>
    <t>Ochrana kmene průměru přes 300 do 500 mm bedněním výšky do 2 m</t>
  </si>
  <si>
    <t>184818232</t>
  </si>
  <si>
    <t>180,5*1,8</t>
  </si>
  <si>
    <t>Poplatek za uložení stavebního odpadu - zeminy a kameniva na skládce</t>
  </si>
  <si>
    <t>171201211</t>
  </si>
  <si>
    <t>Uložení sypaniny 
  na skládky</t>
  </si>
  <si>
    <t>Uložení sypaniny na skládky</t>
  </si>
  <si>
    <t>171201201</t>
  </si>
  <si>
    <t>75,5+105</t>
  </si>
  <si>
    <t>Vodorovné přemístění výkopku nebo sypaniny po suchu 
  na obvyklém dopravním prostředku, bez naložení výkopku, avšak se složením bez rozhrnutí
    z horniny tř. 1 až 4 na vzdálenost
      přes 9 000 do 10 000 m</t>
  </si>
  <si>
    <t>Vodorovné přemístění do 10000 m výkopku/sypaniny z horniny tř. 1 až 4</t>
  </si>
  <si>
    <t>162701105</t>
  </si>
  <si>
    <t>Vodorovné přemístění smýcených křovin 
  do průměru kmene 100 mm
    na vzdálenost do 5 000 m</t>
  </si>
  <si>
    <t>Vodorovné přemístění křovin do 5 km D kmene do 100 mm</t>
  </si>
  <si>
    <t>162301501</t>
  </si>
  <si>
    <t>Odstranění křovin a stromů s odstraněním kořenů 
  průměru kmene do 100 mm
    do sklonu terénu 1 : 5, při celkové ploše
      do 1 000 m2</t>
  </si>
  <si>
    <t>Odstranění křovin a stromů průměru kmene do 100 mm i s kořeny z celkové plochy do 1000 m2</t>
  </si>
  <si>
    <t>111201101</t>
  </si>
  <si>
    <t>Vodorovné přemístění větví, kmenů nebo pařezů 
  s naložením, složením a dopravou
    Příplatek k cenám za každých dalších i započatých 5000 m přes 5000 m
    pařezů kmenů, průměru
      přes 300 do 500 mm</t>
  </si>
  <si>
    <t>Příplatek k vodorovnému přemístění pařezů D 500 mm ZKD 5 km</t>
  </si>
  <si>
    <t>162301922</t>
  </si>
  <si>
    <t>Vodorovné přemístění větví, kmenů nebo pařezů 
  s naložením, složením a dopravou
    do 5000 m
    pařezů kmenů, průměru
      přes 300 do 500 mm</t>
  </si>
  <si>
    <t>Vodorovné přemístění pařezů do 5 km D do 500 mm</t>
  </si>
  <si>
    <t>162301422</t>
  </si>
  <si>
    <t>Odstranění pařezů 
  s jejich vykopáním, vytrháním nebo odstřelením, s přesekáním kořenů
    průměru
      přes 300 do 500 mm</t>
  </si>
  <si>
    <t>Odstranění pařezů D do 500 mm</t>
  </si>
  <si>
    <t>112201102</t>
  </si>
  <si>
    <t>Vodorovné přemístění větví, kmenů nebo pařezů 
  s naložením, složením a dopravou
    Příplatek k cenám za každých dalších i započatých 5000 m přes 5000 m
    kmenů stromů
    listnatých, o průměru
      přes 300 do 500 mm</t>
  </si>
  <si>
    <t>Příplatek k vodorovnému přemístění kmenů stromů listnatých D kmene do 500 mm ZKD 5 km</t>
  </si>
  <si>
    <t>162301912</t>
  </si>
  <si>
    <t>Vodorovné přemístění větví, kmenů nebo pařezů 
  s naložením, složením a dopravou
    do 5000 m
    kmenů stromů
    listnatých, průměru
      přes 300 do 500 mm</t>
  </si>
  <si>
    <t>Vodorovné přemístění kmenů stromů listnatých do 5 km D kmene do 500 mm</t>
  </si>
  <si>
    <t>162301412</t>
  </si>
  <si>
    <t>Odstranění stromů
  s odřezáním kmene a s odvětvením
    listnatých, průměru kmene
      přes 300 do 500 mm</t>
  </si>
  <si>
    <t>Odstranění stromů listnatých průměru kmene do 500 mm bude upřesněno při realizaci</t>
  </si>
  <si>
    <t>112101102</t>
  </si>
  <si>
    <t>105/2</t>
  </si>
  <si>
    <t>Hloubení zapažených i nezapažených rýh šířky do 600 mm 
  s urovnáním dna do předepsaného profilu a spádu
    v hornině tř. 3
    Příplatek k cenám
      za lepivost horniny tř. 3</t>
  </si>
  <si>
    <t>Příplatek za lepivost k hloubení rýh š do 600 mm v hornině tř. 3</t>
  </si>
  <si>
    <t>132201109</t>
  </si>
  <si>
    <t>rýha pro nové obrubníky;2*300*0,5*0,35</t>
  </si>
  <si>
    <t>Hloubení zapažených i nezapažených rýh šířky do 600 mm 
  s urovnáním dna do předepsaného profilu a spádu
    v hornině tř. 3
      do 100 m3</t>
  </si>
  <si>
    <t>Hloubení rýh š do 600 mm v hornině tř. 3 objemu do 100 m3</t>
  </si>
  <si>
    <t>132201101</t>
  </si>
  <si>
    <t>75,5/2</t>
  </si>
  <si>
    <t>Odkopávky a prokopávky nezapažené pro silnice 
  s přemístěním výkopku v příčných profilech na vzdálenost do 15 m nebo s naložením na dopravní
  prostředek
    v hornině tř. 3
    Příplatek k cenám
      za lepivost horniny tř. 3</t>
  </si>
  <si>
    <t>Příplatek k odkopávkám a prokopávkám pro silnice v hornině tř. 3 za lepivost</t>
  </si>
  <si>
    <t>122202209</t>
  </si>
  <si>
    <t>755*0,1</t>
  </si>
  <si>
    <t>Odkopávky a prokopávky nezapažené pro silnice 
  s přemístěním výkopku v příčných profilech na vzdálenost do 15 m nebo s naložením na dopravní
  prostředek
    v hornině tř. 3
      přes 100 do 1 000 m3</t>
  </si>
  <si>
    <t>Odkopávky a prokopávky nezapažené pro silnice objemu do 1000 m3 v hornině tř. 3</t>
  </si>
  <si>
    <t>122202202</t>
  </si>
  <si>
    <t>lokální sanace pláně (výměna nevhodného podloží) cca do 50% z plochy nové komunikace = 1932m2;1932*0,5+151</t>
  </si>
  <si>
    <t>Odstranění podkladů nebo krytů
  strojně
    plochy jednotlivě přes 200 m2
    s přemístěním hmot na skládku na vzdálenost do 20 m nebo s naložením na dopravní prostředek
    z kameniva hrubého drceného, o tl. vrstvy
      přes 200 do 300 mm</t>
  </si>
  <si>
    <t>Odstranění podkladu z kameniva drceného do tl 300 mm strojně pl přes 200 m2</t>
  </si>
  <si>
    <t>113107223</t>
  </si>
  <si>
    <t>210+2400</t>
  </si>
  <si>
    <t>Odstranění podkladů nebo krytů
  strojně
    plochy jednotlivě přes 200 m2
    s přemístěním hmot na skládku na vzdálenost do 20 m nebo s naložením na dopravní prostředek
    z kameniva hrubého drceného, o tl. vrstvy
      přes 100 do 200 mm</t>
  </si>
  <si>
    <t>Odstranění podkladu z kameniva drceného do tl 200 mm strojně pl přes 200 m2</t>
  </si>
  <si>
    <t>113107222</t>
  </si>
  <si>
    <t>výšková a sklonová úprava stávajících chodníků přejezdových a pro pěší; 147+680</t>
  </si>
  <si>
    <t>Odstranění podkladů nebo krytů
  strojně
    plochy jednotlivě přes 200 m2
    s přemístěním hmot na skládku na vzdálenost do 20 m nebo s naložením na dopravní prostředek
    z kameniva hrubého drceného, o tl. vrstvy
      do 100 mm</t>
  </si>
  <si>
    <t>Odstranění podkladu z kameniva drceného tl 100 mm strojně pl přes 200 m2</t>
  </si>
  <si>
    <t>113107221</t>
  </si>
  <si>
    <t>předpoklad pod vrstvou z litého asfaltu na chodníku - bude upřesněno při realizaci;890</t>
  </si>
  <si>
    <t>betonová plocha;20</t>
  </si>
  <si>
    <t>Odstranění podkladů nebo krytů
  strojně
    plochy jednotlivě přes 200 m2
    s přemístěním hmot na skládku na vzdálenost do 20 m nebo s naložením na dopravní prostředek
    z betonu prostého, o tl. vrstvy
      přes 100 do 150 mm</t>
  </si>
  <si>
    <t>Odstranění podkladu z betonu prostého tl 150 mm strojně pl přes 200 m2</t>
  </si>
  <si>
    <t>113107231</t>
  </si>
  <si>
    <t>Frézování živičného podkladu nebo krytu 
  s naložením na dopravní prostředek
    plochy přes 1 000 do 10 000 m2
    bez překážek v trase
    pruhu šířky do 1 m, tloušťky vrstvy
      100 mm</t>
  </si>
  <si>
    <t>Frézování živičného krytu do tl 100 mm pruh š 1 m pl do 10000 m2 bez překážek v trase</t>
  </si>
  <si>
    <t>113154324</t>
  </si>
  <si>
    <t>Frézování živičného podkladu nebo krytu 
  s naložením na dopravní prostředek
    plochy přes 500 do 1 000 m2
    bez překážek v trase
    pruhu šířky do 1 m, tloušťky vrstvy
      50 mm</t>
  </si>
  <si>
    <t>Frézování živičného krytu tl 50 mm pruh š 1 m pl do 1000 m2 bez překážek v trase</t>
  </si>
  <si>
    <t>113154223</t>
  </si>
  <si>
    <t>700+130</t>
  </si>
  <si>
    <t>Rozebrání dlažeb komunikací pro pěší
  s přemístěním hmot na skládku na vzdálenost do 3 m nebo s naložením na dopravní prostředek
    s ložem z kameniva nebo živice a s jakoukoliv výplní spár
    ručně
      ze zámkové dlažby</t>
  </si>
  <si>
    <t>Rozebrání dlažeb ze zámkových dlaždic komunikací pro pěší ručně k dalšímu použití</t>
  </si>
  <si>
    <t>113106123</t>
  </si>
  <si>
    <t>Rozebrání dlažeb komunikací pro pěší
  s přemístěním hmot na skládku na vzdálenost do 3 m nebo s naložením na dopravní prostředek
    s ložem z kameniva nebo živice a s jakoukoliv výplní spár
    strojně
    plochy jednotlivě do 50 m2
      ze zámkové dlažby</t>
  </si>
  <si>
    <t>Rozebrání dlažeb ze zámkových dlaždic komunikací pro pěší strojně pl do 50 m2</t>
  </si>
  <si>
    <t>113106134</t>
  </si>
  <si>
    <t>270*0,5*2</t>
  </si>
  <si>
    <t>Rozebrání dlažeb a dílců vozovek a ploch
  s přemístěním hmot na skládku na vzdálenost do 3 m nebo s naložením na dopravní prostředek,
  s jakoukoliv výplní spár
    strojně
    plochy jednotlivě přes 50 m2 do 200 m2
    z velkých kostek s ložem
      ze živice</t>
  </si>
  <si>
    <t>Rozebrání dlažeb vozovek z velkých kostek s ložem ze živice strojně pl přes 50 do 200 m2</t>
  </si>
  <si>
    <t>113106212</t>
  </si>
  <si>
    <t>30+125+36+105+45+280+90</t>
  </si>
  <si>
    <t>Vytrhání obrub 
  s vybouráním lože, s přemístěním hmot na skládku na vzdálenost do 3 m nebo s naložením na
  dopravní prostředek
    záhonových</t>
  </si>
  <si>
    <t>Vytrhání obrub záhonových</t>
  </si>
  <si>
    <t>113204111</t>
  </si>
  <si>
    <t>150+120+50+155+130+30</t>
  </si>
  <si>
    <t>Vytrhání obrub 
  s vybouráním lože, s přemístěním hmot na skládku na vzdálenost do 3 m nebo s naložením na
  dopravní prostředek
    z krajníků nebo obrubníků stojatých</t>
  </si>
  <si>
    <t>Vytrhání obrub krajníků obrubníků stojatých</t>
  </si>
  <si>
    <t>113202111</t>
  </si>
  <si>
    <t>130*0,2</t>
  </si>
  <si>
    <t>Sejmutí ornice nebo lesní půdy 
  s vodorovným přemístěním na hromady v místě upotřebení nebo na dočasné či trvalé skládky se
  složením, na vzdálenost
    přes 100 do 250 m</t>
  </si>
  <si>
    <t>Sejmutí ornice s přemístěním na vzdálenost do 250 m</t>
  </si>
  <si>
    <t>121101103</t>
  </si>
  <si>
    <t>##T2##PRO_ITEM_tevCode</t>
  </si>
  <si>
    <t>##T2##PRO_ITEM_szvCode</t>
  </si>
  <si>
    <t>##T2##PRO_ITEM_iteCode</t>
  </si>
  <si>
    <t>##T2##PRO_ITEM_catID</t>
  </si>
  <si>
    <t>##T2##N_Catalog_catGUID</t>
  </si>
  <si>
    <t>001: Zemní práce</t>
  </si>
  <si>
    <t>SO.100: Komunikace</t>
  </si>
  <si>
    <t>Počet</t>
  </si>
  <si>
    <t>Cen. soustava</t>
  </si>
  <si>
    <t>Komentář</t>
  </si>
  <si>
    <t>Sazba DPH</t>
  </si>
  <si>
    <t>Suť</t>
  </si>
  <si>
    <t>Jedn. suť</t>
  </si>
  <si>
    <t>Hmotnost</t>
  </si>
  <si>
    <t>Jedn. hmotn.</t>
  </si>
  <si>
    <t>Cena</t>
  </si>
  <si>
    <t>Jedn. cena</t>
  </si>
  <si>
    <t>Výměra</t>
  </si>
  <si>
    <t>Ztratné</t>
  </si>
  <si>
    <t>Výměra bez ztr.</t>
  </si>
  <si>
    <t>Poř.</t>
  </si>
  <si>
    <t>Zakázka:</t>
  </si>
  <si>
    <t>Celkem (včetně DPH)</t>
  </si>
  <si>
    <t>Celkem (bez DPH)</t>
  </si>
  <si>
    <t>Počet položek</t>
  </si>
  <si>
    <t>Poznámka :</t>
  </si>
  <si>
    <t>Podpis :</t>
  </si>
  <si>
    <t>Podpis:</t>
  </si>
  <si>
    <t>Datum :</t>
  </si>
  <si>
    <t>Jméno :</t>
  </si>
  <si>
    <t>Za objednatele</t>
  </si>
  <si>
    <t>Za zhotovitele</t>
  </si>
  <si>
    <t xml:space="preserve">Veřejné osvětlení </t>
  </si>
  <si>
    <t>SO.401</t>
  </si>
  <si>
    <t>Vedlejší a ostatní náklady</t>
  </si>
  <si>
    <t>VON</t>
  </si>
  <si>
    <t>Komunikace</t>
  </si>
  <si>
    <t>SO.100</t>
  </si>
  <si>
    <t>Zatřídění</t>
  </si>
  <si>
    <t>Kód zatřídění</t>
  </si>
  <si>
    <t>Popis objektu</t>
  </si>
  <si>
    <t>Kód stavebního objektu</t>
  </si>
  <si>
    <t>REKAPITULACE</t>
  </si>
  <si>
    <t>Zpracovatel</t>
  </si>
  <si>
    <t>Jméno</t>
  </si>
  <si>
    <t>Význam (funkce)</t>
  </si>
  <si>
    <t>+420 474 626 074</t>
  </si>
  <si>
    <t>SINGS projekční ateliér, s.r.o.</t>
  </si>
  <si>
    <t>Projektant</t>
  </si>
  <si>
    <t>Telefon</t>
  </si>
  <si>
    <t>Kontaktní osoba</t>
  </si>
  <si>
    <t>Název</t>
  </si>
  <si>
    <t>Typ Firmy</t>
  </si>
  <si>
    <t>Datum dokončení</t>
  </si>
  <si>
    <t>Rok</t>
  </si>
  <si>
    <t>Datum zahájení</t>
  </si>
  <si>
    <t>Adresa</t>
  </si>
  <si>
    <t>Komentář verze</t>
  </si>
  <si>
    <t>Popis verze</t>
  </si>
  <si>
    <t>Rekonstrukce ul. Husova v úseku Jiráskova - Blatenská - 2. etapa</t>
  </si>
  <si>
    <t>2019/19</t>
  </si>
  <si>
    <t>Zakázka</t>
  </si>
  <si>
    <t>Číslo zakázky</t>
  </si>
  <si>
    <t>Krycí list rozpočtu</t>
  </si>
  <si>
    <t>Slepý orientační rozpočet k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</si>
</sst>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0%"/>
    <numFmt numFmtId="165" formatCode="dd\.mm\.yyyy"/>
    <numFmt numFmtId="166" formatCode="#,##0.00000"/>
    <numFmt numFmtId="167" formatCode="#,##0.000"/>
    <numFmt numFmtId="168" formatCode="_(#,##0.00_);[Red]\-\ #,##0.00_);&quot;–&quot;??;_(@_)"/>
    <numFmt numFmtId="169" formatCode="_(#,##0.00000_);[Red]\-\ #,##0.00000_);&quot;–&quot;??;_(@_)"/>
    <numFmt numFmtId="170" formatCode="_(#,##0_);[Red]\-\ #,##0_);&quot;–&quot;??;_(@_)"/>
    <numFmt numFmtId="171" formatCode="_(#,##0.0??;\-\ #,##0.0??;&quot;–&quot;???;_(@_)"/>
    <numFmt numFmtId="172" formatCode="_(#,##0&quot;.&quot;_);;;_(@_)"/>
    <numFmt numFmtId="173" formatCode="#"/>
    <numFmt numFmtId="174" formatCode="_(#,##0.0_);[Red]\-\ #,##0.0_);&quot;–&quot;??;_(@_)"/>
  </numFmts>
  <fonts count="60" x14ac:knownFonts="1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8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mbria"/>
      <family val="2"/>
      <charset val="238"/>
      <scheme val="maj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i/>
      <sz val="1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8"/>
      <color theme="1" tint="0.34998626667073579"/>
      <name val="Calibri"/>
      <family val="2"/>
      <charset val="238"/>
      <scheme val="minor"/>
    </font>
    <font>
      <b/>
      <sz val="9"/>
      <color theme="4" tint="-0.249977111117893"/>
      <name val="Calibri"/>
      <family val="2"/>
      <charset val="238"/>
      <scheme val="minor"/>
    </font>
    <font>
      <b/>
      <sz val="10"/>
      <color theme="5" tint="-0.499984740745262"/>
      <name val="Calibri"/>
      <family val="2"/>
      <charset val="238"/>
      <scheme val="minor"/>
    </font>
    <font>
      <sz val="8"/>
      <color indexed="17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sz val="8"/>
      <color theme="6" tint="-0.499984740745262"/>
      <name val="Calibri"/>
      <family val="2"/>
      <charset val="238"/>
      <scheme val="minor"/>
    </font>
    <font>
      <b/>
      <sz val="9"/>
      <color indexed="18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b/>
      <sz val="9"/>
      <color theme="4" tint="-0.499984740745262"/>
      <name val="Calibri"/>
      <family val="2"/>
      <charset val="238"/>
      <scheme val="minor"/>
    </font>
    <font>
      <b/>
      <sz val="12"/>
      <color indexed="25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indexed="54"/>
      <name val="Calibri"/>
      <family val="2"/>
      <charset val="238"/>
      <scheme val="minor"/>
    </font>
    <font>
      <b/>
      <sz val="10"/>
      <color indexed="54"/>
      <name val="Calibri"/>
      <family val="2"/>
      <charset val="238"/>
      <scheme val="minor"/>
    </font>
    <font>
      <b/>
      <sz val="10"/>
      <color indexed="56"/>
      <name val="Calibri"/>
      <family val="2"/>
      <charset val="238"/>
      <scheme val="minor"/>
    </font>
    <font>
      <sz val="9"/>
      <color theme="4" tint="-0.249977111117893"/>
      <name val="Calibri"/>
      <family val="2"/>
      <charset val="238"/>
      <scheme val="minor"/>
    </font>
    <font>
      <sz val="10"/>
      <color theme="5" tint="-0.499984740745262"/>
      <name val="Calibri"/>
      <family val="2"/>
      <charset val="238"/>
      <scheme val="minor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8"/>
      <color theme="3"/>
      <name val="Arial"/>
      <family val="2"/>
      <charset val="238"/>
    </font>
    <font>
      <b/>
      <sz val="18"/>
      <color theme="4" tint="-0.499984740745262"/>
      <name val="Calibri"/>
      <family val="2"/>
      <charset val="238"/>
      <scheme val="minor"/>
    </font>
    <font>
      <b/>
      <sz val="18"/>
      <color theme="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21" fillId="0" borderId="1"/>
    <xf numFmtId="0" fontId="23" fillId="0" borderId="1"/>
    <xf numFmtId="0" fontId="22" fillId="0" borderId="1"/>
    <xf numFmtId="0" fontId="24" fillId="0" borderId="1" applyNumberFormat="0" applyFill="0" applyBorder="0" applyAlignment="0" applyProtection="0"/>
  </cellStyleXfs>
  <cellXfs count="36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4" xfId="0" applyBorder="1"/>
    <xf numFmtId="0" fontId="8" fillId="0" borderId="0" xfId="0" applyFont="1" applyAlignment="1" applyProtection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13" fillId="0" borderId="15" xfId="0" applyFont="1" applyBorder="1" applyAlignment="1" applyProtection="1">
      <alignment horizontal="center" vertical="center" wrapText="1"/>
    </xf>
    <xf numFmtId="0" fontId="13" fillId="0" borderId="16" xfId="0" applyFont="1" applyBorder="1" applyAlignment="1" applyProtection="1">
      <alignment horizontal="center" vertical="center" wrapText="1"/>
    </xf>
    <xf numFmtId="0" fontId="13" fillId="0" borderId="17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 applyProtection="1">
      <alignment horizontal="left" vertical="center"/>
      <protection locked="0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1" xfId="0" applyFont="1" applyBorder="1" applyAlignment="1" applyProtection="1">
      <alignment vertical="center"/>
      <protection locked="0"/>
    </xf>
    <xf numFmtId="4" fontId="1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3" borderId="0" xfId="0" applyFont="1" applyFill="1" applyAlignment="1">
      <alignment vertical="center"/>
    </xf>
    <xf numFmtId="0" fontId="3" fillId="3" borderId="5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6" xfId="0" applyFont="1" applyFill="1" applyBorder="1" applyAlignment="1" applyProtection="1">
      <alignment vertical="center"/>
      <protection locked="0"/>
    </xf>
    <xf numFmtId="4" fontId="3" fillId="3" borderId="6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12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right" vertical="center"/>
      <protection locked="0"/>
    </xf>
    <xf numFmtId="0" fontId="12" fillId="3" borderId="0" xfId="0" applyFont="1" applyFill="1" applyAlignment="1" applyProtection="1">
      <alignment horizontal="right" vertical="center"/>
    </xf>
    <xf numFmtId="0" fontId="15" fillId="0" borderId="0" xfId="0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19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vertical="center"/>
    </xf>
    <xf numFmtId="4" fontId="4" fillId="0" borderId="19" xfId="0" applyNumberFormat="1" applyFont="1" applyBorder="1" applyAlignment="1" applyProtection="1">
      <alignment vertical="center"/>
      <protection locked="0"/>
    </xf>
    <xf numFmtId="4" fontId="4" fillId="0" borderId="19" xfId="0" applyNumberFormat="1" applyFont="1" applyBorder="1" applyAlignment="1" applyProtection="1">
      <alignment vertic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9" xfId="0" applyFont="1" applyBorder="1" applyAlignment="1" applyProtection="1">
      <alignment horizontal="left" vertical="center"/>
    </xf>
    <xf numFmtId="0" fontId="5" fillId="0" borderId="19" xfId="0" applyFont="1" applyBorder="1" applyAlignment="1" applyProtection="1">
      <alignment vertical="center"/>
    </xf>
    <xf numFmtId="4" fontId="5" fillId="0" borderId="19" xfId="0" applyNumberFormat="1" applyFont="1" applyBorder="1" applyAlignment="1" applyProtection="1">
      <alignment vertical="center"/>
      <protection locked="0"/>
    </xf>
    <xf numFmtId="4" fontId="5" fillId="0" borderId="19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2" fillId="3" borderId="15" xfId="0" applyFont="1" applyFill="1" applyBorder="1" applyAlignment="1" applyProtection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 wrapText="1"/>
    </xf>
    <xf numFmtId="0" fontId="12" fillId="3" borderId="16" xfId="0" applyFont="1" applyFill="1" applyBorder="1" applyAlignment="1" applyProtection="1">
      <alignment horizontal="center" vertical="center" wrapText="1"/>
      <protection locked="0"/>
    </xf>
    <xf numFmtId="0" fontId="12" fillId="3" borderId="17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14" fillId="0" borderId="0" xfId="0" applyNumberFormat="1" applyFont="1" applyAlignment="1" applyProtection="1"/>
    <xf numFmtId="4" fontId="16" fillId="0" borderId="11" xfId="0" applyNumberFormat="1" applyFont="1" applyBorder="1" applyAlignment="1" applyProtection="1"/>
    <xf numFmtId="166" fontId="16" fillId="0" borderId="11" xfId="0" applyNumberFormat="1" applyFont="1" applyBorder="1" applyAlignment="1" applyProtection="1"/>
    <xf numFmtId="166" fontId="16" fillId="0" borderId="12" xfId="0" applyNumberFormat="1" applyFont="1" applyBorder="1" applyAlignment="1" applyProtection="1"/>
    <xf numFmtId="4" fontId="11" fillId="0" borderId="0" xfId="0" applyNumberFormat="1" applyFont="1" applyAlignment="1">
      <alignment vertical="center"/>
    </xf>
    <xf numFmtId="0" fontId="6" fillId="0" borderId="4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6" fillId="0" borderId="0" xfId="0" applyFont="1" applyAlignment="1" applyProtection="1">
      <protection locked="0"/>
    </xf>
    <xf numFmtId="4" fontId="4" fillId="0" borderId="0" xfId="0" applyNumberFormat="1" applyFont="1" applyAlignment="1" applyProtection="1"/>
    <xf numFmtId="0" fontId="6" fillId="0" borderId="4" xfId="0" applyFont="1" applyBorder="1" applyAlignment="1"/>
    <xf numFmtId="0" fontId="6" fillId="0" borderId="13" xfId="0" applyFont="1" applyBorder="1" applyAlignment="1" applyProtection="1"/>
    <xf numFmtId="0" fontId="6" fillId="0" borderId="0" xfId="0" applyFont="1" applyBorder="1" applyAlignment="1" applyProtection="1"/>
    <xf numFmtId="4" fontId="6" fillId="0" borderId="0" xfId="0" applyNumberFormat="1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4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5" fillId="0" borderId="0" xfId="0" applyFont="1" applyAlignment="1" applyProtection="1">
      <alignment horizontal="left"/>
    </xf>
    <xf numFmtId="4" fontId="5" fillId="0" borderId="0" xfId="0" applyNumberFormat="1" applyFont="1" applyAlignment="1" applyProtection="1"/>
    <xf numFmtId="0" fontId="0" fillId="0" borderId="21" xfId="0" applyFont="1" applyBorder="1" applyAlignment="1" applyProtection="1">
      <alignment horizontal="center" vertical="center"/>
    </xf>
    <xf numFmtId="49" fontId="0" fillId="0" borderId="21" xfId="0" applyNumberFormat="1" applyFont="1" applyBorder="1" applyAlignment="1" applyProtection="1">
      <alignment horizontal="left" vertical="center" wrapText="1"/>
    </xf>
    <xf numFmtId="0" fontId="0" fillId="0" borderId="21" xfId="0" applyFont="1" applyBorder="1" applyAlignment="1" applyProtection="1">
      <alignment horizontal="left" vertical="center" wrapText="1"/>
    </xf>
    <xf numFmtId="0" fontId="0" fillId="0" borderId="21" xfId="0" applyFont="1" applyBorder="1" applyAlignment="1" applyProtection="1">
      <alignment horizontal="center" vertical="center" wrapText="1"/>
    </xf>
    <xf numFmtId="167" fontId="0" fillId="0" borderId="21" xfId="0" applyNumberFormat="1" applyFont="1" applyBorder="1" applyAlignment="1" applyProtection="1">
      <alignment vertical="center"/>
    </xf>
    <xf numFmtId="4" fontId="0" fillId="2" borderId="21" xfId="0" applyNumberFormat="1" applyFont="1" applyFill="1" applyBorder="1" applyAlignment="1" applyProtection="1">
      <alignment vertical="center"/>
      <protection locked="0"/>
    </xf>
    <xf numFmtId="4" fontId="0" fillId="0" borderId="21" xfId="0" applyNumberFormat="1" applyFont="1" applyBorder="1" applyAlignment="1" applyProtection="1">
      <alignment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4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 wrapText="1"/>
    </xf>
    <xf numFmtId="0" fontId="0" fillId="0" borderId="13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7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4" xfId="0" applyFont="1" applyBorder="1" applyAlignment="1">
      <alignment vertical="center"/>
    </xf>
    <xf numFmtId="0" fontId="7" fillId="0" borderId="13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19" fillId="0" borderId="21" xfId="0" applyFont="1" applyBorder="1" applyAlignment="1" applyProtection="1">
      <alignment horizontal="center" vertical="center"/>
    </xf>
    <xf numFmtId="49" fontId="19" fillId="0" borderId="21" xfId="0" applyNumberFormat="1" applyFont="1" applyBorder="1" applyAlignment="1" applyProtection="1">
      <alignment horizontal="left" vertical="center" wrapText="1"/>
    </xf>
    <xf numFmtId="0" fontId="19" fillId="0" borderId="21" xfId="0" applyFont="1" applyBorder="1" applyAlignment="1" applyProtection="1">
      <alignment horizontal="left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167" fontId="19" fillId="0" borderId="21" xfId="0" applyNumberFormat="1" applyFont="1" applyBorder="1" applyAlignment="1" applyProtection="1">
      <alignment vertical="center"/>
    </xf>
    <xf numFmtId="4" fontId="19" fillId="2" borderId="21" xfId="0" applyNumberFormat="1" applyFont="1" applyFill="1" applyBorder="1" applyAlignment="1" applyProtection="1">
      <alignment vertical="center"/>
      <protection locked="0"/>
    </xf>
    <xf numFmtId="0" fontId="19" fillId="0" borderId="21" xfId="0" applyFont="1" applyBorder="1" applyAlignment="1" applyProtection="1">
      <alignment vertical="center"/>
      <protection locked="0"/>
    </xf>
    <xf numFmtId="4" fontId="19" fillId="0" borderId="21" xfId="0" applyNumberFormat="1" applyFont="1" applyBorder="1" applyAlignment="1" applyProtection="1">
      <alignment vertical="center"/>
    </xf>
    <xf numFmtId="0" fontId="19" fillId="0" borderId="4" xfId="0" applyFont="1" applyBorder="1" applyAlignment="1">
      <alignment vertical="center"/>
    </xf>
    <xf numFmtId="0" fontId="19" fillId="2" borderId="13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25" fillId="0" borderId="1" xfId="1" applyFont="1"/>
    <xf numFmtId="168" fontId="26" fillId="0" borderId="1" xfId="1" applyNumberFormat="1" applyFont="1" applyAlignment="1">
      <alignment horizontal="right" vertical="top"/>
    </xf>
    <xf numFmtId="169" fontId="26" fillId="0" borderId="1" xfId="1" applyNumberFormat="1" applyFont="1" applyAlignment="1">
      <alignment horizontal="right" vertical="top"/>
    </xf>
    <xf numFmtId="170" fontId="26" fillId="0" borderId="1" xfId="1" applyNumberFormat="1" applyFont="1" applyAlignment="1">
      <alignment horizontal="right" vertical="top"/>
    </xf>
    <xf numFmtId="171" fontId="26" fillId="0" borderId="1" xfId="1" applyNumberFormat="1" applyFont="1" applyFill="1" applyBorder="1" applyAlignment="1">
      <alignment horizontal="right" vertical="top"/>
    </xf>
    <xf numFmtId="49" fontId="26" fillId="0" borderId="1" xfId="1" applyNumberFormat="1" applyFont="1" applyAlignment="1">
      <alignment horizontal="center" vertical="top"/>
    </xf>
    <xf numFmtId="49" fontId="26" fillId="0" borderId="1" xfId="1" applyNumberFormat="1" applyFont="1" applyAlignment="1">
      <alignment horizontal="left" vertical="top" wrapText="1"/>
    </xf>
    <xf numFmtId="49" fontId="26" fillId="0" borderId="1" xfId="1" applyNumberFormat="1" applyFont="1" applyAlignment="1">
      <alignment horizontal="left" vertical="top"/>
    </xf>
    <xf numFmtId="172" fontId="26" fillId="0" borderId="1" xfId="1" applyNumberFormat="1" applyFont="1" applyAlignment="1">
      <alignment horizontal="right" vertical="top"/>
    </xf>
    <xf numFmtId="0" fontId="27" fillId="0" borderId="1" xfId="1" applyFont="1" applyAlignment="1">
      <alignment horizontal="center" vertical="center"/>
    </xf>
    <xf numFmtId="168" fontId="27" fillId="0" borderId="1" xfId="1" applyNumberFormat="1" applyFont="1" applyAlignment="1" applyProtection="1">
      <alignment horizontal="center" vertical="center"/>
    </xf>
    <xf numFmtId="173" fontId="27" fillId="0" borderId="1" xfId="1" applyNumberFormat="1" applyFont="1" applyAlignment="1" applyProtection="1">
      <alignment horizontal="center" vertical="center"/>
    </xf>
    <xf numFmtId="169" fontId="27" fillId="0" borderId="1" xfId="1" applyNumberFormat="1" applyFont="1" applyAlignment="1" applyProtection="1">
      <alignment horizontal="center" vertical="center"/>
    </xf>
    <xf numFmtId="170" fontId="27" fillId="0" borderId="1" xfId="1" applyNumberFormat="1" applyFont="1" applyAlignment="1" applyProtection="1">
      <alignment horizontal="center" vertical="center"/>
    </xf>
    <xf numFmtId="171" fontId="27" fillId="0" borderId="1" xfId="1" applyNumberFormat="1" applyFont="1" applyFill="1" applyBorder="1" applyAlignment="1" applyProtection="1">
      <alignment horizontal="center" vertical="center"/>
    </xf>
    <xf numFmtId="49" fontId="27" fillId="0" borderId="1" xfId="1" applyNumberFormat="1" applyFont="1" applyAlignment="1" applyProtection="1">
      <alignment horizontal="center" vertical="center"/>
    </xf>
    <xf numFmtId="49" fontId="27" fillId="0" borderId="1" xfId="1" applyNumberFormat="1" applyFont="1" applyAlignment="1" applyProtection="1">
      <alignment horizontal="center" vertical="center" wrapText="1"/>
    </xf>
    <xf numFmtId="172" fontId="27" fillId="0" borderId="1" xfId="1" applyNumberFormat="1" applyFont="1" applyAlignment="1" applyProtection="1">
      <alignment horizontal="center" vertical="center"/>
    </xf>
    <xf numFmtId="0" fontId="28" fillId="0" borderId="1" xfId="1" applyFont="1"/>
    <xf numFmtId="0" fontId="29" fillId="0" borderId="1" xfId="1" applyNumberFormat="1" applyFont="1" applyBorder="1" applyAlignment="1" applyProtection="1">
      <alignment horizontal="left" vertical="top" wrapText="1"/>
    </xf>
    <xf numFmtId="170" fontId="29" fillId="0" borderId="1" xfId="1" applyNumberFormat="1" applyFont="1" applyBorder="1" applyAlignment="1" applyProtection="1">
      <alignment horizontal="right" vertical="top"/>
    </xf>
    <xf numFmtId="174" fontId="29" fillId="0" borderId="1" xfId="1" applyNumberFormat="1" applyFont="1" applyBorder="1" applyAlignment="1" applyProtection="1">
      <alignment horizontal="right" vertical="top"/>
    </xf>
    <xf numFmtId="169" fontId="29" fillId="0" borderId="1" xfId="1" applyNumberFormat="1" applyFont="1" applyBorder="1" applyAlignment="1" applyProtection="1">
      <alignment horizontal="right" vertical="top"/>
    </xf>
    <xf numFmtId="0" fontId="30" fillId="0" borderId="1" xfId="1" applyNumberFormat="1" applyFont="1" applyBorder="1" applyAlignment="1" applyProtection="1">
      <alignment horizontal="left" vertical="top" wrapText="1"/>
    </xf>
    <xf numFmtId="49" fontId="29" fillId="0" borderId="1" xfId="1" applyNumberFormat="1" applyFont="1" applyBorder="1" applyAlignment="1" applyProtection="1">
      <alignment horizontal="left" vertical="top"/>
    </xf>
    <xf numFmtId="49" fontId="29" fillId="0" borderId="1" xfId="1" applyNumberFormat="1" applyFont="1" applyBorder="1" applyAlignment="1" applyProtection="1">
      <alignment horizontal="center" vertical="top"/>
    </xf>
    <xf numFmtId="172" fontId="29" fillId="0" borderId="1" xfId="1" applyNumberFormat="1" applyFont="1" applyBorder="1" applyAlignment="1" applyProtection="1">
      <alignment horizontal="right" vertical="top"/>
    </xf>
    <xf numFmtId="49" fontId="30" fillId="0" borderId="1" xfId="1" applyNumberFormat="1" applyFont="1" applyBorder="1" applyAlignment="1" applyProtection="1">
      <alignment horizontal="right" vertical="top"/>
    </xf>
    <xf numFmtId="170" fontId="29" fillId="4" borderId="23" xfId="1" applyNumberFormat="1" applyFont="1" applyFill="1" applyBorder="1" applyAlignment="1" applyProtection="1">
      <alignment horizontal="right" vertical="top"/>
    </xf>
    <xf numFmtId="168" fontId="28" fillId="5" borderId="23" xfId="1" applyNumberFormat="1" applyFont="1" applyFill="1" applyBorder="1" applyAlignment="1" applyProtection="1">
      <alignment horizontal="right" vertical="top"/>
      <protection locked="0"/>
    </xf>
    <xf numFmtId="171" fontId="29" fillId="4" borderId="23" xfId="1" applyNumberFormat="1" applyFont="1" applyFill="1" applyBorder="1" applyAlignment="1" applyProtection="1">
      <alignment horizontal="right" vertical="top"/>
    </xf>
    <xf numFmtId="168" fontId="29" fillId="4" borderId="23" xfId="1" applyNumberFormat="1" applyFont="1" applyFill="1" applyBorder="1" applyAlignment="1" applyProtection="1">
      <alignment horizontal="right" vertical="top"/>
    </xf>
    <xf numFmtId="49" fontId="29" fillId="4" borderId="23" xfId="1" applyNumberFormat="1" applyFont="1" applyFill="1" applyBorder="1" applyAlignment="1" applyProtection="1">
      <alignment horizontal="center" vertical="top"/>
    </xf>
    <xf numFmtId="0" fontId="29" fillId="4" borderId="23" xfId="1" applyNumberFormat="1" applyFont="1" applyFill="1" applyBorder="1" applyAlignment="1" applyProtection="1">
      <alignment horizontal="left" vertical="top" wrapText="1"/>
    </xf>
    <xf numFmtId="49" fontId="29" fillId="4" borderId="23" xfId="1" applyNumberFormat="1" applyFont="1" applyFill="1" applyBorder="1" applyAlignment="1" applyProtection="1">
      <alignment horizontal="left" vertical="top"/>
    </xf>
    <xf numFmtId="172" fontId="29" fillId="4" borderId="23" xfId="1" applyNumberFormat="1" applyFont="1" applyFill="1" applyBorder="1" applyAlignment="1" applyProtection="1">
      <alignment horizontal="right" vertical="top"/>
    </xf>
    <xf numFmtId="0" fontId="31" fillId="0" borderId="1" xfId="1" applyFont="1"/>
    <xf numFmtId="170" fontId="31" fillId="0" borderId="1" xfId="1" applyNumberFormat="1" applyFont="1" applyAlignment="1" applyProtection="1"/>
    <xf numFmtId="0" fontId="31" fillId="0" borderId="1" xfId="1" applyNumberFormat="1" applyFont="1" applyAlignment="1" applyProtection="1"/>
    <xf numFmtId="173" fontId="31" fillId="0" borderId="1" xfId="1" applyNumberFormat="1" applyFont="1" applyAlignment="1" applyProtection="1"/>
    <xf numFmtId="168" fontId="31" fillId="0" borderId="1" xfId="1" applyNumberFormat="1" applyFont="1" applyAlignment="1" applyProtection="1"/>
    <xf numFmtId="169" fontId="31" fillId="0" borderId="1" xfId="1" applyNumberFormat="1" applyFont="1" applyAlignment="1" applyProtection="1"/>
    <xf numFmtId="171" fontId="31" fillId="0" borderId="1" xfId="1" applyNumberFormat="1" applyFont="1" applyFill="1" applyBorder="1" applyAlignment="1" applyProtection="1"/>
    <xf numFmtId="49" fontId="31" fillId="0" borderId="1" xfId="1" applyNumberFormat="1" applyFont="1" applyAlignment="1" applyProtection="1">
      <alignment horizontal="center"/>
    </xf>
    <xf numFmtId="0" fontId="31" fillId="0" borderId="1" xfId="1" applyNumberFormat="1" applyFont="1" applyAlignment="1" applyProtection="1">
      <alignment horizontal="left"/>
    </xf>
    <xf numFmtId="172" fontId="31" fillId="0" borderId="1" xfId="1" applyNumberFormat="1" applyFont="1" applyAlignment="1" applyProtection="1"/>
    <xf numFmtId="0" fontId="32" fillId="0" borderId="1" xfId="1" applyFont="1"/>
    <xf numFmtId="170" fontId="32" fillId="0" borderId="1" xfId="1" applyNumberFormat="1" applyFont="1" applyAlignment="1" applyProtection="1"/>
    <xf numFmtId="0" fontId="32" fillId="0" borderId="1" xfId="1" applyNumberFormat="1" applyFont="1" applyAlignment="1" applyProtection="1"/>
    <xf numFmtId="173" fontId="32" fillId="0" borderId="1" xfId="1" applyNumberFormat="1" applyFont="1" applyAlignment="1" applyProtection="1"/>
    <xf numFmtId="168" fontId="32" fillId="0" borderId="1" xfId="1" applyNumberFormat="1" applyFont="1" applyAlignment="1" applyProtection="1"/>
    <xf numFmtId="169" fontId="32" fillId="0" borderId="1" xfId="1" applyNumberFormat="1" applyFont="1" applyAlignment="1" applyProtection="1"/>
    <xf numFmtId="171" fontId="32" fillId="0" borderId="1" xfId="1" applyNumberFormat="1" applyFont="1" applyFill="1" applyBorder="1" applyAlignment="1" applyProtection="1"/>
    <xf numFmtId="49" fontId="32" fillId="0" borderId="1" xfId="1" applyNumberFormat="1" applyFont="1" applyAlignment="1" applyProtection="1">
      <alignment horizontal="center"/>
    </xf>
    <xf numFmtId="0" fontId="32" fillId="0" borderId="1" xfId="1" applyNumberFormat="1" applyFont="1" applyAlignment="1" applyProtection="1">
      <alignment horizontal="left"/>
    </xf>
    <xf numFmtId="172" fontId="32" fillId="0" borderId="1" xfId="1" applyNumberFormat="1" applyFont="1" applyAlignment="1" applyProtection="1"/>
    <xf numFmtId="0" fontId="33" fillId="0" borderId="1" xfId="1" applyFont="1" applyAlignment="1">
      <alignment horizontal="left" vertical="top" wrapText="1"/>
    </xf>
    <xf numFmtId="0" fontId="33" fillId="0" borderId="1" xfId="1" applyNumberFormat="1" applyFont="1" applyAlignment="1" applyProtection="1">
      <alignment horizontal="left" vertical="top" wrapText="1"/>
    </xf>
    <xf numFmtId="168" fontId="33" fillId="0" borderId="1" xfId="1" applyNumberFormat="1" applyFont="1" applyAlignment="1" applyProtection="1">
      <alignment horizontal="left" vertical="top" wrapText="1"/>
    </xf>
    <xf numFmtId="173" fontId="34" fillId="0" borderId="1" xfId="1" applyNumberFormat="1" applyFont="1" applyAlignment="1" applyProtection="1">
      <alignment horizontal="left" vertical="top" wrapText="1"/>
    </xf>
    <xf numFmtId="169" fontId="33" fillId="0" borderId="1" xfId="1" applyNumberFormat="1" applyFont="1" applyAlignment="1" applyProtection="1">
      <alignment horizontal="left" vertical="top" wrapText="1"/>
    </xf>
    <xf numFmtId="170" fontId="33" fillId="0" borderId="1" xfId="1" applyNumberFormat="1" applyFont="1" applyAlignment="1" applyProtection="1">
      <alignment horizontal="left" vertical="top" wrapText="1"/>
    </xf>
    <xf numFmtId="171" fontId="35" fillId="0" borderId="1" xfId="1" applyNumberFormat="1" applyFont="1" applyFill="1" applyBorder="1" applyAlignment="1" applyProtection="1">
      <alignment horizontal="right" vertical="top"/>
    </xf>
    <xf numFmtId="168" fontId="35" fillId="0" borderId="1" xfId="1" applyNumberFormat="1" applyFont="1" applyAlignment="1" applyProtection="1">
      <alignment horizontal="left" vertical="top" wrapText="1"/>
    </xf>
    <xf numFmtId="0" fontId="35" fillId="0" borderId="1" xfId="1" applyFont="1" applyAlignment="1">
      <alignment horizontal="left" vertical="top" wrapText="1"/>
    </xf>
    <xf numFmtId="49" fontId="35" fillId="0" borderId="1" xfId="1" applyNumberFormat="1" applyFont="1" applyAlignment="1" applyProtection="1">
      <alignment horizontal="left" vertical="top" wrapText="1"/>
    </xf>
    <xf numFmtId="0" fontId="35" fillId="0" borderId="1" xfId="1" applyNumberFormat="1" applyFont="1" applyAlignment="1" applyProtection="1">
      <alignment horizontal="left" vertical="top" wrapText="1"/>
    </xf>
    <xf numFmtId="0" fontId="35" fillId="0" borderId="1" xfId="1" applyNumberFormat="1" applyFont="1" applyAlignment="1" applyProtection="1">
      <alignment horizontal="right" vertical="top" wrapText="1"/>
    </xf>
    <xf numFmtId="49" fontId="33" fillId="0" borderId="1" xfId="1" applyNumberFormat="1" applyFont="1" applyAlignment="1" applyProtection="1">
      <alignment horizontal="left" vertical="top" wrapText="1"/>
    </xf>
    <xf numFmtId="172" fontId="33" fillId="0" borderId="1" xfId="1" applyNumberFormat="1" applyFont="1" applyAlignment="1" applyProtection="1">
      <alignment horizontal="left" vertical="top" wrapText="1"/>
    </xf>
    <xf numFmtId="0" fontId="28" fillId="4" borderId="1" xfId="1" applyFont="1" applyFill="1"/>
    <xf numFmtId="0" fontId="36" fillId="0" borderId="1" xfId="1" applyNumberFormat="1" applyFont="1" applyAlignment="1">
      <alignment horizontal="right"/>
    </xf>
    <xf numFmtId="49" fontId="36" fillId="0" borderId="1" xfId="1" applyNumberFormat="1" applyFont="1" applyAlignment="1">
      <alignment horizontal="right"/>
    </xf>
    <xf numFmtId="49" fontId="36" fillId="0" borderId="1" xfId="1" applyNumberFormat="1" applyFont="1" applyAlignment="1">
      <alignment horizontal="center"/>
    </xf>
    <xf numFmtId="0" fontId="36" fillId="0" borderId="1" xfId="1" applyNumberFormat="1" applyFont="1" applyAlignment="1">
      <alignment horizontal="left" wrapText="1"/>
    </xf>
    <xf numFmtId="49" fontId="36" fillId="0" borderId="1" xfId="1" applyNumberFormat="1" applyFont="1" applyAlignment="1">
      <alignment horizontal="left"/>
    </xf>
    <xf numFmtId="0" fontId="37" fillId="0" borderId="1" xfId="1" applyFont="1"/>
    <xf numFmtId="49" fontId="38" fillId="0" borderId="24" xfId="1" applyNumberFormat="1" applyFont="1" applyBorder="1" applyAlignment="1">
      <alignment horizontal="center"/>
    </xf>
    <xf numFmtId="0" fontId="38" fillId="0" borderId="24" xfId="1" applyNumberFormat="1" applyFont="1" applyBorder="1" applyAlignment="1">
      <alignment horizontal="center"/>
    </xf>
    <xf numFmtId="168" fontId="39" fillId="0" borderId="1" xfId="1" applyNumberFormat="1" applyFont="1" applyAlignment="1"/>
    <xf numFmtId="169" fontId="39" fillId="0" borderId="1" xfId="1" applyNumberFormat="1" applyFont="1" applyAlignment="1"/>
    <xf numFmtId="170" fontId="39" fillId="0" borderId="1" xfId="1" applyNumberFormat="1" applyFont="1" applyAlignment="1"/>
    <xf numFmtId="171" fontId="39" fillId="0" borderId="1" xfId="1" applyNumberFormat="1" applyFont="1" applyFill="1" applyBorder="1" applyAlignment="1"/>
    <xf numFmtId="49" fontId="39" fillId="0" borderId="1" xfId="1" applyNumberFormat="1" applyFont="1" applyAlignment="1"/>
    <xf numFmtId="172" fontId="40" fillId="0" borderId="1" xfId="1" applyNumberFormat="1" applyFont="1" applyAlignment="1">
      <alignment horizontal="left" indent="3"/>
    </xf>
    <xf numFmtId="0" fontId="41" fillId="0" borderId="1" xfId="1" applyFont="1"/>
    <xf numFmtId="0" fontId="42" fillId="0" borderId="25" xfId="1" applyFont="1" applyBorder="1" applyAlignment="1">
      <alignment horizontal="left"/>
    </xf>
    <xf numFmtId="0" fontId="41" fillId="0" borderId="25" xfId="1" applyFont="1" applyBorder="1"/>
    <xf numFmtId="170" fontId="42" fillId="0" borderId="25" xfId="1" applyNumberFormat="1" applyFont="1" applyBorder="1" applyAlignment="1"/>
    <xf numFmtId="0" fontId="43" fillId="0" borderId="1" xfId="1" applyFont="1"/>
    <xf numFmtId="0" fontId="44" fillId="0" borderId="1" xfId="1" applyFont="1" applyAlignment="1">
      <alignment horizontal="left" indent="1"/>
    </xf>
    <xf numFmtId="170" fontId="44" fillId="0" borderId="1" xfId="1" applyNumberFormat="1" applyFont="1" applyAlignment="1"/>
    <xf numFmtId="0" fontId="42" fillId="0" borderId="1" xfId="1" applyFont="1" applyAlignment="1">
      <alignment horizontal="left"/>
    </xf>
    <xf numFmtId="170" fontId="42" fillId="0" borderId="1" xfId="1" applyNumberFormat="1" applyFont="1" applyAlignment="1"/>
    <xf numFmtId="170" fontId="41" fillId="0" borderId="25" xfId="1" applyNumberFormat="1" applyFont="1" applyBorder="1"/>
    <xf numFmtId="0" fontId="45" fillId="0" borderId="1" xfId="1" applyFont="1" applyAlignment="1">
      <alignment horizontal="left"/>
    </xf>
    <xf numFmtId="0" fontId="46" fillId="0" borderId="1" xfId="1" applyFont="1"/>
    <xf numFmtId="170" fontId="31" fillId="0" borderId="1" xfId="1" applyNumberFormat="1" applyFont="1" applyAlignment="1"/>
    <xf numFmtId="174" fontId="31" fillId="0" borderId="1" xfId="1" applyNumberFormat="1" applyFont="1" applyAlignment="1"/>
    <xf numFmtId="49" fontId="31" fillId="0" borderId="1" xfId="1" applyNumberFormat="1" applyFont="1" applyAlignment="1">
      <alignment horizontal="left" indent="2"/>
    </xf>
    <xf numFmtId="0" fontId="47" fillId="0" borderId="1" xfId="1" applyFont="1"/>
    <xf numFmtId="170" fontId="32" fillId="0" borderId="1" xfId="1" applyNumberFormat="1" applyFont="1" applyAlignment="1"/>
    <xf numFmtId="174" fontId="32" fillId="0" borderId="1" xfId="1" applyNumberFormat="1" applyFont="1" applyAlignment="1"/>
    <xf numFmtId="49" fontId="32" fillId="0" borderId="1" xfId="1" applyNumberFormat="1" applyFont="1" applyAlignment="1">
      <alignment horizontal="left" indent="1"/>
    </xf>
    <xf numFmtId="49" fontId="36" fillId="0" borderId="1" xfId="1" applyNumberFormat="1" applyFont="1" applyBorder="1" applyAlignment="1">
      <alignment horizontal="left"/>
    </xf>
    <xf numFmtId="49" fontId="36" fillId="0" borderId="1" xfId="1" applyNumberFormat="1" applyFont="1" applyBorder="1" applyAlignment="1">
      <alignment horizontal="right"/>
    </xf>
    <xf numFmtId="172" fontId="28" fillId="0" borderId="1" xfId="1" applyNumberFormat="1" applyFont="1" applyAlignment="1"/>
    <xf numFmtId="0" fontId="22" fillId="0" borderId="1" xfId="1" applyFont="1"/>
    <xf numFmtId="0" fontId="22" fillId="0" borderId="1" xfId="1" applyFont="1" applyBorder="1"/>
    <xf numFmtId="0" fontId="25" fillId="0" borderId="26" xfId="2" applyFont="1" applyBorder="1" applyAlignment="1">
      <alignment horizontal="left" vertical="top"/>
    </xf>
    <xf numFmtId="0" fontId="25" fillId="0" borderId="24" xfId="2" applyFont="1" applyBorder="1" applyAlignment="1">
      <alignment horizontal="left" vertical="top"/>
    </xf>
    <xf numFmtId="0" fontId="25" fillId="0" borderId="27" xfId="2" applyFont="1" applyBorder="1" applyAlignment="1">
      <alignment horizontal="left" vertical="top"/>
    </xf>
    <xf numFmtId="0" fontId="25" fillId="0" borderId="28" xfId="2" applyFont="1" applyBorder="1" applyAlignment="1">
      <alignment horizontal="left" vertical="top"/>
    </xf>
    <xf numFmtId="0" fontId="25" fillId="0" borderId="1" xfId="2" applyFont="1" applyBorder="1" applyAlignment="1">
      <alignment horizontal="left" vertical="top"/>
    </xf>
    <xf numFmtId="0" fontId="25" fillId="0" borderId="29" xfId="2" applyFont="1" applyBorder="1" applyAlignment="1">
      <alignment horizontal="left" vertical="top"/>
    </xf>
    <xf numFmtId="0" fontId="25" fillId="0" borderId="30" xfId="3" applyFont="1" applyBorder="1"/>
    <xf numFmtId="0" fontId="25" fillId="0" borderId="31" xfId="2" applyFont="1" applyBorder="1"/>
    <xf numFmtId="0" fontId="25" fillId="0" borderId="29" xfId="2" applyFont="1" applyBorder="1" applyAlignment="1"/>
    <xf numFmtId="0" fontId="25" fillId="0" borderId="28" xfId="3" applyFont="1" applyBorder="1"/>
    <xf numFmtId="0" fontId="25" fillId="0" borderId="32" xfId="2" applyFont="1" applyBorder="1"/>
    <xf numFmtId="0" fontId="25" fillId="0" borderId="1" xfId="2" applyFont="1" applyBorder="1"/>
    <xf numFmtId="0" fontId="25" fillId="0" borderId="33" xfId="2" applyFont="1" applyBorder="1"/>
    <xf numFmtId="0" fontId="25" fillId="0" borderId="29" xfId="2" applyFont="1" applyBorder="1"/>
    <xf numFmtId="0" fontId="25" fillId="0" borderId="1" xfId="1" applyFont="1" applyBorder="1" applyAlignment="1">
      <alignment vertical="center"/>
    </xf>
    <xf numFmtId="0" fontId="48" fillId="0" borderId="1" xfId="1" applyFont="1"/>
    <xf numFmtId="0" fontId="49" fillId="0" borderId="1" xfId="1" applyFont="1"/>
    <xf numFmtId="0" fontId="49" fillId="0" borderId="1" xfId="1" applyFont="1" applyBorder="1"/>
    <xf numFmtId="170" fontId="50" fillId="0" borderId="26" xfId="1" applyNumberFormat="1" applyFont="1" applyBorder="1" applyAlignment="1"/>
    <xf numFmtId="0" fontId="50" fillId="0" borderId="34" xfId="1" applyFont="1" applyBorder="1" applyAlignment="1">
      <alignment horizontal="left"/>
    </xf>
    <xf numFmtId="0" fontId="51" fillId="0" borderId="24" xfId="1" applyFont="1" applyBorder="1"/>
    <xf numFmtId="0" fontId="51" fillId="0" borderId="27" xfId="1" applyFont="1" applyBorder="1"/>
    <xf numFmtId="0" fontId="51" fillId="0" borderId="1" xfId="1" applyFont="1"/>
    <xf numFmtId="170" fontId="25" fillId="0" borderId="35" xfId="1" applyNumberFormat="1" applyFont="1" applyBorder="1" applyAlignment="1"/>
    <xf numFmtId="0" fontId="25" fillId="0" borderId="36" xfId="1" applyFont="1" applyBorder="1" applyAlignment="1">
      <alignment horizontal="left"/>
    </xf>
    <xf numFmtId="0" fontId="25" fillId="0" borderId="1" xfId="1" applyFont="1" applyBorder="1"/>
    <xf numFmtId="0" fontId="25" fillId="0" borderId="29" xfId="1" applyFont="1" applyBorder="1"/>
    <xf numFmtId="170" fontId="25" fillId="0" borderId="28" xfId="1" applyNumberFormat="1" applyFont="1" applyBorder="1" applyAlignment="1"/>
    <xf numFmtId="0" fontId="25" fillId="0" borderId="32" xfId="1" applyFont="1" applyBorder="1" applyAlignment="1">
      <alignment horizontal="left"/>
    </xf>
    <xf numFmtId="3" fontId="25" fillId="0" borderId="1" xfId="1" applyNumberFormat="1" applyFont="1" applyBorder="1"/>
    <xf numFmtId="170" fontId="52" fillId="0" borderId="28" xfId="1" applyNumberFormat="1" applyFont="1" applyBorder="1" applyAlignment="1"/>
    <xf numFmtId="0" fontId="52" fillId="0" borderId="32" xfId="1" applyFont="1" applyBorder="1" applyAlignment="1">
      <alignment horizontal="left"/>
    </xf>
    <xf numFmtId="170" fontId="52" fillId="0" borderId="35" xfId="1" applyNumberFormat="1" applyFont="1" applyBorder="1" applyAlignment="1"/>
    <xf numFmtId="0" fontId="52" fillId="0" borderId="36" xfId="1" applyFont="1" applyBorder="1" applyAlignment="1">
      <alignment horizontal="left"/>
    </xf>
    <xf numFmtId="0" fontId="25" fillId="0" borderId="37" xfId="1" applyFont="1" applyBorder="1"/>
    <xf numFmtId="0" fontId="25" fillId="0" borderId="38" xfId="1" applyFont="1" applyBorder="1"/>
    <xf numFmtId="0" fontId="25" fillId="0" borderId="39" xfId="1" applyFont="1" applyBorder="1"/>
    <xf numFmtId="0" fontId="25" fillId="0" borderId="40" xfId="1" applyFont="1" applyBorder="1"/>
    <xf numFmtId="0" fontId="25" fillId="0" borderId="41" xfId="1" applyNumberFormat="1" applyFont="1" applyBorder="1" applyAlignment="1">
      <alignment horizontal="left" vertical="top" wrapText="1"/>
    </xf>
    <xf numFmtId="0" fontId="25" fillId="0" borderId="42" xfId="1" applyNumberFormat="1" applyFont="1" applyBorder="1" applyAlignment="1">
      <alignment horizontal="left" vertical="top"/>
    </xf>
    <xf numFmtId="0" fontId="25" fillId="0" borderId="43" xfId="1" applyNumberFormat="1" applyFont="1" applyBorder="1" applyAlignment="1">
      <alignment horizontal="left" vertical="top" wrapText="1"/>
    </xf>
    <xf numFmtId="0" fontId="25" fillId="0" borderId="44" xfId="1" applyNumberFormat="1" applyFont="1" applyBorder="1" applyAlignment="1">
      <alignment horizontal="left" vertical="top"/>
    </xf>
    <xf numFmtId="0" fontId="53" fillId="0" borderId="45" xfId="1" applyFont="1" applyBorder="1"/>
    <xf numFmtId="0" fontId="53" fillId="0" borderId="46" xfId="1" applyFont="1" applyBorder="1"/>
    <xf numFmtId="0" fontId="53" fillId="0" borderId="47" xfId="1" applyNumberFormat="1" applyFont="1" applyBorder="1" applyAlignment="1">
      <alignment horizontal="left" vertical="top" wrapText="1"/>
    </xf>
    <xf numFmtId="0" fontId="53" fillId="0" borderId="48" xfId="1" applyNumberFormat="1" applyFont="1" applyBorder="1" applyAlignment="1">
      <alignment horizontal="left" vertical="top"/>
    </xf>
    <xf numFmtId="0" fontId="25" fillId="0" borderId="26" xfId="1" applyFont="1" applyBorder="1"/>
    <xf numFmtId="0" fontId="25" fillId="0" borderId="24" xfId="1" applyFont="1" applyBorder="1"/>
    <xf numFmtId="0" fontId="25" fillId="0" borderId="34" xfId="1" applyFont="1" applyBorder="1"/>
    <xf numFmtId="0" fontId="25" fillId="0" borderId="28" xfId="1" applyNumberFormat="1" applyFont="1" applyBorder="1" applyAlignment="1">
      <alignment horizontal="left" vertical="top" wrapText="1"/>
    </xf>
    <xf numFmtId="0" fontId="25" fillId="0" borderId="1" xfId="1" applyNumberFormat="1" applyFont="1" applyBorder="1" applyAlignment="1">
      <alignment horizontal="left" vertical="top" wrapText="1"/>
    </xf>
    <xf numFmtId="0" fontId="25" fillId="0" borderId="32" xfId="1" applyNumberFormat="1" applyFont="1" applyBorder="1" applyAlignment="1">
      <alignment horizontal="left" vertical="top" wrapText="1"/>
    </xf>
    <xf numFmtId="0" fontId="25" fillId="0" borderId="29" xfId="1" applyNumberFormat="1" applyFont="1" applyBorder="1" applyAlignment="1">
      <alignment horizontal="left" vertical="top"/>
    </xf>
    <xf numFmtId="0" fontId="55" fillId="0" borderId="52" xfId="1" applyFont="1" applyBorder="1"/>
    <xf numFmtId="0" fontId="55" fillId="0" borderId="46" xfId="1" applyFont="1" applyBorder="1"/>
    <xf numFmtId="0" fontId="53" fillId="0" borderId="53" xfId="1" applyFont="1" applyBorder="1"/>
    <xf numFmtId="0" fontId="53" fillId="0" borderId="33" xfId="1" applyFont="1" applyBorder="1"/>
    <xf numFmtId="0" fontId="25" fillId="0" borderId="39" xfId="1" applyNumberFormat="1" applyFont="1" applyBorder="1" applyAlignment="1">
      <alignment horizontal="left" wrapText="1"/>
    </xf>
    <xf numFmtId="0" fontId="25" fillId="0" borderId="27" xfId="1" applyNumberFormat="1" applyFont="1" applyBorder="1" applyAlignment="1">
      <alignment horizontal="left"/>
    </xf>
    <xf numFmtId="0" fontId="25" fillId="0" borderId="54" xfId="1" applyFont="1" applyBorder="1"/>
    <xf numFmtId="0" fontId="25" fillId="0" borderId="1" xfId="1" applyNumberFormat="1" applyFont="1" applyBorder="1" applyAlignment="1">
      <alignment vertical="top" wrapText="1"/>
    </xf>
    <xf numFmtId="0" fontId="25" fillId="0" borderId="55" xfId="1" applyNumberFormat="1" applyFont="1" applyBorder="1" applyAlignment="1">
      <alignment vertical="top" wrapText="1"/>
    </xf>
    <xf numFmtId="0" fontId="53" fillId="0" borderId="56" xfId="1" applyNumberFormat="1" applyFont="1" applyBorder="1" applyAlignment="1">
      <alignment horizontal="left" vertical="top"/>
    </xf>
    <xf numFmtId="14" fontId="25" fillId="0" borderId="41" xfId="1" applyNumberFormat="1" applyFont="1" applyBorder="1" applyAlignment="1">
      <alignment horizontal="right"/>
    </xf>
    <xf numFmtId="0" fontId="25" fillId="0" borderId="43" xfId="1" applyFont="1" applyBorder="1"/>
    <xf numFmtId="0" fontId="25" fillId="0" borderId="43" xfId="1" applyNumberFormat="1" applyFont="1" applyBorder="1" applyAlignment="1">
      <alignment horizontal="right" vertical="top" wrapText="1"/>
    </xf>
    <xf numFmtId="0" fontId="25" fillId="0" borderId="44" xfId="1" applyNumberFormat="1" applyFont="1" applyBorder="1" applyAlignment="1">
      <alignment vertical="top" wrapText="1"/>
    </xf>
    <xf numFmtId="14" fontId="25" fillId="0" borderId="57" xfId="1" applyNumberFormat="1" applyFont="1" applyBorder="1" applyAlignment="1">
      <alignment horizontal="right"/>
    </xf>
    <xf numFmtId="0" fontId="25" fillId="0" borderId="58" xfId="1" applyFont="1" applyBorder="1"/>
    <xf numFmtId="0" fontId="25" fillId="0" borderId="58" xfId="1" applyNumberFormat="1" applyFont="1" applyBorder="1" applyAlignment="1">
      <alignment horizontal="right" vertical="top" wrapText="1"/>
    </xf>
    <xf numFmtId="0" fontId="25" fillId="0" borderId="59" xfId="1" applyNumberFormat="1" applyFont="1" applyBorder="1" applyAlignment="1">
      <alignment horizontal="left" vertical="top"/>
    </xf>
    <xf numFmtId="0" fontId="25" fillId="0" borderId="60" xfId="1" applyNumberFormat="1" applyFont="1" applyBorder="1" applyAlignment="1">
      <alignment horizontal="left" vertical="top" wrapText="1"/>
    </xf>
    <xf numFmtId="0" fontId="25" fillId="0" borderId="61" xfId="1" applyNumberFormat="1" applyFont="1" applyBorder="1" applyAlignment="1">
      <alignment horizontal="left" vertical="top" wrapText="1"/>
    </xf>
    <xf numFmtId="0" fontId="25" fillId="0" borderId="62" xfId="1" applyNumberFormat="1" applyFont="1" applyBorder="1" applyAlignment="1">
      <alignment horizontal="left" vertical="top" wrapText="1"/>
    </xf>
    <xf numFmtId="0" fontId="50" fillId="0" borderId="33" xfId="1" applyNumberFormat="1" applyFont="1" applyBorder="1" applyAlignment="1">
      <alignment horizontal="left" vertical="top" wrapText="1"/>
    </xf>
    <xf numFmtId="0" fontId="56" fillId="0" borderId="64" xfId="1" applyNumberFormat="1" applyFont="1" applyBorder="1" applyAlignment="1">
      <alignment horizontal="left" vertical="top"/>
    </xf>
    <xf numFmtId="0" fontId="56" fillId="0" borderId="25" xfId="1" applyNumberFormat="1" applyFont="1" applyBorder="1" applyAlignment="1">
      <alignment horizontal="left" vertical="top"/>
    </xf>
    <xf numFmtId="0" fontId="56" fillId="0" borderId="65" xfId="1" applyNumberFormat="1" applyFont="1" applyBorder="1" applyAlignment="1">
      <alignment horizontal="left" vertical="top"/>
    </xf>
    <xf numFmtId="0" fontId="57" fillId="0" borderId="1" xfId="4" applyFont="1"/>
    <xf numFmtId="0" fontId="57" fillId="0" borderId="1" xfId="4" applyFont="1" applyBorder="1"/>
    <xf numFmtId="0" fontId="59" fillId="0" borderId="1" xfId="4" applyFont="1"/>
    <xf numFmtId="0" fontId="50" fillId="0" borderId="63" xfId="1" applyNumberFormat="1" applyFont="1" applyBorder="1" applyAlignment="1">
      <alignment horizontal="left" vertical="top" wrapText="1"/>
    </xf>
    <xf numFmtId="0" fontId="50" fillId="0" borderId="35" xfId="1" applyNumberFormat="1" applyFont="1" applyBorder="1" applyAlignment="1">
      <alignment horizontal="left" vertical="top" wrapText="1"/>
    </xf>
    <xf numFmtId="0" fontId="25" fillId="0" borderId="62" xfId="1" applyNumberFormat="1" applyFont="1" applyBorder="1" applyAlignment="1">
      <alignment horizontal="left" vertical="top" wrapText="1"/>
    </xf>
    <xf numFmtId="0" fontId="25" fillId="0" borderId="61" xfId="1" applyNumberFormat="1" applyFont="1" applyBorder="1" applyAlignment="1">
      <alignment horizontal="left" vertical="top" wrapText="1"/>
    </xf>
    <xf numFmtId="0" fontId="25" fillId="0" borderId="60" xfId="1" applyNumberFormat="1" applyFont="1" applyBorder="1" applyAlignment="1">
      <alignment horizontal="left" vertical="top" wrapText="1"/>
    </xf>
    <xf numFmtId="0" fontId="58" fillId="0" borderId="51" xfId="4" applyNumberFormat="1" applyFont="1" applyBorder="1" applyAlignment="1">
      <alignment horizontal="center"/>
    </xf>
    <xf numFmtId="0" fontId="58" fillId="0" borderId="50" xfId="4" applyNumberFormat="1" applyFont="1" applyBorder="1" applyAlignment="1">
      <alignment horizontal="center"/>
    </xf>
    <xf numFmtId="0" fontId="58" fillId="0" borderId="49" xfId="4" applyNumberFormat="1" applyFont="1" applyBorder="1" applyAlignment="1">
      <alignment horizontal="center"/>
    </xf>
    <xf numFmtId="0" fontId="54" fillId="0" borderId="51" xfId="1" applyNumberFormat="1" applyFont="1" applyBorder="1" applyAlignment="1">
      <alignment horizontal="center"/>
    </xf>
    <xf numFmtId="0" fontId="54" fillId="0" borderId="50" xfId="1" applyNumberFormat="1" applyFont="1" applyBorder="1" applyAlignment="1">
      <alignment horizontal="center"/>
    </xf>
    <xf numFmtId="0" fontId="54" fillId="0" borderId="49" xfId="1" applyNumberFormat="1" applyFont="1" applyBorder="1" applyAlignment="1">
      <alignment horizontal="center"/>
    </xf>
    <xf numFmtId="0" fontId="30" fillId="0" borderId="22" xfId="1" applyNumberFormat="1" applyFont="1" applyBorder="1" applyAlignment="1" applyProtection="1">
      <alignment horizontal="left" vertical="top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5">
    <cellStyle name="Název 2" xfId="4"/>
    <cellStyle name="Normální" xfId="0" builtinId="0" customBuiltin="1"/>
    <cellStyle name="Normální 2" xfId="1"/>
    <cellStyle name="Normální 2 2" xfId="2"/>
    <cellStyle name="Normální 3" xf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showGridLines="0" tabSelected="1" view="pageBreakPreview" topLeftCell="B1" zoomScale="115" zoomScaleNormal="100" zoomScaleSheetLayoutView="115" workbookViewId="0">
      <selection activeCell="E21" sqref="E21"/>
    </sheetView>
  </sheetViews>
  <sheetFormatPr defaultColWidth="11.7109375" defaultRowHeight="13.2" x14ac:dyDescent="0.25"/>
  <cols>
    <col min="1" max="1" width="11.7109375" style="262" hidden="1" customWidth="1"/>
    <col min="2" max="5" width="42.28515625" style="262" customWidth="1"/>
    <col min="6" max="7" width="11.7109375" style="262"/>
    <col min="8" max="8" width="23.140625" style="262" customWidth="1"/>
    <col min="9" max="9" width="35.28515625" style="262" bestFit="1" customWidth="1"/>
    <col min="10" max="10" width="25.7109375" style="262" customWidth="1"/>
    <col min="11" max="16384" width="11.7109375" style="262"/>
  </cols>
  <sheetData>
    <row r="1" spans="1:6" s="342" customFormat="1" ht="24" thickBot="1" x14ac:dyDescent="0.5">
      <c r="A1" s="344"/>
      <c r="B1" s="350" t="s">
        <v>781</v>
      </c>
      <c r="C1" s="351"/>
      <c r="D1" s="351"/>
      <c r="E1" s="352"/>
      <c r="F1" s="343"/>
    </row>
    <row r="2" spans="1:6" ht="12" customHeight="1" x14ac:dyDescent="0.3">
      <c r="A2" s="155">
        <f t="array" ref="A2">INDEX(__SAZBA__,MATCH(0,COUNTIF($A$1:A1,__SAZBA__),0))</f>
        <v>0</v>
      </c>
      <c r="B2" s="341" t="s">
        <v>780</v>
      </c>
      <c r="C2" s="340" t="s">
        <v>779</v>
      </c>
      <c r="D2" s="340"/>
      <c r="E2" s="339"/>
      <c r="F2" s="263"/>
    </row>
    <row r="3" spans="1:6" ht="18" x14ac:dyDescent="0.3">
      <c r="A3" s="155">
        <f t="array" ref="A3">INDEX(__SAZBA__,MATCH(0,COUNTIF($A$1:A2,__SAZBA__),0))</f>
        <v>21</v>
      </c>
      <c r="B3" s="338" t="s">
        <v>778</v>
      </c>
      <c r="C3" s="345" t="s">
        <v>777</v>
      </c>
      <c r="D3" s="345"/>
      <c r="E3" s="346"/>
      <c r="F3" s="263"/>
    </row>
    <row r="4" spans="1:6" ht="24.75" customHeight="1" x14ac:dyDescent="0.3">
      <c r="A4" s="155" t="str">
        <f t="array" ref="A4">INDEX(__SAZBA__,MATCH(0,COUNTIF($A$1:A3,__SAZBA__),0))</f>
        <v>_</v>
      </c>
      <c r="B4" s="334" t="s">
        <v>727</v>
      </c>
      <c r="C4" s="347"/>
      <c r="D4" s="348"/>
      <c r="E4" s="349"/>
      <c r="F4" s="263"/>
    </row>
    <row r="5" spans="1:6" ht="13.8" x14ac:dyDescent="0.3">
      <c r="A5" s="155"/>
      <c r="B5" s="334" t="s">
        <v>776</v>
      </c>
      <c r="C5" s="337" t="s">
        <v>782</v>
      </c>
      <c r="D5" s="336"/>
      <c r="E5" s="335"/>
      <c r="F5" s="263"/>
    </row>
    <row r="6" spans="1:6" ht="13.8" x14ac:dyDescent="0.3">
      <c r="A6" s="155"/>
      <c r="B6" s="334" t="s">
        <v>775</v>
      </c>
      <c r="C6" s="337"/>
      <c r="D6" s="336"/>
      <c r="E6" s="335"/>
      <c r="F6" s="263"/>
    </row>
    <row r="7" spans="1:6" ht="13.8" x14ac:dyDescent="0.3">
      <c r="A7" s="155"/>
      <c r="B7" s="334" t="s">
        <v>774</v>
      </c>
      <c r="C7" s="333"/>
      <c r="D7" s="332" t="s">
        <v>773</v>
      </c>
      <c r="E7" s="331"/>
      <c r="F7" s="263"/>
    </row>
    <row r="8" spans="1:6" ht="12.75" customHeight="1" thickBot="1" x14ac:dyDescent="0.35">
      <c r="A8" s="155"/>
      <c r="B8" s="330" t="s">
        <v>772</v>
      </c>
      <c r="C8" s="329">
        <v>2019</v>
      </c>
      <c r="D8" s="328" t="s">
        <v>771</v>
      </c>
      <c r="E8" s="327"/>
      <c r="F8" s="263"/>
    </row>
    <row r="9" spans="1:6" ht="10.5" customHeight="1" x14ac:dyDescent="0.3">
      <c r="A9" s="155"/>
      <c r="B9" s="326" t="s">
        <v>770</v>
      </c>
      <c r="C9" s="308" t="s">
        <v>769</v>
      </c>
      <c r="D9" s="307" t="s">
        <v>768</v>
      </c>
      <c r="E9" s="306" t="s">
        <v>767</v>
      </c>
      <c r="F9" s="263"/>
    </row>
    <row r="10" spans="1:6" ht="12.75" customHeight="1" x14ac:dyDescent="0.3">
      <c r="A10" s="155"/>
      <c r="B10" s="316" t="s">
        <v>766</v>
      </c>
      <c r="C10" s="325" t="s">
        <v>765</v>
      </c>
      <c r="D10" s="324"/>
      <c r="E10" s="323" t="s">
        <v>764</v>
      </c>
      <c r="F10" s="263"/>
    </row>
    <row r="11" spans="1:6" ht="7.5" customHeight="1" thickBot="1" x14ac:dyDescent="0.35">
      <c r="A11" s="155"/>
      <c r="B11" s="322"/>
      <c r="C11" s="321"/>
      <c r="D11" s="311"/>
      <c r="E11" s="298"/>
      <c r="F11" s="263"/>
    </row>
    <row r="12" spans="1:6" ht="10.5" customHeight="1" x14ac:dyDescent="0.3">
      <c r="A12" s="155"/>
      <c r="B12" s="320" t="s">
        <v>763</v>
      </c>
      <c r="C12" s="319" t="s">
        <v>762</v>
      </c>
      <c r="D12" s="318"/>
      <c r="E12" s="317"/>
      <c r="F12" s="263"/>
    </row>
    <row r="13" spans="1:6" ht="12.75" customHeight="1" x14ac:dyDescent="0.3">
      <c r="A13" s="155"/>
      <c r="B13" s="316" t="s">
        <v>761</v>
      </c>
      <c r="C13" s="315"/>
      <c r="D13" s="314"/>
      <c r="E13" s="313"/>
      <c r="F13" s="263"/>
    </row>
    <row r="14" spans="1:6" ht="7.5" customHeight="1" thickBot="1" x14ac:dyDescent="0.35">
      <c r="A14" s="155"/>
      <c r="B14" s="290"/>
      <c r="C14" s="312"/>
      <c r="D14" s="311"/>
      <c r="E14" s="310"/>
      <c r="F14" s="263"/>
    </row>
    <row r="15" spans="1:6" ht="18.600000000000001" thickBot="1" x14ac:dyDescent="0.4">
      <c r="A15" s="155"/>
      <c r="B15" s="353" t="s">
        <v>760</v>
      </c>
      <c r="C15" s="354"/>
      <c r="D15" s="354"/>
      <c r="E15" s="355"/>
      <c r="F15" s="263"/>
    </row>
    <row r="16" spans="1:6" ht="13.8" x14ac:dyDescent="0.3">
      <c r="A16" s="155"/>
      <c r="B16" s="309" t="s">
        <v>759</v>
      </c>
      <c r="C16" s="308" t="s">
        <v>758</v>
      </c>
      <c r="D16" s="307" t="s">
        <v>757</v>
      </c>
      <c r="E16" s="306" t="s">
        <v>756</v>
      </c>
      <c r="F16" s="263"/>
    </row>
    <row r="17" spans="1:8" ht="13.8" x14ac:dyDescent="0.3">
      <c r="A17" s="155"/>
      <c r="B17" s="305" t="s">
        <v>755</v>
      </c>
      <c r="C17" s="304" t="s">
        <v>754</v>
      </c>
      <c r="D17" s="303"/>
      <c r="E17" s="302"/>
      <c r="F17" s="263"/>
    </row>
    <row r="18" spans="1:8" ht="13.8" x14ac:dyDescent="0.3">
      <c r="A18" s="155"/>
      <c r="B18" s="305" t="s">
        <v>751</v>
      </c>
      <c r="C18" s="304" t="s">
        <v>750</v>
      </c>
      <c r="D18" s="303"/>
      <c r="E18" s="302"/>
      <c r="F18" s="263"/>
    </row>
    <row r="19" spans="1:8" ht="13.8" x14ac:dyDescent="0.3">
      <c r="A19" s="155"/>
      <c r="B19" s="305" t="s">
        <v>753</v>
      </c>
      <c r="C19" s="304" t="s">
        <v>752</v>
      </c>
      <c r="D19" s="303"/>
      <c r="E19" s="302"/>
      <c r="F19" s="263"/>
    </row>
    <row r="20" spans="1:8" ht="6.75" customHeight="1" thickBot="1" x14ac:dyDescent="0.35">
      <c r="A20" s="155"/>
      <c r="B20" s="301"/>
      <c r="C20" s="300"/>
      <c r="D20" s="299"/>
      <c r="E20" s="298"/>
      <c r="F20" s="263"/>
    </row>
    <row r="21" spans="1:8" ht="14.4" x14ac:dyDescent="0.3">
      <c r="A21" s="155"/>
      <c r="B21" s="290"/>
      <c r="C21" s="293"/>
      <c r="D21" s="297" t="s">
        <v>741</v>
      </c>
      <c r="E21" s="296">
        <f>SUBTOTAL(9,__CENA__)</f>
        <v>0</v>
      </c>
      <c r="F21" s="263"/>
    </row>
    <row r="22" spans="1:8" ht="14.4" x14ac:dyDescent="0.3">
      <c r="A22" s="155"/>
      <c r="B22" s="290"/>
      <c r="C22" s="293"/>
      <c r="D22" s="295" t="s">
        <v>23</v>
      </c>
      <c r="E22" s="294">
        <f>SUBTOTAL(9,E23:E24)</f>
        <v>0</v>
      </c>
      <c r="F22" s="263"/>
    </row>
    <row r="23" spans="1:8" ht="14.4" x14ac:dyDescent="0.3">
      <c r="A23" s="244">
        <f>IF(ISNUMBER(A3),SUMIF(__SAZBA__,A3,__CENA__),0)</f>
        <v>0</v>
      </c>
      <c r="B23" s="290"/>
      <c r="C23" s="293"/>
      <c r="D23" s="292" t="str">
        <f>IF(A23=0,"","DPH " &amp; A3 &amp; " % ze základny: " &amp; TEXT(A23,"# ##0"))</f>
        <v/>
      </c>
      <c r="E23" s="291" t="str">
        <f>IF(A23=0,"",A23*A3/100)</f>
        <v/>
      </c>
      <c r="F23" s="263"/>
      <c r="H23" s="279"/>
    </row>
    <row r="24" spans="1:8" ht="14.4" x14ac:dyDescent="0.3">
      <c r="A24" s="244">
        <f>IF(ISNUMBER(A4),SUMIF(__SAZBA__,A4,__CENA__),0)</f>
        <v>0</v>
      </c>
      <c r="B24" s="290"/>
      <c r="C24" s="289"/>
      <c r="D24" s="288" t="str">
        <f>IF(A24=0,"","DPH " &amp; A4 &amp; " % ze základny: " &amp; TEXT(A24,"# ##0"))</f>
        <v/>
      </c>
      <c r="E24" s="287" t="str">
        <f>IF(A24=0,"",A24*A4/100)</f>
        <v/>
      </c>
      <c r="F24" s="263"/>
      <c r="H24" s="279"/>
    </row>
    <row r="25" spans="1:8" s="280" customFormat="1" ht="18.600000000000001" thickBot="1" x14ac:dyDescent="0.4">
      <c r="A25" s="286"/>
      <c r="B25" s="285"/>
      <c r="C25" s="284"/>
      <c r="D25" s="283" t="s">
        <v>740</v>
      </c>
      <c r="E25" s="282">
        <f>SUM(E21:E22)</f>
        <v>0</v>
      </c>
      <c r="F25" s="281"/>
    </row>
    <row r="26" spans="1:8" ht="14.4" x14ac:dyDescent="0.3">
      <c r="A26" s="155"/>
      <c r="B26" s="277" t="s">
        <v>749</v>
      </c>
      <c r="C26" s="275"/>
      <c r="D26" s="274" t="s">
        <v>748</v>
      </c>
      <c r="E26" s="273"/>
      <c r="F26" s="263"/>
      <c r="H26" s="279"/>
    </row>
    <row r="27" spans="1:8" ht="13.8" x14ac:dyDescent="0.3">
      <c r="A27" s="155"/>
      <c r="B27" s="277" t="s">
        <v>747</v>
      </c>
      <c r="C27" s="278" t="str">
        <f>IF(ISNA(VLOOKUP("Zhotovitel",B10:E11,3,FALSE)),"",VLOOKUP("Zhotovitel",B10:E11,3,FALSE))</f>
        <v/>
      </c>
      <c r="D27" s="274" t="s">
        <v>747</v>
      </c>
      <c r="E27" s="273" t="str">
        <f>IF(ISNA(VLOOKUP("Objednatel",B10:E11,3,FALSE)),"",VLOOKUP("Objednatel",B10:E11,3,FALSE))</f>
        <v/>
      </c>
      <c r="F27" s="263"/>
    </row>
    <row r="28" spans="1:8" ht="13.8" x14ac:dyDescent="0.3">
      <c r="A28" s="155"/>
      <c r="B28" s="277" t="s">
        <v>746</v>
      </c>
      <c r="C28" s="275"/>
      <c r="D28" s="274" t="s">
        <v>746</v>
      </c>
      <c r="E28" s="273"/>
      <c r="F28" s="263"/>
    </row>
    <row r="29" spans="1:8" ht="13.8" x14ac:dyDescent="0.3">
      <c r="A29" s="155"/>
      <c r="B29" s="277" t="s">
        <v>745</v>
      </c>
      <c r="C29" s="275"/>
      <c r="D29" s="274" t="s">
        <v>744</v>
      </c>
      <c r="E29" s="273"/>
      <c r="F29" s="263"/>
    </row>
    <row r="30" spans="1:8" ht="13.8" x14ac:dyDescent="0.3">
      <c r="A30" s="155"/>
      <c r="B30" s="276"/>
      <c r="C30" s="275"/>
      <c r="D30" s="274"/>
      <c r="E30" s="273"/>
      <c r="F30" s="263"/>
    </row>
    <row r="31" spans="1:8" ht="13.8" x14ac:dyDescent="0.3">
      <c r="A31" s="155"/>
      <c r="B31" s="272" t="s">
        <v>743</v>
      </c>
      <c r="C31" s="271"/>
      <c r="D31" s="271"/>
      <c r="E31" s="270"/>
      <c r="F31" s="263"/>
    </row>
    <row r="32" spans="1:8" ht="13.8" x14ac:dyDescent="0.3">
      <c r="A32" s="155"/>
      <c r="B32" s="269"/>
      <c r="C32" s="268"/>
      <c r="D32" s="268"/>
      <c r="E32" s="267"/>
      <c r="F32" s="263"/>
    </row>
    <row r="33" spans="1:6" ht="13.8" x14ac:dyDescent="0.3">
      <c r="A33" s="155"/>
      <c r="B33" s="269"/>
      <c r="C33" s="268"/>
      <c r="D33" s="268"/>
      <c r="E33" s="267"/>
      <c r="F33" s="263"/>
    </row>
    <row r="34" spans="1:6" ht="13.8" x14ac:dyDescent="0.3">
      <c r="A34" s="155"/>
      <c r="B34" s="269"/>
      <c r="C34" s="268"/>
      <c r="D34" s="268"/>
      <c r="E34" s="267"/>
      <c r="F34" s="263"/>
    </row>
    <row r="35" spans="1:6" ht="14.4" thickBot="1" x14ac:dyDescent="0.35">
      <c r="A35" s="155"/>
      <c r="B35" s="266"/>
      <c r="C35" s="265"/>
      <c r="D35" s="265"/>
      <c r="E35" s="264"/>
      <c r="F35" s="263"/>
    </row>
  </sheetData>
  <mergeCells count="4">
    <mergeCell ref="C3:E3"/>
    <mergeCell ref="C4:E4"/>
    <mergeCell ref="B1:E1"/>
    <mergeCell ref="B15:E15"/>
  </mergeCells>
  <pageMargins left="0.78740157480314965" right="0.78740157480314965" top="0.78740157480314965" bottom="0.78740157480314965" header="0.39370078740157483" footer="0.3937007874015748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24"/>
  <sheetViews>
    <sheetView workbookViewId="0">
      <pane ySplit="3" topLeftCell="A4" activePane="bottomLeft" state="frozen"/>
      <selection pane="bottomLeft" activeCell="B23" sqref="B23"/>
    </sheetView>
  </sheetViews>
  <sheetFormatPr defaultColWidth="11.7109375" defaultRowHeight="13.8" outlineLevelRow="1" x14ac:dyDescent="0.3"/>
  <cols>
    <col min="1" max="1" width="16" style="155" hidden="1" customWidth="1"/>
    <col min="2" max="2" width="103.7109375" style="155" customWidth="1"/>
    <col min="3" max="3" width="20.140625" style="155" customWidth="1"/>
    <col min="4" max="4" width="20.140625" style="155" hidden="1" customWidth="1"/>
    <col min="5" max="6" width="20.140625" style="155" customWidth="1"/>
    <col min="7" max="7" width="15" style="155" customWidth="1"/>
    <col min="8" max="16384" width="11.7109375" style="155"/>
  </cols>
  <sheetData>
    <row r="1" spans="1:7" ht="15.75" customHeight="1" x14ac:dyDescent="0.3">
      <c r="A1" s="261"/>
      <c r="B1" s="155" t="s">
        <v>739</v>
      </c>
      <c r="C1" s="238"/>
      <c r="D1" s="236"/>
      <c r="E1" s="234"/>
      <c r="F1" s="238"/>
    </row>
    <row r="2" spans="1:7" ht="14.25" customHeight="1" x14ac:dyDescent="0.3">
      <c r="A2" s="155">
        <f t="array" ref="A2">INDEX(__SAZBA__,MATCH(0,COUNTIF($A$1:A1,__SAZBA__),0))</f>
        <v>0</v>
      </c>
      <c r="B2" s="239" t="str">
        <f>'Kryci list'!C3</f>
        <v>Rekonstrukce ul. Husova v úseku Jiráskova - Blatenská - 2. etapa</v>
      </c>
      <c r="C2" s="238"/>
      <c r="D2" s="236"/>
      <c r="E2" s="234"/>
      <c r="F2" s="238"/>
      <c r="G2" s="239"/>
    </row>
    <row r="3" spans="1:7" s="231" customFormat="1" ht="14.4" thickBot="1" x14ac:dyDescent="0.35">
      <c r="A3" s="231">
        <f t="array" ref="A3">INDEX(__SAZBA__,MATCH(0,COUNTIF($A$1:A2,__SAZBA__),0))</f>
        <v>21</v>
      </c>
      <c r="B3" s="232" t="s">
        <v>33</v>
      </c>
      <c r="C3" s="232" t="s">
        <v>733</v>
      </c>
      <c r="D3" s="232" t="s">
        <v>731</v>
      </c>
      <c r="E3" s="232" t="s">
        <v>23</v>
      </c>
      <c r="F3" s="232" t="s">
        <v>29</v>
      </c>
      <c r="G3" s="232" t="s">
        <v>742</v>
      </c>
    </row>
    <row r="4" spans="1:7" x14ac:dyDescent="0.3">
      <c r="A4" s="155" t="str">
        <f t="array" ref="A4">INDEX(__SAZBA__,MATCH(0,COUNTIF($A$1:A3,__SAZBA__),0))</f>
        <v>_</v>
      </c>
      <c r="B4" s="259"/>
      <c r="C4" s="260"/>
      <c r="D4" s="260"/>
      <c r="E4" s="260"/>
      <c r="F4" s="260"/>
      <c r="G4" s="259"/>
    </row>
    <row r="5" spans="1:7" s="255" customFormat="1" ht="15.75" customHeight="1" x14ac:dyDescent="0.3">
      <c r="B5" s="258" t="str">
        <f>IF(Zakazka!$I$5=0,"",Zakazka!$I$5)</f>
        <v>SO.100: Komunikace</v>
      </c>
      <c r="C5" s="256" t="str">
        <f>IF(Zakazka!$O$5=0,"",Zakazka!$O$5)</f>
        <v/>
      </c>
      <c r="D5" s="257">
        <f>IF(Zakazka!$Q$5=0,"",Zakazka!$Q$5)</f>
        <v>2866.8160430000003</v>
      </c>
      <c r="E5" s="256" t="str">
        <f>IF(Zakazka!$U$5=0,"",Zakazka!$U$5)</f>
        <v/>
      </c>
      <c r="F5" s="256" t="str">
        <f>IF(Zakazka!$V$5=0,"",Zakazka!$V$5)</f>
        <v/>
      </c>
      <c r="G5" s="256">
        <f>IF(Zakazka!$Y$5=0,"",Zakazka!$Y$5)</f>
        <v>92</v>
      </c>
    </row>
    <row r="6" spans="1:7" s="251" customFormat="1" ht="15" customHeight="1" outlineLevel="1" x14ac:dyDescent="0.25">
      <c r="B6" s="254" t="str">
        <f>IF(Zakazka!$I$6=0,"",Zakazka!$I$6)</f>
        <v>001: Zemní práce</v>
      </c>
      <c r="C6" s="252" t="str">
        <f>IF(Zakazka!$O$6=0,"",Zakazka!$O$6)</f>
        <v/>
      </c>
      <c r="D6" s="253">
        <f>IF(Zakazka!$Q$6=0,"",Zakazka!$Q$6)</f>
        <v>27.44735</v>
      </c>
      <c r="E6" s="252" t="str">
        <f>IF(Zakazka!$U$6=0,"",Zakazka!$U$6)</f>
        <v/>
      </c>
      <c r="F6" s="252" t="str">
        <f>IF(Zakazka!$V$6=0,"",Zakazka!$V$6)</f>
        <v/>
      </c>
      <c r="G6" s="252">
        <f>IF(Zakazka!$Y$6=0,"",Zakazka!$Y$6)</f>
        <v>33</v>
      </c>
    </row>
    <row r="7" spans="1:7" s="251" customFormat="1" ht="15" customHeight="1" outlineLevel="1" x14ac:dyDescent="0.25">
      <c r="B7" s="254" t="str">
        <f>IF(Zakazka!$I$124=0,"",Zakazka!$I$124)</f>
        <v>002: Základy</v>
      </c>
      <c r="C7" s="252" t="str">
        <f>IF(Zakazka!$O$124=0,"",Zakazka!$O$124)</f>
        <v/>
      </c>
      <c r="D7" s="253" t="str">
        <f>IF(Zakazka!$Q$124=0,"",Zakazka!$Q$124)</f>
        <v/>
      </c>
      <c r="E7" s="252" t="str">
        <f>IF(Zakazka!$U$124=0,"",Zakazka!$U$124)</f>
        <v/>
      </c>
      <c r="F7" s="252" t="str">
        <f>IF(Zakazka!$V$124=0,"",Zakazka!$V$124)</f>
        <v/>
      </c>
      <c r="G7" s="252">
        <f>IF(Zakazka!$Y$124=0,"",Zakazka!$Y$124)</f>
        <v>1</v>
      </c>
    </row>
    <row r="8" spans="1:7" s="251" customFormat="1" ht="15" customHeight="1" outlineLevel="1" x14ac:dyDescent="0.25">
      <c r="B8" s="254" t="str">
        <f>IF(Zakazka!$I$130=0,"",Zakazka!$I$130)</f>
        <v>005: Komunikace</v>
      </c>
      <c r="C8" s="252" t="str">
        <f>IF(Zakazka!$O$130=0,"",Zakazka!$O$130)</f>
        <v/>
      </c>
      <c r="D8" s="253">
        <f>IF(Zakazka!$Q$130=0,"",Zakazka!$Q$130)</f>
        <v>2611.4159500000005</v>
      </c>
      <c r="E8" s="252" t="str">
        <f>IF(Zakazka!$U$130=0,"",Zakazka!$U$130)</f>
        <v/>
      </c>
      <c r="F8" s="252" t="str">
        <f>IF(Zakazka!$V$130=0,"",Zakazka!$V$130)</f>
        <v/>
      </c>
      <c r="G8" s="252">
        <f>IF(Zakazka!$Y$130=0,"",Zakazka!$Y$130)</f>
        <v>27</v>
      </c>
    </row>
    <row r="9" spans="1:7" s="251" customFormat="1" ht="15" customHeight="1" outlineLevel="1" x14ac:dyDescent="0.25">
      <c r="B9" s="254" t="str">
        <f>IF(Zakazka!$I$226=0,"",Zakazka!$I$226)</f>
        <v>008: Trubní vedení</v>
      </c>
      <c r="C9" s="252" t="str">
        <f>IF(Zakazka!$O$226=0,"",Zakazka!$O$226)</f>
        <v/>
      </c>
      <c r="D9" s="253">
        <f>IF(Zakazka!$Q$226=0,"",Zakazka!$Q$226)</f>
        <v>5.0495999999999999</v>
      </c>
      <c r="E9" s="252" t="str">
        <f>IF(Zakazka!$U$226=0,"",Zakazka!$U$226)</f>
        <v/>
      </c>
      <c r="F9" s="252" t="str">
        <f>IF(Zakazka!$V$226=0,"",Zakazka!$V$226)</f>
        <v/>
      </c>
      <c r="G9" s="252">
        <f>IF(Zakazka!$Y$226=0,"",Zakazka!$Y$226)</f>
        <v>1</v>
      </c>
    </row>
    <row r="10" spans="1:7" s="251" customFormat="1" ht="15" customHeight="1" outlineLevel="1" x14ac:dyDescent="0.25">
      <c r="B10" s="254" t="str">
        <f>IF(Zakazka!$I$231=0,"",Zakazka!$I$231)</f>
        <v>009: Ostatní konstrukce a práce</v>
      </c>
      <c r="C10" s="252" t="str">
        <f>IF(Zakazka!$O$231=0,"",Zakazka!$O$231)</f>
        <v/>
      </c>
      <c r="D10" s="253">
        <f>IF(Zakazka!$Q$231=0,"",Zakazka!$Q$231)</f>
        <v>222.903143</v>
      </c>
      <c r="E10" s="252" t="str">
        <f>IF(Zakazka!$U$231=0,"",Zakazka!$U$231)</f>
        <v/>
      </c>
      <c r="F10" s="252" t="str">
        <f>IF(Zakazka!$V$231=0,"",Zakazka!$V$231)</f>
        <v/>
      </c>
      <c r="G10" s="252">
        <f>IF(Zakazka!$Y$231=0,"",Zakazka!$Y$231)</f>
        <v>19</v>
      </c>
    </row>
    <row r="11" spans="1:7" s="251" customFormat="1" ht="15" customHeight="1" outlineLevel="1" x14ac:dyDescent="0.25">
      <c r="B11" s="254" t="str">
        <f>IF(Zakazka!$I$297=0,"",Zakazka!$I$297)</f>
        <v>099: Přesun hmot HSV</v>
      </c>
      <c r="C11" s="252" t="str">
        <f>IF(Zakazka!$O$297=0,"",Zakazka!$O$297)</f>
        <v/>
      </c>
      <c r="D11" s="253" t="str">
        <f>IF(Zakazka!$Q$297=0,"",Zakazka!$Q$297)</f>
        <v/>
      </c>
      <c r="E11" s="252" t="str">
        <f>IF(Zakazka!$U$297=0,"",Zakazka!$U$297)</f>
        <v/>
      </c>
      <c r="F11" s="252" t="str">
        <f>IF(Zakazka!$V$297=0,"",Zakazka!$V$297)</f>
        <v/>
      </c>
      <c r="G11" s="252">
        <f>IF(Zakazka!$Y$297=0,"",Zakazka!$Y$297)</f>
        <v>11</v>
      </c>
    </row>
    <row r="12" spans="1:7" s="255" customFormat="1" ht="15.75" customHeight="1" x14ac:dyDescent="0.3">
      <c r="B12" s="258" t="str">
        <f>IF(Zakazka!$I$341=0,"",Zakazka!$I$341)</f>
        <v>SO.401: Veřejné osvětlení</v>
      </c>
      <c r="C12" s="256" t="str">
        <f>IF(Zakazka!$O$341=0,"",Zakazka!$O$341)</f>
        <v/>
      </c>
      <c r="D12" s="257" t="str">
        <f>IF(Zakazka!$Q$341=0,"",Zakazka!$Q$341)</f>
        <v/>
      </c>
      <c r="E12" s="256" t="str">
        <f>IF(Zakazka!$U$341=0,"",Zakazka!$U$341)</f>
        <v/>
      </c>
      <c r="F12" s="256" t="str">
        <f>IF(Zakazka!$V$341=0,"",Zakazka!$V$341)</f>
        <v/>
      </c>
      <c r="G12" s="256">
        <f>IF(Zakazka!$Y$341=0,"",Zakazka!$Y$341)</f>
        <v>1</v>
      </c>
    </row>
    <row r="13" spans="1:7" s="251" customFormat="1" ht="15" customHeight="1" outlineLevel="1" x14ac:dyDescent="0.25">
      <c r="B13" s="254" t="str">
        <f>IF(Zakazka!$I$342=0,"",Zakazka!$I$342)</f>
        <v>740: Silnoproud</v>
      </c>
      <c r="C13" s="252" t="str">
        <f>IF(Zakazka!$O$342=0,"",Zakazka!$O$342)</f>
        <v/>
      </c>
      <c r="D13" s="253" t="str">
        <f>IF(Zakazka!$Q$342=0,"",Zakazka!$Q$342)</f>
        <v/>
      </c>
      <c r="E13" s="252" t="str">
        <f>IF(Zakazka!$U$342=0,"",Zakazka!$U$342)</f>
        <v/>
      </c>
      <c r="F13" s="252" t="str">
        <f>IF(Zakazka!$V$342=0,"",Zakazka!$V$342)</f>
        <v/>
      </c>
      <c r="G13" s="252">
        <f>IF(Zakazka!$Y$342=0,"",Zakazka!$Y$342)</f>
        <v>1</v>
      </c>
    </row>
    <row r="14" spans="1:7" s="255" customFormat="1" ht="15.75" customHeight="1" x14ac:dyDescent="0.3">
      <c r="B14" s="258" t="str">
        <f>IF(Zakazka!$I$348=0,"",Zakazka!$I$348)</f>
        <v>VON: Vedlejší a ostatní náklady</v>
      </c>
      <c r="C14" s="256" t="str">
        <f>IF(Zakazka!$O$348=0,"",Zakazka!$O$348)</f>
        <v/>
      </c>
      <c r="D14" s="257" t="str">
        <f>IF(Zakazka!$Q$348=0,"",Zakazka!$Q$348)</f>
        <v/>
      </c>
      <c r="E14" s="256" t="str">
        <f>IF(Zakazka!$U$348=0,"",Zakazka!$U$348)</f>
        <v/>
      </c>
      <c r="F14" s="256" t="str">
        <f>IF(Zakazka!$V$348=0,"",Zakazka!$V$348)</f>
        <v/>
      </c>
      <c r="G14" s="256">
        <f>IF(Zakazka!$Y$348=0,"",Zakazka!$Y$348)</f>
        <v>7</v>
      </c>
    </row>
    <row r="15" spans="1:7" s="251" customFormat="1" ht="15" customHeight="1" outlineLevel="1" x14ac:dyDescent="0.25">
      <c r="B15" s="254" t="str">
        <f>IF(Zakazka!$I$349=0,"",Zakazka!$I$349)</f>
        <v>V01: Průzkumné, geodetické a projektové práce</v>
      </c>
      <c r="C15" s="252" t="str">
        <f>IF(Zakazka!$O$349=0,"",Zakazka!$O$349)</f>
        <v/>
      </c>
      <c r="D15" s="253" t="str">
        <f>IF(Zakazka!$Q$349=0,"",Zakazka!$Q$349)</f>
        <v/>
      </c>
      <c r="E15" s="252" t="str">
        <f>IF(Zakazka!$U$349=0,"",Zakazka!$U$349)</f>
        <v/>
      </c>
      <c r="F15" s="252" t="str">
        <f>IF(Zakazka!$V$349=0,"",Zakazka!$V$349)</f>
        <v/>
      </c>
      <c r="G15" s="252">
        <f>IF(Zakazka!$Y$349=0,"",Zakazka!$Y$349)</f>
        <v>2</v>
      </c>
    </row>
    <row r="16" spans="1:7" s="251" customFormat="1" ht="15" customHeight="1" outlineLevel="1" x14ac:dyDescent="0.25">
      <c r="B16" s="254" t="str">
        <f>IF(Zakazka!$I$357=0,"",Zakazka!$I$357)</f>
        <v>V03: Zařízení staveniště</v>
      </c>
      <c r="C16" s="252" t="str">
        <f>IF(Zakazka!$O$357=0,"",Zakazka!$O$357)</f>
        <v/>
      </c>
      <c r="D16" s="253" t="str">
        <f>IF(Zakazka!$Q$357=0,"",Zakazka!$Q$357)</f>
        <v/>
      </c>
      <c r="E16" s="252" t="str">
        <f>IF(Zakazka!$U$357=0,"",Zakazka!$U$357)</f>
        <v/>
      </c>
      <c r="F16" s="252" t="str">
        <f>IF(Zakazka!$V$357=0,"",Zakazka!$V$357)</f>
        <v/>
      </c>
      <c r="G16" s="252">
        <f>IF(Zakazka!$Y$357=0,"",Zakazka!$Y$357)</f>
        <v>1</v>
      </c>
    </row>
    <row r="17" spans="1:7" s="251" customFormat="1" ht="15" customHeight="1" outlineLevel="1" x14ac:dyDescent="0.25">
      <c r="B17" s="254" t="str">
        <f>IF(Zakazka!$I$362=0,"",Zakazka!$I$362)</f>
        <v>V04: Inženýrská činnost</v>
      </c>
      <c r="C17" s="252" t="str">
        <f>IF(Zakazka!$O$362=0,"",Zakazka!$O$362)</f>
        <v/>
      </c>
      <c r="D17" s="253" t="str">
        <f>IF(Zakazka!$Q$362=0,"",Zakazka!$Q$362)</f>
        <v/>
      </c>
      <c r="E17" s="252" t="str">
        <f>IF(Zakazka!$U$362=0,"",Zakazka!$U$362)</f>
        <v/>
      </c>
      <c r="F17" s="252" t="str">
        <f>IF(Zakazka!$V$362=0,"",Zakazka!$V$362)</f>
        <v/>
      </c>
      <c r="G17" s="252">
        <f>IF(Zakazka!$Y$362=0,"",Zakazka!$Y$362)</f>
        <v>2</v>
      </c>
    </row>
    <row r="18" spans="1:7" s="251" customFormat="1" ht="15" customHeight="1" outlineLevel="1" x14ac:dyDescent="0.25">
      <c r="B18" s="254" t="str">
        <f>IF(Zakazka!$I$370=0,"",Zakazka!$I$370)</f>
        <v>V07: Provozní vlivy</v>
      </c>
      <c r="C18" s="252" t="str">
        <f>IF(Zakazka!$O$370=0,"",Zakazka!$O$370)</f>
        <v/>
      </c>
      <c r="D18" s="253" t="str">
        <f>IF(Zakazka!$Q$370=0,"",Zakazka!$Q$370)</f>
        <v/>
      </c>
      <c r="E18" s="252" t="str">
        <f>IF(Zakazka!$U$370=0,"",Zakazka!$U$370)</f>
        <v/>
      </c>
      <c r="F18" s="252" t="str">
        <f>IF(Zakazka!$V$370=0,"",Zakazka!$V$370)</f>
        <v/>
      </c>
      <c r="G18" s="252">
        <f>IF(Zakazka!$Y$370=0,"",Zakazka!$Y$370)</f>
        <v>2</v>
      </c>
    </row>
    <row r="19" spans="1:7" ht="14.4" outlineLevel="1" thickBot="1" x14ac:dyDescent="0.35">
      <c r="B19" s="250"/>
      <c r="G19" s="250"/>
    </row>
    <row r="20" spans="1:7" s="240" customFormat="1" ht="14.4" x14ac:dyDescent="0.3">
      <c r="A20" s="240">
        <f>SUM(A22:A23)</f>
        <v>0</v>
      </c>
      <c r="B20" s="241" t="s">
        <v>741</v>
      </c>
      <c r="C20" s="243">
        <f>SUBTOTAL(9,C5:C19)/2</f>
        <v>0</v>
      </c>
      <c r="D20" s="249"/>
      <c r="E20" s="242"/>
      <c r="F20" s="242"/>
      <c r="G20" s="241"/>
    </row>
    <row r="21" spans="1:7" s="240" customFormat="1" ht="14.4" x14ac:dyDescent="0.3">
      <c r="B21" s="247" t="s">
        <v>23</v>
      </c>
      <c r="C21" s="248">
        <f>SUBTOTAL(9,C22:C23)</f>
        <v>0</v>
      </c>
      <c r="G21" s="247"/>
    </row>
    <row r="22" spans="1:7" s="244" customFormat="1" x14ac:dyDescent="0.3">
      <c r="A22" s="244">
        <f>IF(ISNUMBER(A3),SUMIF(__SAZBA__,A3,__CENA__),0)</f>
        <v>0</v>
      </c>
      <c r="B22" s="245" t="str">
        <f>IF(A22=0,"","DPH " &amp; A3 &amp; " % ze základny: " &amp; TEXT(A22,"# ##0"))</f>
        <v/>
      </c>
      <c r="C22" s="246" t="str">
        <f>IF(A22=0,"",A22*A3/100)</f>
        <v/>
      </c>
      <c r="G22" s="245"/>
    </row>
    <row r="23" spans="1:7" s="244" customFormat="1" ht="14.4" thickBot="1" x14ac:dyDescent="0.35">
      <c r="A23" s="244">
        <f>IF(ISNUMBER(A4),SUMIF(__SAZBA__,A4,__CENA__),0)</f>
        <v>0</v>
      </c>
      <c r="B23" s="245" t="str">
        <f>IF(A23=0,"","DPH " &amp; A4 &amp; " % ze základny: " &amp; TEXT(A23,"# ##0"))</f>
        <v/>
      </c>
      <c r="C23" s="246" t="str">
        <f>IF(A23=0,"",A23*A4/100)</f>
        <v/>
      </c>
      <c r="G23" s="245"/>
    </row>
    <row r="24" spans="1:7" s="240" customFormat="1" ht="14.4" x14ac:dyDescent="0.3">
      <c r="B24" s="241" t="s">
        <v>740</v>
      </c>
      <c r="C24" s="243">
        <f>SUM(C20:C21)</f>
        <v>0</v>
      </c>
      <c r="D24" s="241"/>
      <c r="E24" s="242"/>
      <c r="F24" s="242"/>
      <c r="G24" s="241"/>
    </row>
  </sheetData>
  <pageMargins left="0.78740157480314965" right="0.78740157480314965" top="0.78740157480314965" bottom="0.78740157480314965" header="0.39370078740157483" footer="0.39370078740157483"/>
  <pageSetup paperSize="9" scale="83" fitToHeight="0" orientation="landscape" horizontalDpi="300" verticalDpi="300" r:id="rId1"/>
  <headerFooter>
    <oddFooter>&amp;L&amp;8www.euroCALC.cz&amp;C&amp;8&amp;P z &amp;N&amp;R&amp;8&amp;D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Y379"/>
  <sheetViews>
    <sheetView showGridLines="0" view="pageBreakPreview" topLeftCell="F313" zoomScale="115" zoomScaleNormal="115" zoomScaleSheetLayoutView="115" workbookViewId="0">
      <selection activeCell="I344" sqref="I344:O344"/>
    </sheetView>
  </sheetViews>
  <sheetFormatPr defaultColWidth="11.7109375" defaultRowHeight="13.8" outlineLevelRow="3" x14ac:dyDescent="0.3"/>
  <cols>
    <col min="1" max="5" width="11.7109375" style="155" hidden="1" customWidth="1"/>
    <col min="6" max="6" width="7" style="163" customWidth="1"/>
    <col min="7" max="7" width="5.5703125" style="160" customWidth="1"/>
    <col min="8" max="8" width="18.42578125" style="162" customWidth="1"/>
    <col min="9" max="9" width="93.28515625" style="161" customWidth="1"/>
    <col min="10" max="10" width="5.5703125" style="160" customWidth="1"/>
    <col min="11" max="11" width="17.5703125" style="159" hidden="1" customWidth="1"/>
    <col min="12" max="12" width="8.85546875" style="156" hidden="1" customWidth="1"/>
    <col min="13" max="13" width="18.5703125" style="159" customWidth="1"/>
    <col min="14" max="14" width="16" style="156" customWidth="1"/>
    <col min="15" max="15" width="20.140625" style="158" customWidth="1"/>
    <col min="16" max="16" width="14.7109375" style="157" hidden="1" customWidth="1"/>
    <col min="17" max="17" width="18.42578125" style="156" hidden="1" customWidth="1"/>
    <col min="18" max="18" width="14.7109375" style="156" hidden="1" customWidth="1"/>
    <col min="19" max="19" width="18.42578125" style="156" hidden="1" customWidth="1"/>
    <col min="20" max="20" width="12.42578125" style="156" hidden="1" customWidth="1"/>
    <col min="21" max="21" width="18.7109375" style="156" hidden="1" customWidth="1"/>
    <col min="22" max="22" width="20.140625" style="156" hidden="1" customWidth="1"/>
    <col min="23" max="23" width="33" style="156" hidden="1" customWidth="1"/>
    <col min="24" max="24" width="15.28515625" style="155" customWidth="1"/>
    <col min="25" max="25" width="11.7109375" style="155" hidden="1" customWidth="1"/>
    <col min="26" max="16384" width="11.7109375" style="155"/>
  </cols>
  <sheetData>
    <row r="1" spans="1:25" ht="21.6" customHeight="1" x14ac:dyDescent="0.3">
      <c r="F1" s="155" t="s">
        <v>739</v>
      </c>
      <c r="G1" s="238"/>
      <c r="H1" s="238"/>
      <c r="I1" s="238"/>
      <c r="J1" s="238"/>
      <c r="K1" s="237"/>
      <c r="L1" s="234"/>
      <c r="M1" s="237"/>
      <c r="N1" s="234"/>
      <c r="O1" s="236"/>
      <c r="P1" s="235"/>
      <c r="Q1" s="234"/>
      <c r="R1" s="234"/>
      <c r="S1" s="234"/>
      <c r="T1" s="234"/>
      <c r="U1" s="234"/>
      <c r="V1" s="234"/>
      <c r="W1" s="234"/>
    </row>
    <row r="2" spans="1:25" ht="21.6" customHeight="1" x14ac:dyDescent="0.3">
      <c r="F2" s="239" t="str">
        <f>'Kryci list'!C3</f>
        <v>Rekonstrukce ul. Husova v úseku Jiráskova - Blatenská - 2. etapa</v>
      </c>
      <c r="G2" s="238"/>
      <c r="H2" s="238"/>
      <c r="I2" s="238"/>
      <c r="J2" s="238"/>
      <c r="K2" s="237"/>
      <c r="L2" s="234"/>
      <c r="M2" s="237"/>
      <c r="N2" s="234"/>
      <c r="O2" s="236"/>
      <c r="P2" s="235"/>
      <c r="Q2" s="234"/>
      <c r="R2" s="234"/>
      <c r="S2" s="234"/>
      <c r="T2" s="234"/>
      <c r="U2" s="234"/>
      <c r="V2" s="234"/>
      <c r="W2" s="234"/>
    </row>
    <row r="3" spans="1:25" s="231" customFormat="1" ht="14.4" thickBot="1" x14ac:dyDescent="0.35">
      <c r="F3" s="232" t="s">
        <v>738</v>
      </c>
      <c r="G3" s="232" t="s">
        <v>34</v>
      </c>
      <c r="H3" s="232" t="s">
        <v>32</v>
      </c>
      <c r="I3" s="233" t="s">
        <v>33</v>
      </c>
      <c r="J3" s="232" t="s">
        <v>64</v>
      </c>
      <c r="K3" s="232" t="s">
        <v>737</v>
      </c>
      <c r="L3" s="232" t="s">
        <v>736</v>
      </c>
      <c r="M3" s="232" t="s">
        <v>735</v>
      </c>
      <c r="N3" s="232" t="s">
        <v>734</v>
      </c>
      <c r="O3" s="232" t="s">
        <v>733</v>
      </c>
      <c r="P3" s="232" t="s">
        <v>732</v>
      </c>
      <c r="Q3" s="232" t="s">
        <v>731</v>
      </c>
      <c r="R3" s="232" t="s">
        <v>730</v>
      </c>
      <c r="S3" s="232" t="s">
        <v>729</v>
      </c>
      <c r="T3" s="232" t="s">
        <v>728</v>
      </c>
      <c r="U3" s="232" t="s">
        <v>23</v>
      </c>
      <c r="V3" s="232" t="s">
        <v>29</v>
      </c>
      <c r="W3" s="232" t="s">
        <v>727</v>
      </c>
      <c r="X3" s="232" t="s">
        <v>726</v>
      </c>
      <c r="Y3" s="231" t="s">
        <v>725</v>
      </c>
    </row>
    <row r="4" spans="1:25" ht="11.25" customHeight="1" x14ac:dyDescent="0.3">
      <c r="F4" s="227"/>
      <c r="G4" s="228"/>
      <c r="H4" s="230"/>
      <c r="I4" s="229"/>
      <c r="J4" s="228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6"/>
    </row>
    <row r="5" spans="1:25" s="201" customFormat="1" ht="18.75" customHeight="1" x14ac:dyDescent="0.3">
      <c r="F5" s="210"/>
      <c r="G5" s="208"/>
      <c r="H5" s="209"/>
      <c r="I5" s="209" t="s">
        <v>724</v>
      </c>
      <c r="J5" s="208"/>
      <c r="K5" s="207"/>
      <c r="L5" s="205"/>
      <c r="M5" s="207"/>
      <c r="N5" s="205"/>
      <c r="O5" s="202">
        <f>SUBTOTAL(9,O6:O340)</f>
        <v>0</v>
      </c>
      <c r="P5" s="206"/>
      <c r="Q5" s="202">
        <f>SUBTOTAL(9,Q6:Q340)</f>
        <v>2866.8160430000003</v>
      </c>
      <c r="R5" s="205"/>
      <c r="S5" s="202">
        <f>SUBTOTAL(9,S6:S340)</f>
        <v>2975.6049999999996</v>
      </c>
      <c r="T5" s="204"/>
      <c r="U5" s="202">
        <f>SUBTOTAL(9,U6:U340)</f>
        <v>0</v>
      </c>
      <c r="V5" s="202">
        <f>SUBTOTAL(9,V6:V340)</f>
        <v>0</v>
      </c>
      <c r="W5" s="203"/>
      <c r="Y5" s="202">
        <f>SUBTOTAL(9,Y6:Y340)</f>
        <v>92</v>
      </c>
    </row>
    <row r="6" spans="1:25" s="191" customFormat="1" ht="16.5" customHeight="1" outlineLevel="1" x14ac:dyDescent="0.25">
      <c r="F6" s="200"/>
      <c r="G6" s="198"/>
      <c r="H6" s="199"/>
      <c r="I6" s="199" t="s">
        <v>723</v>
      </c>
      <c r="J6" s="198"/>
      <c r="K6" s="197"/>
      <c r="L6" s="195"/>
      <c r="M6" s="197"/>
      <c r="N6" s="195"/>
      <c r="O6" s="192">
        <f>SUBTOTAL(9,O7:O123)</f>
        <v>0</v>
      </c>
      <c r="P6" s="196"/>
      <c r="Q6" s="192">
        <f>SUBTOTAL(9,Q7:Q123)</f>
        <v>27.44735</v>
      </c>
      <c r="R6" s="195"/>
      <c r="S6" s="192">
        <f>SUBTOTAL(9,S7:S123)</f>
        <v>2933.9449999999997</v>
      </c>
      <c r="T6" s="194"/>
      <c r="U6" s="192">
        <f>SUBTOTAL(9,U7:U123)</f>
        <v>0</v>
      </c>
      <c r="V6" s="192">
        <f>SUBTOTAL(9,V7:V123)</f>
        <v>0</v>
      </c>
      <c r="W6" s="193"/>
      <c r="Y6" s="192">
        <f>SUBTOTAL(9,Y7:Y123)</f>
        <v>33</v>
      </c>
    </row>
    <row r="7" spans="1:25" s="173" customFormat="1" ht="12" outlineLevel="2" x14ac:dyDescent="0.25">
      <c r="A7" s="225" t="s">
        <v>722</v>
      </c>
      <c r="B7" s="225" t="s">
        <v>721</v>
      </c>
      <c r="C7" s="225" t="s">
        <v>720</v>
      </c>
      <c r="D7" s="225" t="s">
        <v>719</v>
      </c>
      <c r="E7" s="225" t="s">
        <v>718</v>
      </c>
      <c r="F7" s="190">
        <v>1</v>
      </c>
      <c r="G7" s="187" t="s">
        <v>407</v>
      </c>
      <c r="H7" s="189" t="s">
        <v>717</v>
      </c>
      <c r="I7" s="188" t="s">
        <v>716</v>
      </c>
      <c r="J7" s="187" t="s">
        <v>266</v>
      </c>
      <c r="K7" s="185">
        <v>26</v>
      </c>
      <c r="L7" s="186">
        <v>0</v>
      </c>
      <c r="M7" s="185">
        <v>26</v>
      </c>
      <c r="N7" s="184"/>
      <c r="O7" s="183">
        <f>M7*N7</f>
        <v>0</v>
      </c>
      <c r="P7" s="183"/>
      <c r="Q7" s="183">
        <f>M7*P7</f>
        <v>0</v>
      </c>
      <c r="R7" s="183"/>
      <c r="S7" s="183">
        <f>M7*R7</f>
        <v>0</v>
      </c>
      <c r="T7" s="183">
        <v>21</v>
      </c>
      <c r="U7" s="183">
        <f>O7*T7/100</f>
        <v>0</v>
      </c>
      <c r="V7" s="183">
        <f>U7+O7</f>
        <v>0</v>
      </c>
      <c r="W7" s="183"/>
      <c r="X7" s="183" t="s">
        <v>374</v>
      </c>
      <c r="Y7" s="183">
        <v>1</v>
      </c>
    </row>
    <row r="8" spans="1:25" s="173" customFormat="1" ht="12" outlineLevel="2" x14ac:dyDescent="0.25">
      <c r="F8" s="181"/>
      <c r="G8" s="180"/>
      <c r="H8" s="182" t="s">
        <v>373</v>
      </c>
      <c r="I8" s="356" t="s">
        <v>715</v>
      </c>
      <c r="J8" s="356"/>
      <c r="K8" s="356"/>
      <c r="L8" s="356"/>
      <c r="M8" s="356"/>
      <c r="N8" s="356"/>
      <c r="O8" s="356"/>
      <c r="P8" s="177"/>
      <c r="Q8" s="176"/>
      <c r="R8" s="177"/>
      <c r="S8" s="176"/>
      <c r="T8" s="175"/>
      <c r="U8" s="175"/>
      <c r="V8" s="175"/>
      <c r="W8" s="174"/>
    </row>
    <row r="9" spans="1:25" s="173" customFormat="1" ht="6" customHeight="1" outlineLevel="2" x14ac:dyDescent="0.25">
      <c r="F9" s="181"/>
      <c r="G9" s="180"/>
      <c r="H9" s="179"/>
      <c r="I9" s="178"/>
      <c r="J9" s="178"/>
      <c r="K9" s="178"/>
      <c r="L9" s="178"/>
      <c r="M9" s="178"/>
      <c r="N9" s="178"/>
      <c r="O9" s="178"/>
      <c r="P9" s="177"/>
      <c r="Q9" s="176"/>
      <c r="R9" s="177"/>
      <c r="S9" s="176"/>
      <c r="T9" s="175"/>
      <c r="U9" s="175"/>
      <c r="V9" s="175"/>
      <c r="W9" s="174"/>
    </row>
    <row r="10" spans="1:25" s="211" customFormat="1" ht="10.199999999999999" outlineLevel="3" x14ac:dyDescent="0.2">
      <c r="F10" s="224"/>
      <c r="G10" s="223"/>
      <c r="H10" s="222" t="str">
        <f>IF(AND(H9&lt;&gt;"Výkaz výměr:",I9=""),"Výkaz výměr:","")</f>
        <v>Výkaz výměr:</v>
      </c>
      <c r="I10" s="221" t="s">
        <v>714</v>
      </c>
      <c r="J10" s="220"/>
      <c r="K10" s="219"/>
      <c r="L10" s="218"/>
      <c r="M10" s="217">
        <v>26</v>
      </c>
      <c r="N10" s="213"/>
      <c r="O10" s="216"/>
      <c r="P10" s="215"/>
      <c r="Q10" s="213"/>
      <c r="R10" s="213"/>
      <c r="S10" s="213"/>
      <c r="T10" s="214" t="s">
        <v>371</v>
      </c>
      <c r="U10" s="213"/>
      <c r="V10" s="213"/>
      <c r="W10" s="212"/>
    </row>
    <row r="11" spans="1:25" s="173" customFormat="1" ht="12" outlineLevel="2" x14ac:dyDescent="0.25">
      <c r="F11" s="190">
        <v>2</v>
      </c>
      <c r="G11" s="187" t="s">
        <v>407</v>
      </c>
      <c r="H11" s="189" t="s">
        <v>713</v>
      </c>
      <c r="I11" s="188" t="s">
        <v>712</v>
      </c>
      <c r="J11" s="187" t="s">
        <v>87</v>
      </c>
      <c r="K11" s="185">
        <v>635</v>
      </c>
      <c r="L11" s="186">
        <v>0</v>
      </c>
      <c r="M11" s="185">
        <v>635</v>
      </c>
      <c r="N11" s="184"/>
      <c r="O11" s="183">
        <f>M11*N11</f>
        <v>0</v>
      </c>
      <c r="P11" s="183"/>
      <c r="Q11" s="183">
        <f>M11*P11</f>
        <v>0</v>
      </c>
      <c r="R11" s="183">
        <v>0.20499999999999999</v>
      </c>
      <c r="S11" s="183">
        <f>M11*R11</f>
        <v>130.17499999999998</v>
      </c>
      <c r="T11" s="183">
        <v>21</v>
      </c>
      <c r="U11" s="183">
        <f>O11*T11/100</f>
        <v>0</v>
      </c>
      <c r="V11" s="183">
        <f>U11+O11</f>
        <v>0</v>
      </c>
      <c r="W11" s="183"/>
      <c r="X11" s="183" t="s">
        <v>374</v>
      </c>
      <c r="Y11" s="183">
        <v>1</v>
      </c>
    </row>
    <row r="12" spans="1:25" s="173" customFormat="1" ht="12" outlineLevel="2" x14ac:dyDescent="0.25">
      <c r="F12" s="181"/>
      <c r="G12" s="180"/>
      <c r="H12" s="182" t="s">
        <v>373</v>
      </c>
      <c r="I12" s="356" t="s">
        <v>711</v>
      </c>
      <c r="J12" s="356"/>
      <c r="K12" s="356"/>
      <c r="L12" s="356"/>
      <c r="M12" s="356"/>
      <c r="N12" s="356"/>
      <c r="O12" s="356"/>
      <c r="P12" s="177"/>
      <c r="Q12" s="176"/>
      <c r="R12" s="177"/>
      <c r="S12" s="176"/>
      <c r="T12" s="175"/>
      <c r="U12" s="175"/>
      <c r="V12" s="175"/>
      <c r="W12" s="174"/>
    </row>
    <row r="13" spans="1:25" s="173" customFormat="1" ht="6" customHeight="1" outlineLevel="2" x14ac:dyDescent="0.25">
      <c r="F13" s="181"/>
      <c r="G13" s="180"/>
      <c r="H13" s="179"/>
      <c r="I13" s="178"/>
      <c r="J13" s="178"/>
      <c r="K13" s="178"/>
      <c r="L13" s="178"/>
      <c r="M13" s="178"/>
      <c r="N13" s="178"/>
      <c r="O13" s="178"/>
      <c r="P13" s="177"/>
      <c r="Q13" s="176"/>
      <c r="R13" s="177"/>
      <c r="S13" s="176"/>
      <c r="T13" s="175"/>
      <c r="U13" s="175"/>
      <c r="V13" s="175"/>
      <c r="W13" s="174"/>
    </row>
    <row r="14" spans="1:25" s="211" customFormat="1" ht="10.199999999999999" outlineLevel="3" x14ac:dyDescent="0.2">
      <c r="F14" s="224"/>
      <c r="G14" s="223"/>
      <c r="H14" s="222" t="str">
        <f>IF(AND(H13&lt;&gt;"Výkaz výměr:",I13=""),"Výkaz výměr:","")</f>
        <v>Výkaz výměr:</v>
      </c>
      <c r="I14" s="221" t="s">
        <v>710</v>
      </c>
      <c r="J14" s="220"/>
      <c r="K14" s="219"/>
      <c r="L14" s="218"/>
      <c r="M14" s="217">
        <v>635</v>
      </c>
      <c r="N14" s="213"/>
      <c r="O14" s="216"/>
      <c r="P14" s="215"/>
      <c r="Q14" s="213"/>
      <c r="R14" s="213"/>
      <c r="S14" s="213"/>
      <c r="T14" s="214" t="s">
        <v>371</v>
      </c>
      <c r="U14" s="213"/>
      <c r="V14" s="213"/>
      <c r="W14" s="212"/>
    </row>
    <row r="15" spans="1:25" s="173" customFormat="1" ht="12" outlineLevel="2" x14ac:dyDescent="0.25">
      <c r="F15" s="190">
        <v>3</v>
      </c>
      <c r="G15" s="187" t="s">
        <v>407</v>
      </c>
      <c r="H15" s="189" t="s">
        <v>709</v>
      </c>
      <c r="I15" s="188" t="s">
        <v>708</v>
      </c>
      <c r="J15" s="187" t="s">
        <v>87</v>
      </c>
      <c r="K15" s="185">
        <v>711</v>
      </c>
      <c r="L15" s="186">
        <v>0</v>
      </c>
      <c r="M15" s="185">
        <v>711</v>
      </c>
      <c r="N15" s="184"/>
      <c r="O15" s="183">
        <f>M15*N15</f>
        <v>0</v>
      </c>
      <c r="P15" s="183"/>
      <c r="Q15" s="183">
        <f>M15*P15</f>
        <v>0</v>
      </c>
      <c r="R15" s="183">
        <v>0.04</v>
      </c>
      <c r="S15" s="183">
        <f>M15*R15</f>
        <v>28.44</v>
      </c>
      <c r="T15" s="183">
        <v>21</v>
      </c>
      <c r="U15" s="183">
        <f>O15*T15/100</f>
        <v>0</v>
      </c>
      <c r="V15" s="183">
        <f>U15+O15</f>
        <v>0</v>
      </c>
      <c r="W15" s="183"/>
      <c r="X15" s="183" t="s">
        <v>374</v>
      </c>
      <c r="Y15" s="183">
        <v>1</v>
      </c>
    </row>
    <row r="16" spans="1:25" s="173" customFormat="1" ht="12" outlineLevel="2" x14ac:dyDescent="0.25">
      <c r="F16" s="181"/>
      <c r="G16" s="180"/>
      <c r="H16" s="182" t="s">
        <v>373</v>
      </c>
      <c r="I16" s="356" t="s">
        <v>707</v>
      </c>
      <c r="J16" s="356"/>
      <c r="K16" s="356"/>
      <c r="L16" s="356"/>
      <c r="M16" s="356"/>
      <c r="N16" s="356"/>
      <c r="O16" s="356"/>
      <c r="P16" s="177"/>
      <c r="Q16" s="176"/>
      <c r="R16" s="177"/>
      <c r="S16" s="176"/>
      <c r="T16" s="175"/>
      <c r="U16" s="175"/>
      <c r="V16" s="175"/>
      <c r="W16" s="174"/>
    </row>
    <row r="17" spans="6:25" s="173" customFormat="1" ht="6" customHeight="1" outlineLevel="2" x14ac:dyDescent="0.25">
      <c r="F17" s="181"/>
      <c r="G17" s="180"/>
      <c r="H17" s="179"/>
      <c r="I17" s="178"/>
      <c r="J17" s="178"/>
      <c r="K17" s="178"/>
      <c r="L17" s="178"/>
      <c r="M17" s="178"/>
      <c r="N17" s="178"/>
      <c r="O17" s="178"/>
      <c r="P17" s="177"/>
      <c r="Q17" s="176"/>
      <c r="R17" s="177"/>
      <c r="S17" s="176"/>
      <c r="T17" s="175"/>
      <c r="U17" s="175"/>
      <c r="V17" s="175"/>
      <c r="W17" s="174"/>
    </row>
    <row r="18" spans="6:25" s="211" customFormat="1" ht="10.199999999999999" outlineLevel="3" x14ac:dyDescent="0.2">
      <c r="F18" s="224"/>
      <c r="G18" s="223"/>
      <c r="H18" s="222" t="str">
        <f>IF(AND(H17&lt;&gt;"Výkaz výměr:",I17=""),"Výkaz výměr:","")</f>
        <v>Výkaz výměr:</v>
      </c>
      <c r="I18" s="221" t="s">
        <v>706</v>
      </c>
      <c r="J18" s="220"/>
      <c r="K18" s="219"/>
      <c r="L18" s="218"/>
      <c r="M18" s="217">
        <v>711</v>
      </c>
      <c r="N18" s="213"/>
      <c r="O18" s="216"/>
      <c r="P18" s="215"/>
      <c r="Q18" s="213"/>
      <c r="R18" s="213"/>
      <c r="S18" s="213"/>
      <c r="T18" s="214" t="s">
        <v>371</v>
      </c>
      <c r="U18" s="213"/>
      <c r="V18" s="213"/>
      <c r="W18" s="212"/>
    </row>
    <row r="19" spans="6:25" s="173" customFormat="1" ht="12" outlineLevel="2" x14ac:dyDescent="0.25">
      <c r="F19" s="190">
        <v>4</v>
      </c>
      <c r="G19" s="187" t="s">
        <v>407</v>
      </c>
      <c r="H19" s="189" t="s">
        <v>705</v>
      </c>
      <c r="I19" s="188" t="s">
        <v>704</v>
      </c>
      <c r="J19" s="187" t="s">
        <v>447</v>
      </c>
      <c r="K19" s="185">
        <v>270</v>
      </c>
      <c r="L19" s="186">
        <v>0</v>
      </c>
      <c r="M19" s="185">
        <v>270</v>
      </c>
      <c r="N19" s="184"/>
      <c r="O19" s="183">
        <f>M19*N19</f>
        <v>0</v>
      </c>
      <c r="P19" s="183"/>
      <c r="Q19" s="183">
        <f>M19*P19</f>
        <v>0</v>
      </c>
      <c r="R19" s="183">
        <v>0.505</v>
      </c>
      <c r="S19" s="183">
        <f>M19*R19</f>
        <v>136.35</v>
      </c>
      <c r="T19" s="183">
        <v>21</v>
      </c>
      <c r="U19" s="183">
        <f>O19*T19/100</f>
        <v>0</v>
      </c>
      <c r="V19" s="183">
        <f>U19+O19</f>
        <v>0</v>
      </c>
      <c r="W19" s="183"/>
      <c r="X19" s="183" t="s">
        <v>374</v>
      </c>
      <c r="Y19" s="183">
        <v>1</v>
      </c>
    </row>
    <row r="20" spans="6:25" s="173" customFormat="1" ht="12" outlineLevel="2" x14ac:dyDescent="0.25">
      <c r="F20" s="181"/>
      <c r="G20" s="180"/>
      <c r="H20" s="182" t="s">
        <v>373</v>
      </c>
      <c r="I20" s="356" t="s">
        <v>703</v>
      </c>
      <c r="J20" s="356"/>
      <c r="K20" s="356"/>
      <c r="L20" s="356"/>
      <c r="M20" s="356"/>
      <c r="N20" s="356"/>
      <c r="O20" s="356"/>
      <c r="P20" s="177"/>
      <c r="Q20" s="176"/>
      <c r="R20" s="177"/>
      <c r="S20" s="176"/>
      <c r="T20" s="175"/>
      <c r="U20" s="175"/>
      <c r="V20" s="175"/>
      <c r="W20" s="174"/>
    </row>
    <row r="21" spans="6:25" s="173" customFormat="1" ht="6" customHeight="1" outlineLevel="2" x14ac:dyDescent="0.25">
      <c r="F21" s="181"/>
      <c r="G21" s="180"/>
      <c r="H21" s="179"/>
      <c r="I21" s="178"/>
      <c r="J21" s="178"/>
      <c r="K21" s="178"/>
      <c r="L21" s="178"/>
      <c r="M21" s="178"/>
      <c r="N21" s="178"/>
      <c r="O21" s="178"/>
      <c r="P21" s="177"/>
      <c r="Q21" s="176"/>
      <c r="R21" s="177"/>
      <c r="S21" s="176"/>
      <c r="T21" s="175"/>
      <c r="U21" s="175"/>
      <c r="V21" s="175"/>
      <c r="W21" s="174"/>
    </row>
    <row r="22" spans="6:25" s="211" customFormat="1" ht="10.199999999999999" outlineLevel="3" x14ac:dyDescent="0.2">
      <c r="F22" s="224"/>
      <c r="G22" s="223"/>
      <c r="H22" s="222" t="str">
        <f>IF(AND(H21&lt;&gt;"Výkaz výměr:",I21=""),"Výkaz výměr:","")</f>
        <v>Výkaz výměr:</v>
      </c>
      <c r="I22" s="221" t="s">
        <v>702</v>
      </c>
      <c r="J22" s="220"/>
      <c r="K22" s="219"/>
      <c r="L22" s="218"/>
      <c r="M22" s="217">
        <v>270</v>
      </c>
      <c r="N22" s="213"/>
      <c r="O22" s="216"/>
      <c r="P22" s="215"/>
      <c r="Q22" s="213"/>
      <c r="R22" s="213"/>
      <c r="S22" s="213"/>
      <c r="T22" s="214" t="s">
        <v>371</v>
      </c>
      <c r="U22" s="213"/>
      <c r="V22" s="213"/>
      <c r="W22" s="212"/>
    </row>
    <row r="23" spans="6:25" s="173" customFormat="1" ht="12" outlineLevel="2" x14ac:dyDescent="0.25">
      <c r="F23" s="190">
        <v>5</v>
      </c>
      <c r="G23" s="187" t="s">
        <v>407</v>
      </c>
      <c r="H23" s="189" t="s">
        <v>701</v>
      </c>
      <c r="I23" s="188" t="s">
        <v>700</v>
      </c>
      <c r="J23" s="187" t="s">
        <v>447</v>
      </c>
      <c r="K23" s="185">
        <v>39</v>
      </c>
      <c r="L23" s="186">
        <v>0</v>
      </c>
      <c r="M23" s="185">
        <v>39</v>
      </c>
      <c r="N23" s="184"/>
      <c r="O23" s="183">
        <f>M23*N23</f>
        <v>0</v>
      </c>
      <c r="P23" s="183"/>
      <c r="Q23" s="183">
        <f>M23*P23</f>
        <v>0</v>
      </c>
      <c r="R23" s="183">
        <v>0.26</v>
      </c>
      <c r="S23" s="183">
        <f>M23*R23</f>
        <v>10.14</v>
      </c>
      <c r="T23" s="183">
        <v>21</v>
      </c>
      <c r="U23" s="183">
        <f>O23*T23/100</f>
        <v>0</v>
      </c>
      <c r="V23" s="183">
        <f>U23+O23</f>
        <v>0</v>
      </c>
      <c r="W23" s="183"/>
      <c r="X23" s="183" t="s">
        <v>374</v>
      </c>
      <c r="Y23" s="183">
        <v>1</v>
      </c>
    </row>
    <row r="24" spans="6:25" s="173" customFormat="1" ht="12" outlineLevel="2" x14ac:dyDescent="0.25">
      <c r="F24" s="181"/>
      <c r="G24" s="180"/>
      <c r="H24" s="182" t="s">
        <v>373</v>
      </c>
      <c r="I24" s="356" t="s">
        <v>699</v>
      </c>
      <c r="J24" s="356"/>
      <c r="K24" s="356"/>
      <c r="L24" s="356"/>
      <c r="M24" s="356"/>
      <c r="N24" s="356"/>
      <c r="O24" s="356"/>
      <c r="P24" s="177"/>
      <c r="Q24" s="176"/>
      <c r="R24" s="177"/>
      <c r="S24" s="176"/>
      <c r="T24" s="175"/>
      <c r="U24" s="175"/>
      <c r="V24" s="175"/>
      <c r="W24" s="174"/>
    </row>
    <row r="25" spans="6:25" s="173" customFormat="1" ht="6" customHeight="1" outlineLevel="2" x14ac:dyDescent="0.25">
      <c r="F25" s="181"/>
      <c r="G25" s="180"/>
      <c r="H25" s="179"/>
      <c r="I25" s="178"/>
      <c r="J25" s="178"/>
      <c r="K25" s="178"/>
      <c r="L25" s="178"/>
      <c r="M25" s="178"/>
      <c r="N25" s="178"/>
      <c r="O25" s="178"/>
      <c r="P25" s="177"/>
      <c r="Q25" s="176"/>
      <c r="R25" s="177"/>
      <c r="S25" s="176"/>
      <c r="T25" s="175"/>
      <c r="U25" s="175"/>
      <c r="V25" s="175"/>
      <c r="W25" s="174"/>
    </row>
    <row r="26" spans="6:25" s="173" customFormat="1" ht="12" outlineLevel="2" x14ac:dyDescent="0.25">
      <c r="F26" s="190">
        <v>6</v>
      </c>
      <c r="G26" s="187" t="s">
        <v>407</v>
      </c>
      <c r="H26" s="189" t="s">
        <v>698</v>
      </c>
      <c r="I26" s="188" t="s">
        <v>697</v>
      </c>
      <c r="J26" s="187" t="s">
        <v>447</v>
      </c>
      <c r="K26" s="185">
        <v>830</v>
      </c>
      <c r="L26" s="186">
        <v>0</v>
      </c>
      <c r="M26" s="185">
        <v>830</v>
      </c>
      <c r="N26" s="184"/>
      <c r="O26" s="183">
        <f>M26*N26</f>
        <v>0</v>
      </c>
      <c r="P26" s="183"/>
      <c r="Q26" s="183">
        <f>M26*P26</f>
        <v>0</v>
      </c>
      <c r="R26" s="183">
        <v>0.26</v>
      </c>
      <c r="S26" s="183">
        <f>M26*R26</f>
        <v>215.8</v>
      </c>
      <c r="T26" s="183">
        <v>21</v>
      </c>
      <c r="U26" s="183">
        <f>O26*T26/100</f>
        <v>0</v>
      </c>
      <c r="V26" s="183">
        <f>U26+O26</f>
        <v>0</v>
      </c>
      <c r="W26" s="183"/>
      <c r="X26" s="183" t="s">
        <v>374</v>
      </c>
      <c r="Y26" s="183">
        <v>1</v>
      </c>
    </row>
    <row r="27" spans="6:25" s="173" customFormat="1" ht="12" outlineLevel="2" x14ac:dyDescent="0.25">
      <c r="F27" s="181"/>
      <c r="G27" s="180"/>
      <c r="H27" s="182" t="s">
        <v>373</v>
      </c>
      <c r="I27" s="356" t="s">
        <v>696</v>
      </c>
      <c r="J27" s="356"/>
      <c r="K27" s="356"/>
      <c r="L27" s="356"/>
      <c r="M27" s="356"/>
      <c r="N27" s="356"/>
      <c r="O27" s="356"/>
      <c r="P27" s="177"/>
      <c r="Q27" s="176"/>
      <c r="R27" s="177"/>
      <c r="S27" s="176"/>
      <c r="T27" s="175"/>
      <c r="U27" s="175"/>
      <c r="V27" s="175"/>
      <c r="W27" s="174"/>
    </row>
    <row r="28" spans="6:25" s="173" customFormat="1" ht="6" customHeight="1" outlineLevel="2" x14ac:dyDescent="0.25">
      <c r="F28" s="181"/>
      <c r="G28" s="180"/>
      <c r="H28" s="179"/>
      <c r="I28" s="178"/>
      <c r="J28" s="178"/>
      <c r="K28" s="178"/>
      <c r="L28" s="178"/>
      <c r="M28" s="178"/>
      <c r="N28" s="178"/>
      <c r="O28" s="178"/>
      <c r="P28" s="177"/>
      <c r="Q28" s="176"/>
      <c r="R28" s="177"/>
      <c r="S28" s="176"/>
      <c r="T28" s="175"/>
      <c r="U28" s="175"/>
      <c r="V28" s="175"/>
      <c r="W28" s="174"/>
    </row>
    <row r="29" spans="6:25" s="211" customFormat="1" ht="10.199999999999999" outlineLevel="3" x14ac:dyDescent="0.2">
      <c r="F29" s="224"/>
      <c r="G29" s="223"/>
      <c r="H29" s="222" t="str">
        <f>IF(AND(H28&lt;&gt;"Výkaz výměr:",I28=""),"Výkaz výměr:","")</f>
        <v>Výkaz výměr:</v>
      </c>
      <c r="I29" s="221" t="s">
        <v>695</v>
      </c>
      <c r="J29" s="220"/>
      <c r="K29" s="219"/>
      <c r="L29" s="218"/>
      <c r="M29" s="217">
        <v>830</v>
      </c>
      <c r="N29" s="213"/>
      <c r="O29" s="216"/>
      <c r="P29" s="215"/>
      <c r="Q29" s="213"/>
      <c r="R29" s="213"/>
      <c r="S29" s="213"/>
      <c r="T29" s="214" t="s">
        <v>371</v>
      </c>
      <c r="U29" s="213"/>
      <c r="V29" s="213"/>
      <c r="W29" s="212"/>
    </row>
    <row r="30" spans="6:25" s="173" customFormat="1" ht="12" outlineLevel="2" x14ac:dyDescent="0.25">
      <c r="F30" s="190">
        <v>7</v>
      </c>
      <c r="G30" s="187" t="s">
        <v>407</v>
      </c>
      <c r="H30" s="189" t="s">
        <v>694</v>
      </c>
      <c r="I30" s="188" t="s">
        <v>693</v>
      </c>
      <c r="J30" s="187" t="s">
        <v>447</v>
      </c>
      <c r="K30" s="185">
        <v>890</v>
      </c>
      <c r="L30" s="186">
        <v>0</v>
      </c>
      <c r="M30" s="185">
        <v>890</v>
      </c>
      <c r="N30" s="184"/>
      <c r="O30" s="183">
        <f>M30*N30</f>
        <v>0</v>
      </c>
      <c r="P30" s="183">
        <v>5.0000000000000002E-5</v>
      </c>
      <c r="Q30" s="183">
        <f>M30*P30</f>
        <v>4.4500000000000005E-2</v>
      </c>
      <c r="R30" s="183">
        <v>0.128</v>
      </c>
      <c r="S30" s="183">
        <f>M30*R30</f>
        <v>113.92</v>
      </c>
      <c r="T30" s="183">
        <v>21</v>
      </c>
      <c r="U30" s="183">
        <f>O30*T30/100</f>
        <v>0</v>
      </c>
      <c r="V30" s="183">
        <f>U30+O30</f>
        <v>0</v>
      </c>
      <c r="W30" s="183"/>
      <c r="X30" s="183" t="s">
        <v>374</v>
      </c>
      <c r="Y30" s="183">
        <v>1</v>
      </c>
    </row>
    <row r="31" spans="6:25" s="173" customFormat="1" ht="12" outlineLevel="2" x14ac:dyDescent="0.25">
      <c r="F31" s="181"/>
      <c r="G31" s="180"/>
      <c r="H31" s="182" t="s">
        <v>373</v>
      </c>
      <c r="I31" s="356" t="s">
        <v>692</v>
      </c>
      <c r="J31" s="356"/>
      <c r="K31" s="356"/>
      <c r="L31" s="356"/>
      <c r="M31" s="356"/>
      <c r="N31" s="356"/>
      <c r="O31" s="356"/>
      <c r="P31" s="177"/>
      <c r="Q31" s="176"/>
      <c r="R31" s="177"/>
      <c r="S31" s="176"/>
      <c r="T31" s="175"/>
      <c r="U31" s="175"/>
      <c r="V31" s="175"/>
      <c r="W31" s="174"/>
    </row>
    <row r="32" spans="6:25" s="173" customFormat="1" ht="6" customHeight="1" outlineLevel="2" x14ac:dyDescent="0.25">
      <c r="F32" s="181"/>
      <c r="G32" s="180"/>
      <c r="H32" s="179"/>
      <c r="I32" s="178"/>
      <c r="J32" s="178"/>
      <c r="K32" s="178"/>
      <c r="L32" s="178"/>
      <c r="M32" s="178"/>
      <c r="N32" s="178"/>
      <c r="O32" s="178"/>
      <c r="P32" s="177"/>
      <c r="Q32" s="176"/>
      <c r="R32" s="177"/>
      <c r="S32" s="176"/>
      <c r="T32" s="175"/>
      <c r="U32" s="175"/>
      <c r="V32" s="175"/>
      <c r="W32" s="174"/>
    </row>
    <row r="33" spans="6:25" s="173" customFormat="1" ht="12" outlineLevel="2" x14ac:dyDescent="0.25">
      <c r="F33" s="190">
        <v>8</v>
      </c>
      <c r="G33" s="187" t="s">
        <v>407</v>
      </c>
      <c r="H33" s="189" t="s">
        <v>691</v>
      </c>
      <c r="I33" s="188" t="s">
        <v>690</v>
      </c>
      <c r="J33" s="187" t="s">
        <v>447</v>
      </c>
      <c r="K33" s="185">
        <v>2400</v>
      </c>
      <c r="L33" s="186">
        <v>0</v>
      </c>
      <c r="M33" s="185">
        <v>2400</v>
      </c>
      <c r="N33" s="184"/>
      <c r="O33" s="183">
        <f>M33*N33</f>
        <v>0</v>
      </c>
      <c r="P33" s="183">
        <v>9.0000000000000006E-5</v>
      </c>
      <c r="Q33" s="183">
        <f>M33*P33</f>
        <v>0.21600000000000003</v>
      </c>
      <c r="R33" s="183">
        <v>0.25600000000000001</v>
      </c>
      <c r="S33" s="183">
        <f>M33*R33</f>
        <v>614.4</v>
      </c>
      <c r="T33" s="183">
        <v>21</v>
      </c>
      <c r="U33" s="183">
        <f>O33*T33/100</f>
        <v>0</v>
      </c>
      <c r="V33" s="183">
        <f>U33+O33</f>
        <v>0</v>
      </c>
      <c r="W33" s="183"/>
      <c r="X33" s="183" t="s">
        <v>374</v>
      </c>
      <c r="Y33" s="183">
        <v>1</v>
      </c>
    </row>
    <row r="34" spans="6:25" s="173" customFormat="1" ht="12" outlineLevel="2" x14ac:dyDescent="0.25">
      <c r="F34" s="181"/>
      <c r="G34" s="180"/>
      <c r="H34" s="182" t="s">
        <v>373</v>
      </c>
      <c r="I34" s="356" t="s">
        <v>689</v>
      </c>
      <c r="J34" s="356"/>
      <c r="K34" s="356"/>
      <c r="L34" s="356"/>
      <c r="M34" s="356"/>
      <c r="N34" s="356"/>
      <c r="O34" s="356"/>
      <c r="P34" s="177"/>
      <c r="Q34" s="176"/>
      <c r="R34" s="177"/>
      <c r="S34" s="176"/>
      <c r="T34" s="175"/>
      <c r="U34" s="175"/>
      <c r="V34" s="175"/>
      <c r="W34" s="174"/>
    </row>
    <row r="35" spans="6:25" s="173" customFormat="1" ht="6" customHeight="1" outlineLevel="2" x14ac:dyDescent="0.25">
      <c r="F35" s="181"/>
      <c r="G35" s="180"/>
      <c r="H35" s="179"/>
      <c r="I35" s="178"/>
      <c r="J35" s="178"/>
      <c r="K35" s="178"/>
      <c r="L35" s="178"/>
      <c r="M35" s="178"/>
      <c r="N35" s="178"/>
      <c r="O35" s="178"/>
      <c r="P35" s="177"/>
      <c r="Q35" s="176"/>
      <c r="R35" s="177"/>
      <c r="S35" s="176"/>
      <c r="T35" s="175"/>
      <c r="U35" s="175"/>
      <c r="V35" s="175"/>
      <c r="W35" s="174"/>
    </row>
    <row r="36" spans="6:25" s="173" customFormat="1" ht="12" outlineLevel="2" x14ac:dyDescent="0.25">
      <c r="F36" s="190">
        <v>9</v>
      </c>
      <c r="G36" s="187" t="s">
        <v>407</v>
      </c>
      <c r="H36" s="189" t="s">
        <v>688</v>
      </c>
      <c r="I36" s="188" t="s">
        <v>687</v>
      </c>
      <c r="J36" s="187" t="s">
        <v>447</v>
      </c>
      <c r="K36" s="185">
        <v>910</v>
      </c>
      <c r="L36" s="186">
        <v>0</v>
      </c>
      <c r="M36" s="185">
        <v>910</v>
      </c>
      <c r="N36" s="184"/>
      <c r="O36" s="183">
        <f>M36*N36</f>
        <v>0</v>
      </c>
      <c r="P36" s="183"/>
      <c r="Q36" s="183">
        <f>M36*P36</f>
        <v>0</v>
      </c>
      <c r="R36" s="183">
        <v>0.32500000000000001</v>
      </c>
      <c r="S36" s="183">
        <f>M36*R36</f>
        <v>295.75</v>
      </c>
      <c r="T36" s="183">
        <v>21</v>
      </c>
      <c r="U36" s="183">
        <f>O36*T36/100</f>
        <v>0</v>
      </c>
      <c r="V36" s="183">
        <f>U36+O36</f>
        <v>0</v>
      </c>
      <c r="W36" s="183"/>
      <c r="X36" s="183" t="s">
        <v>374</v>
      </c>
      <c r="Y36" s="183">
        <v>1</v>
      </c>
    </row>
    <row r="37" spans="6:25" s="173" customFormat="1" ht="12" outlineLevel="2" x14ac:dyDescent="0.25">
      <c r="F37" s="181"/>
      <c r="G37" s="180"/>
      <c r="H37" s="182" t="s">
        <v>373</v>
      </c>
      <c r="I37" s="356" t="s">
        <v>686</v>
      </c>
      <c r="J37" s="356"/>
      <c r="K37" s="356"/>
      <c r="L37" s="356"/>
      <c r="M37" s="356"/>
      <c r="N37" s="356"/>
      <c r="O37" s="356"/>
      <c r="P37" s="177"/>
      <c r="Q37" s="176"/>
      <c r="R37" s="177"/>
      <c r="S37" s="176"/>
      <c r="T37" s="175"/>
      <c r="U37" s="175"/>
      <c r="V37" s="175"/>
      <c r="W37" s="174"/>
    </row>
    <row r="38" spans="6:25" s="173" customFormat="1" ht="6" customHeight="1" outlineLevel="2" x14ac:dyDescent="0.25">
      <c r="F38" s="181"/>
      <c r="G38" s="180"/>
      <c r="H38" s="179"/>
      <c r="I38" s="178"/>
      <c r="J38" s="178"/>
      <c r="K38" s="178"/>
      <c r="L38" s="178"/>
      <c r="M38" s="178"/>
      <c r="N38" s="178"/>
      <c r="O38" s="178"/>
      <c r="P38" s="177"/>
      <c r="Q38" s="176"/>
      <c r="R38" s="177"/>
      <c r="S38" s="176"/>
      <c r="T38" s="175"/>
      <c r="U38" s="175"/>
      <c r="V38" s="175"/>
      <c r="W38" s="174"/>
    </row>
    <row r="39" spans="6:25" s="211" customFormat="1" ht="10.199999999999999" outlineLevel="3" x14ac:dyDescent="0.2">
      <c r="F39" s="224"/>
      <c r="G39" s="223"/>
      <c r="H39" s="222" t="str">
        <f>IF(AND(H38&lt;&gt;"Výkaz výměr:",I38=""),"Výkaz výměr:","")</f>
        <v>Výkaz výměr:</v>
      </c>
      <c r="I39" s="221" t="s">
        <v>685</v>
      </c>
      <c r="J39" s="220"/>
      <c r="K39" s="219"/>
      <c r="L39" s="218"/>
      <c r="M39" s="217">
        <v>20</v>
      </c>
      <c r="N39" s="213"/>
      <c r="O39" s="216"/>
      <c r="P39" s="215"/>
      <c r="Q39" s="213"/>
      <c r="R39" s="213"/>
      <c r="S39" s="213"/>
      <c r="T39" s="214" t="s">
        <v>371</v>
      </c>
      <c r="U39" s="213"/>
      <c r="V39" s="213"/>
      <c r="W39" s="212"/>
    </row>
    <row r="40" spans="6:25" s="211" customFormat="1" ht="10.199999999999999" outlineLevel="3" x14ac:dyDescent="0.2">
      <c r="F40" s="224"/>
      <c r="G40" s="223"/>
      <c r="H40" s="222" t="str">
        <f>IF(AND(H39&lt;&gt;"Výkaz výměr:",I39=""),"Výkaz výměr:","")</f>
        <v/>
      </c>
      <c r="I40" s="221" t="s">
        <v>684</v>
      </c>
      <c r="J40" s="220"/>
      <c r="K40" s="219"/>
      <c r="L40" s="218"/>
      <c r="M40" s="217">
        <v>890</v>
      </c>
      <c r="N40" s="213"/>
      <c r="O40" s="216"/>
      <c r="P40" s="215"/>
      <c r="Q40" s="213"/>
      <c r="R40" s="213"/>
      <c r="S40" s="213"/>
      <c r="T40" s="214" t="s">
        <v>371</v>
      </c>
      <c r="U40" s="213"/>
      <c r="V40" s="213"/>
      <c r="W40" s="212"/>
    </row>
    <row r="41" spans="6:25" s="173" customFormat="1" ht="12" outlineLevel="2" x14ac:dyDescent="0.25">
      <c r="F41" s="190">
        <v>10</v>
      </c>
      <c r="G41" s="187" t="s">
        <v>407</v>
      </c>
      <c r="H41" s="189" t="s">
        <v>683</v>
      </c>
      <c r="I41" s="188" t="s">
        <v>682</v>
      </c>
      <c r="J41" s="187" t="s">
        <v>447</v>
      </c>
      <c r="K41" s="185">
        <v>827</v>
      </c>
      <c r="L41" s="186">
        <v>0</v>
      </c>
      <c r="M41" s="185">
        <v>827</v>
      </c>
      <c r="N41" s="184"/>
      <c r="O41" s="183">
        <f>M41*N41</f>
        <v>0</v>
      </c>
      <c r="P41" s="183"/>
      <c r="Q41" s="183">
        <f>M41*P41</f>
        <v>0</v>
      </c>
      <c r="R41" s="183">
        <v>0.17</v>
      </c>
      <c r="S41" s="183">
        <f>M41*R41</f>
        <v>140.59</v>
      </c>
      <c r="T41" s="183">
        <v>21</v>
      </c>
      <c r="U41" s="183">
        <f>O41*T41/100</f>
        <v>0</v>
      </c>
      <c r="V41" s="183">
        <f>U41+O41</f>
        <v>0</v>
      </c>
      <c r="W41" s="183"/>
      <c r="X41" s="183" t="s">
        <v>374</v>
      </c>
      <c r="Y41" s="183">
        <v>1</v>
      </c>
    </row>
    <row r="42" spans="6:25" s="173" customFormat="1" ht="12" outlineLevel="2" x14ac:dyDescent="0.25">
      <c r="F42" s="181"/>
      <c r="G42" s="180"/>
      <c r="H42" s="182" t="s">
        <v>373</v>
      </c>
      <c r="I42" s="356" t="s">
        <v>681</v>
      </c>
      <c r="J42" s="356"/>
      <c r="K42" s="356"/>
      <c r="L42" s="356"/>
      <c r="M42" s="356"/>
      <c r="N42" s="356"/>
      <c r="O42" s="356"/>
      <c r="P42" s="177"/>
      <c r="Q42" s="176"/>
      <c r="R42" s="177"/>
      <c r="S42" s="176"/>
      <c r="T42" s="175"/>
      <c r="U42" s="175"/>
      <c r="V42" s="175"/>
      <c r="W42" s="174"/>
    </row>
    <row r="43" spans="6:25" s="173" customFormat="1" ht="6" customHeight="1" outlineLevel="2" x14ac:dyDescent="0.25">
      <c r="F43" s="181"/>
      <c r="G43" s="180"/>
      <c r="H43" s="179"/>
      <c r="I43" s="178"/>
      <c r="J43" s="178"/>
      <c r="K43" s="178"/>
      <c r="L43" s="178"/>
      <c r="M43" s="178"/>
      <c r="N43" s="178"/>
      <c r="O43" s="178"/>
      <c r="P43" s="177"/>
      <c r="Q43" s="176"/>
      <c r="R43" s="177"/>
      <c r="S43" s="176"/>
      <c r="T43" s="175"/>
      <c r="U43" s="175"/>
      <c r="V43" s="175"/>
      <c r="W43" s="174"/>
    </row>
    <row r="44" spans="6:25" s="211" customFormat="1" ht="10.199999999999999" outlineLevel="3" x14ac:dyDescent="0.2">
      <c r="F44" s="224"/>
      <c r="G44" s="223"/>
      <c r="H44" s="222" t="str">
        <f>IF(AND(H43&lt;&gt;"Výkaz výměr:",I43=""),"Výkaz výměr:","")</f>
        <v>Výkaz výměr:</v>
      </c>
      <c r="I44" s="221" t="s">
        <v>680</v>
      </c>
      <c r="J44" s="220"/>
      <c r="K44" s="219"/>
      <c r="L44" s="218"/>
      <c r="M44" s="217">
        <v>827</v>
      </c>
      <c r="N44" s="213"/>
      <c r="O44" s="216"/>
      <c r="P44" s="215"/>
      <c r="Q44" s="213"/>
      <c r="R44" s="213"/>
      <c r="S44" s="213"/>
      <c r="T44" s="214" t="s">
        <v>371</v>
      </c>
      <c r="U44" s="213"/>
      <c r="V44" s="213"/>
      <c r="W44" s="212"/>
    </row>
    <row r="45" spans="6:25" s="173" customFormat="1" ht="12" outlineLevel="2" x14ac:dyDescent="0.25">
      <c r="F45" s="190">
        <v>11</v>
      </c>
      <c r="G45" s="187" t="s">
        <v>407</v>
      </c>
      <c r="H45" s="189" t="s">
        <v>679</v>
      </c>
      <c r="I45" s="188" t="s">
        <v>678</v>
      </c>
      <c r="J45" s="187" t="s">
        <v>447</v>
      </c>
      <c r="K45" s="185">
        <v>2610</v>
      </c>
      <c r="L45" s="186">
        <v>0</v>
      </c>
      <c r="M45" s="185">
        <v>2610</v>
      </c>
      <c r="N45" s="184"/>
      <c r="O45" s="183">
        <f>M45*N45</f>
        <v>0</v>
      </c>
      <c r="P45" s="183"/>
      <c r="Q45" s="183">
        <f>M45*P45</f>
        <v>0</v>
      </c>
      <c r="R45" s="183">
        <v>0.28999999999999998</v>
      </c>
      <c r="S45" s="183">
        <f>M45*R45</f>
        <v>756.9</v>
      </c>
      <c r="T45" s="183">
        <v>21</v>
      </c>
      <c r="U45" s="183">
        <f>O45*T45/100</f>
        <v>0</v>
      </c>
      <c r="V45" s="183">
        <f>U45+O45</f>
        <v>0</v>
      </c>
      <c r="W45" s="183"/>
      <c r="X45" s="183" t="s">
        <v>374</v>
      </c>
      <c r="Y45" s="183">
        <v>1</v>
      </c>
    </row>
    <row r="46" spans="6:25" s="173" customFormat="1" ht="12" outlineLevel="2" x14ac:dyDescent="0.25">
      <c r="F46" s="181"/>
      <c r="G46" s="180"/>
      <c r="H46" s="182" t="s">
        <v>373</v>
      </c>
      <c r="I46" s="356" t="s">
        <v>677</v>
      </c>
      <c r="J46" s="356"/>
      <c r="K46" s="356"/>
      <c r="L46" s="356"/>
      <c r="M46" s="356"/>
      <c r="N46" s="356"/>
      <c r="O46" s="356"/>
      <c r="P46" s="177"/>
      <c r="Q46" s="176"/>
      <c r="R46" s="177"/>
      <c r="S46" s="176"/>
      <c r="T46" s="175"/>
      <c r="U46" s="175"/>
      <c r="V46" s="175"/>
      <c r="W46" s="174"/>
    </row>
    <row r="47" spans="6:25" s="173" customFormat="1" ht="6" customHeight="1" outlineLevel="2" x14ac:dyDescent="0.25">
      <c r="F47" s="181"/>
      <c r="G47" s="180"/>
      <c r="H47" s="179"/>
      <c r="I47" s="178"/>
      <c r="J47" s="178"/>
      <c r="K47" s="178"/>
      <c r="L47" s="178"/>
      <c r="M47" s="178"/>
      <c r="N47" s="178"/>
      <c r="O47" s="178"/>
      <c r="P47" s="177"/>
      <c r="Q47" s="176"/>
      <c r="R47" s="177"/>
      <c r="S47" s="176"/>
      <c r="T47" s="175"/>
      <c r="U47" s="175"/>
      <c r="V47" s="175"/>
      <c r="W47" s="174"/>
    </row>
    <row r="48" spans="6:25" s="211" customFormat="1" ht="10.199999999999999" outlineLevel="3" x14ac:dyDescent="0.2">
      <c r="F48" s="224"/>
      <c r="G48" s="223"/>
      <c r="H48" s="222" t="str">
        <f>IF(AND(H47&lt;&gt;"Výkaz výměr:",I47=""),"Výkaz výměr:","")</f>
        <v>Výkaz výměr:</v>
      </c>
      <c r="I48" s="221" t="s">
        <v>676</v>
      </c>
      <c r="J48" s="220"/>
      <c r="K48" s="219"/>
      <c r="L48" s="218"/>
      <c r="M48" s="217">
        <v>2610</v>
      </c>
      <c r="N48" s="213"/>
      <c r="O48" s="216"/>
      <c r="P48" s="215"/>
      <c r="Q48" s="213"/>
      <c r="R48" s="213"/>
      <c r="S48" s="213"/>
      <c r="T48" s="214" t="s">
        <v>371</v>
      </c>
      <c r="U48" s="213"/>
      <c r="V48" s="213"/>
      <c r="W48" s="212"/>
    </row>
    <row r="49" spans="6:25" s="173" customFormat="1" ht="12" outlineLevel="2" x14ac:dyDescent="0.25">
      <c r="F49" s="190">
        <v>12</v>
      </c>
      <c r="G49" s="187" t="s">
        <v>407</v>
      </c>
      <c r="H49" s="189" t="s">
        <v>675</v>
      </c>
      <c r="I49" s="188" t="s">
        <v>674</v>
      </c>
      <c r="J49" s="187" t="s">
        <v>447</v>
      </c>
      <c r="K49" s="185">
        <v>1117</v>
      </c>
      <c r="L49" s="186">
        <v>0</v>
      </c>
      <c r="M49" s="185">
        <v>1117</v>
      </c>
      <c r="N49" s="184"/>
      <c r="O49" s="183">
        <f>M49*N49</f>
        <v>0</v>
      </c>
      <c r="P49" s="183"/>
      <c r="Q49" s="183">
        <f>M49*P49</f>
        <v>0</v>
      </c>
      <c r="R49" s="183">
        <v>0.44</v>
      </c>
      <c r="S49" s="183">
        <f>M49*R49</f>
        <v>491.48</v>
      </c>
      <c r="T49" s="183">
        <v>21</v>
      </c>
      <c r="U49" s="183">
        <f>O49*T49/100</f>
        <v>0</v>
      </c>
      <c r="V49" s="183">
        <f>U49+O49</f>
        <v>0</v>
      </c>
      <c r="W49" s="183"/>
      <c r="X49" s="183" t="s">
        <v>374</v>
      </c>
      <c r="Y49" s="183">
        <v>1</v>
      </c>
    </row>
    <row r="50" spans="6:25" s="173" customFormat="1" ht="12" outlineLevel="2" x14ac:dyDescent="0.25">
      <c r="F50" s="181"/>
      <c r="G50" s="180"/>
      <c r="H50" s="182" t="s">
        <v>373</v>
      </c>
      <c r="I50" s="356" t="s">
        <v>673</v>
      </c>
      <c r="J50" s="356"/>
      <c r="K50" s="356"/>
      <c r="L50" s="356"/>
      <c r="M50" s="356"/>
      <c r="N50" s="356"/>
      <c r="O50" s="356"/>
      <c r="P50" s="177"/>
      <c r="Q50" s="176"/>
      <c r="R50" s="177"/>
      <c r="S50" s="176"/>
      <c r="T50" s="175"/>
      <c r="U50" s="175"/>
      <c r="V50" s="175"/>
      <c r="W50" s="174"/>
    </row>
    <row r="51" spans="6:25" s="173" customFormat="1" ht="6" customHeight="1" outlineLevel="2" x14ac:dyDescent="0.25">
      <c r="F51" s="181"/>
      <c r="G51" s="180"/>
      <c r="H51" s="179"/>
      <c r="I51" s="178"/>
      <c r="J51" s="178"/>
      <c r="K51" s="178"/>
      <c r="L51" s="178"/>
      <c r="M51" s="178"/>
      <c r="N51" s="178"/>
      <c r="O51" s="178"/>
      <c r="P51" s="177"/>
      <c r="Q51" s="176"/>
      <c r="R51" s="177"/>
      <c r="S51" s="176"/>
      <c r="T51" s="175"/>
      <c r="U51" s="175"/>
      <c r="V51" s="175"/>
      <c r="W51" s="174"/>
    </row>
    <row r="52" spans="6:25" s="211" customFormat="1" ht="10.199999999999999" outlineLevel="3" x14ac:dyDescent="0.2">
      <c r="F52" s="224"/>
      <c r="G52" s="223"/>
      <c r="H52" s="222" t="str">
        <f>IF(AND(H51&lt;&gt;"Výkaz výměr:",I51=""),"Výkaz výměr:","")</f>
        <v>Výkaz výměr:</v>
      </c>
      <c r="I52" s="221" t="s">
        <v>672</v>
      </c>
      <c r="J52" s="220"/>
      <c r="K52" s="219"/>
      <c r="L52" s="218"/>
      <c r="M52" s="217">
        <v>1117</v>
      </c>
      <c r="N52" s="213"/>
      <c r="O52" s="216"/>
      <c r="P52" s="215"/>
      <c r="Q52" s="213"/>
      <c r="R52" s="213"/>
      <c r="S52" s="213"/>
      <c r="T52" s="214" t="s">
        <v>371</v>
      </c>
      <c r="U52" s="213"/>
      <c r="V52" s="213"/>
      <c r="W52" s="212"/>
    </row>
    <row r="53" spans="6:25" s="173" customFormat="1" ht="12" outlineLevel="2" x14ac:dyDescent="0.25">
      <c r="F53" s="190">
        <v>13</v>
      </c>
      <c r="G53" s="187" t="s">
        <v>407</v>
      </c>
      <c r="H53" s="189" t="s">
        <v>671</v>
      </c>
      <c r="I53" s="188" t="s">
        <v>670</v>
      </c>
      <c r="J53" s="187" t="s">
        <v>266</v>
      </c>
      <c r="K53" s="185">
        <v>75.5</v>
      </c>
      <c r="L53" s="186">
        <v>0</v>
      </c>
      <c r="M53" s="185">
        <v>75.5</v>
      </c>
      <c r="N53" s="184"/>
      <c r="O53" s="183">
        <f>M53*N53</f>
        <v>0</v>
      </c>
      <c r="P53" s="183"/>
      <c r="Q53" s="183">
        <f>M53*P53</f>
        <v>0</v>
      </c>
      <c r="R53" s="183"/>
      <c r="S53" s="183">
        <f>M53*R53</f>
        <v>0</v>
      </c>
      <c r="T53" s="183">
        <v>21</v>
      </c>
      <c r="U53" s="183">
        <f>O53*T53/100</f>
        <v>0</v>
      </c>
      <c r="V53" s="183">
        <f>U53+O53</f>
        <v>0</v>
      </c>
      <c r="W53" s="183"/>
      <c r="X53" s="183" t="s">
        <v>374</v>
      </c>
      <c r="Y53" s="183">
        <v>1</v>
      </c>
    </row>
    <row r="54" spans="6:25" s="173" customFormat="1" ht="12" outlineLevel="2" x14ac:dyDescent="0.25">
      <c r="F54" s="181"/>
      <c r="G54" s="180"/>
      <c r="H54" s="182" t="s">
        <v>373</v>
      </c>
      <c r="I54" s="356" t="s">
        <v>669</v>
      </c>
      <c r="J54" s="356"/>
      <c r="K54" s="356"/>
      <c r="L54" s="356"/>
      <c r="M54" s="356"/>
      <c r="N54" s="356"/>
      <c r="O54" s="356"/>
      <c r="P54" s="177"/>
      <c r="Q54" s="176"/>
      <c r="R54" s="177"/>
      <c r="S54" s="176"/>
      <c r="T54" s="175"/>
      <c r="U54" s="175"/>
      <c r="V54" s="175"/>
      <c r="W54" s="174"/>
    </row>
    <row r="55" spans="6:25" s="173" customFormat="1" ht="6" customHeight="1" outlineLevel="2" x14ac:dyDescent="0.25">
      <c r="F55" s="181"/>
      <c r="G55" s="180"/>
      <c r="H55" s="179"/>
      <c r="I55" s="178"/>
      <c r="J55" s="178"/>
      <c r="K55" s="178"/>
      <c r="L55" s="178"/>
      <c r="M55" s="178"/>
      <c r="N55" s="178"/>
      <c r="O55" s="178"/>
      <c r="P55" s="177"/>
      <c r="Q55" s="176"/>
      <c r="R55" s="177"/>
      <c r="S55" s="176"/>
      <c r="T55" s="175"/>
      <c r="U55" s="175"/>
      <c r="V55" s="175"/>
      <c r="W55" s="174"/>
    </row>
    <row r="56" spans="6:25" s="211" customFormat="1" ht="10.199999999999999" outlineLevel="3" x14ac:dyDescent="0.2">
      <c r="F56" s="224"/>
      <c r="G56" s="223"/>
      <c r="H56" s="222" t="str">
        <f>IF(AND(H55&lt;&gt;"Výkaz výměr:",I55=""),"Výkaz výměr:","")</f>
        <v>Výkaz výměr:</v>
      </c>
      <c r="I56" s="221" t="s">
        <v>668</v>
      </c>
      <c r="J56" s="220"/>
      <c r="K56" s="219"/>
      <c r="L56" s="218"/>
      <c r="M56" s="217">
        <v>75.5</v>
      </c>
      <c r="N56" s="213"/>
      <c r="O56" s="216"/>
      <c r="P56" s="215"/>
      <c r="Q56" s="213"/>
      <c r="R56" s="213"/>
      <c r="S56" s="213"/>
      <c r="T56" s="214" t="s">
        <v>371</v>
      </c>
      <c r="U56" s="213"/>
      <c r="V56" s="213"/>
      <c r="W56" s="212"/>
    </row>
    <row r="57" spans="6:25" s="173" customFormat="1" ht="12" outlineLevel="2" x14ac:dyDescent="0.25">
      <c r="F57" s="190">
        <v>14</v>
      </c>
      <c r="G57" s="187" t="s">
        <v>407</v>
      </c>
      <c r="H57" s="189" t="s">
        <v>667</v>
      </c>
      <c r="I57" s="188" t="s">
        <v>666</v>
      </c>
      <c r="J57" s="187" t="s">
        <v>266</v>
      </c>
      <c r="K57" s="185">
        <v>37.75</v>
      </c>
      <c r="L57" s="186">
        <v>0</v>
      </c>
      <c r="M57" s="185">
        <v>37.75</v>
      </c>
      <c r="N57" s="184"/>
      <c r="O57" s="183">
        <f>M57*N57</f>
        <v>0</v>
      </c>
      <c r="P57" s="183"/>
      <c r="Q57" s="183">
        <f>M57*P57</f>
        <v>0</v>
      </c>
      <c r="R57" s="183"/>
      <c r="S57" s="183">
        <f>M57*R57</f>
        <v>0</v>
      </c>
      <c r="T57" s="183">
        <v>21</v>
      </c>
      <c r="U57" s="183">
        <f>O57*T57/100</f>
        <v>0</v>
      </c>
      <c r="V57" s="183">
        <f>U57+O57</f>
        <v>0</v>
      </c>
      <c r="W57" s="183"/>
      <c r="X57" s="183" t="s">
        <v>374</v>
      </c>
      <c r="Y57" s="183">
        <v>1</v>
      </c>
    </row>
    <row r="58" spans="6:25" s="173" customFormat="1" ht="12" outlineLevel="2" x14ac:dyDescent="0.25">
      <c r="F58" s="181"/>
      <c r="G58" s="180"/>
      <c r="H58" s="182" t="s">
        <v>373</v>
      </c>
      <c r="I58" s="356" t="s">
        <v>665</v>
      </c>
      <c r="J58" s="356"/>
      <c r="K58" s="356"/>
      <c r="L58" s="356"/>
      <c r="M58" s="356"/>
      <c r="N58" s="356"/>
      <c r="O58" s="356"/>
      <c r="P58" s="177"/>
      <c r="Q58" s="176"/>
      <c r="R58" s="177"/>
      <c r="S58" s="176"/>
      <c r="T58" s="175"/>
      <c r="U58" s="175"/>
      <c r="V58" s="175"/>
      <c r="W58" s="174"/>
    </row>
    <row r="59" spans="6:25" s="173" customFormat="1" ht="6" customHeight="1" outlineLevel="2" x14ac:dyDescent="0.25">
      <c r="F59" s="181"/>
      <c r="G59" s="180"/>
      <c r="H59" s="179"/>
      <c r="I59" s="178"/>
      <c r="J59" s="178"/>
      <c r="K59" s="178"/>
      <c r="L59" s="178"/>
      <c r="M59" s="178"/>
      <c r="N59" s="178"/>
      <c r="O59" s="178"/>
      <c r="P59" s="177"/>
      <c r="Q59" s="176"/>
      <c r="R59" s="177"/>
      <c r="S59" s="176"/>
      <c r="T59" s="175"/>
      <c r="U59" s="175"/>
      <c r="V59" s="175"/>
      <c r="W59" s="174"/>
    </row>
    <row r="60" spans="6:25" s="211" customFormat="1" ht="10.199999999999999" outlineLevel="3" x14ac:dyDescent="0.2">
      <c r="F60" s="224"/>
      <c r="G60" s="223"/>
      <c r="H60" s="222" t="str">
        <f>IF(AND(H59&lt;&gt;"Výkaz výměr:",I59=""),"Výkaz výměr:","")</f>
        <v>Výkaz výměr:</v>
      </c>
      <c r="I60" s="221" t="s">
        <v>664</v>
      </c>
      <c r="J60" s="220"/>
      <c r="K60" s="219"/>
      <c r="L60" s="218"/>
      <c r="M60" s="217">
        <v>37.75</v>
      </c>
      <c r="N60" s="213"/>
      <c r="O60" s="216"/>
      <c r="P60" s="215"/>
      <c r="Q60" s="213"/>
      <c r="R60" s="213"/>
      <c r="S60" s="213"/>
      <c r="T60" s="214" t="s">
        <v>371</v>
      </c>
      <c r="U60" s="213"/>
      <c r="V60" s="213"/>
      <c r="W60" s="212"/>
    </row>
    <row r="61" spans="6:25" s="173" customFormat="1" ht="12" outlineLevel="2" x14ac:dyDescent="0.25">
      <c r="F61" s="190">
        <v>15</v>
      </c>
      <c r="G61" s="187" t="s">
        <v>407</v>
      </c>
      <c r="H61" s="189" t="s">
        <v>663</v>
      </c>
      <c r="I61" s="188" t="s">
        <v>662</v>
      </c>
      <c r="J61" s="187" t="s">
        <v>266</v>
      </c>
      <c r="K61" s="185">
        <v>105</v>
      </c>
      <c r="L61" s="186">
        <v>0</v>
      </c>
      <c r="M61" s="185">
        <v>105</v>
      </c>
      <c r="N61" s="184"/>
      <c r="O61" s="183">
        <f>M61*N61</f>
        <v>0</v>
      </c>
      <c r="P61" s="183"/>
      <c r="Q61" s="183">
        <f>M61*P61</f>
        <v>0</v>
      </c>
      <c r="R61" s="183"/>
      <c r="S61" s="183">
        <f>M61*R61</f>
        <v>0</v>
      </c>
      <c r="T61" s="183">
        <v>21</v>
      </c>
      <c r="U61" s="183">
        <f>O61*T61/100</f>
        <v>0</v>
      </c>
      <c r="V61" s="183">
        <f>U61+O61</f>
        <v>0</v>
      </c>
      <c r="W61" s="183"/>
      <c r="X61" s="183" t="s">
        <v>374</v>
      </c>
      <c r="Y61" s="183">
        <v>1</v>
      </c>
    </row>
    <row r="62" spans="6:25" s="173" customFormat="1" ht="12" outlineLevel="2" x14ac:dyDescent="0.25">
      <c r="F62" s="181"/>
      <c r="G62" s="180"/>
      <c r="H62" s="182" t="s">
        <v>373</v>
      </c>
      <c r="I62" s="356" t="s">
        <v>661</v>
      </c>
      <c r="J62" s="356"/>
      <c r="K62" s="356"/>
      <c r="L62" s="356"/>
      <c r="M62" s="356"/>
      <c r="N62" s="356"/>
      <c r="O62" s="356"/>
      <c r="P62" s="177"/>
      <c r="Q62" s="176"/>
      <c r="R62" s="177"/>
      <c r="S62" s="176"/>
      <c r="T62" s="175"/>
      <c r="U62" s="175"/>
      <c r="V62" s="175"/>
      <c r="W62" s="174"/>
    </row>
    <row r="63" spans="6:25" s="173" customFormat="1" ht="6" customHeight="1" outlineLevel="2" x14ac:dyDescent="0.25">
      <c r="F63" s="181"/>
      <c r="G63" s="180"/>
      <c r="H63" s="179"/>
      <c r="I63" s="178"/>
      <c r="J63" s="178"/>
      <c r="K63" s="178"/>
      <c r="L63" s="178"/>
      <c r="M63" s="178"/>
      <c r="N63" s="178"/>
      <c r="O63" s="178"/>
      <c r="P63" s="177"/>
      <c r="Q63" s="176"/>
      <c r="R63" s="177"/>
      <c r="S63" s="176"/>
      <c r="T63" s="175"/>
      <c r="U63" s="175"/>
      <c r="V63" s="175"/>
      <c r="W63" s="174"/>
    </row>
    <row r="64" spans="6:25" s="211" customFormat="1" ht="10.199999999999999" outlineLevel="3" x14ac:dyDescent="0.2">
      <c r="F64" s="224"/>
      <c r="G64" s="223"/>
      <c r="H64" s="222" t="str">
        <f>IF(AND(H63&lt;&gt;"Výkaz výměr:",I63=""),"Výkaz výměr:","")</f>
        <v>Výkaz výměr:</v>
      </c>
      <c r="I64" s="221" t="s">
        <v>660</v>
      </c>
      <c r="J64" s="220"/>
      <c r="K64" s="219"/>
      <c r="L64" s="218"/>
      <c r="M64" s="217">
        <v>105</v>
      </c>
      <c r="N64" s="213"/>
      <c r="O64" s="216"/>
      <c r="P64" s="215"/>
      <c r="Q64" s="213"/>
      <c r="R64" s="213"/>
      <c r="S64" s="213"/>
      <c r="T64" s="214" t="s">
        <v>371</v>
      </c>
      <c r="U64" s="213"/>
      <c r="V64" s="213"/>
      <c r="W64" s="212"/>
    </row>
    <row r="65" spans="6:25" s="173" customFormat="1" ht="12" outlineLevel="2" x14ac:dyDescent="0.25">
      <c r="F65" s="190">
        <v>16</v>
      </c>
      <c r="G65" s="187" t="s">
        <v>407</v>
      </c>
      <c r="H65" s="189" t="s">
        <v>659</v>
      </c>
      <c r="I65" s="188" t="s">
        <v>658</v>
      </c>
      <c r="J65" s="187" t="s">
        <v>266</v>
      </c>
      <c r="K65" s="185">
        <v>52.5</v>
      </c>
      <c r="L65" s="186">
        <v>0</v>
      </c>
      <c r="M65" s="185">
        <v>52.5</v>
      </c>
      <c r="N65" s="184"/>
      <c r="O65" s="183">
        <f>M65*N65</f>
        <v>0</v>
      </c>
      <c r="P65" s="183"/>
      <c r="Q65" s="183">
        <f>M65*P65</f>
        <v>0</v>
      </c>
      <c r="R65" s="183"/>
      <c r="S65" s="183">
        <f>M65*R65</f>
        <v>0</v>
      </c>
      <c r="T65" s="183">
        <v>21</v>
      </c>
      <c r="U65" s="183">
        <f>O65*T65/100</f>
        <v>0</v>
      </c>
      <c r="V65" s="183">
        <f>U65+O65</f>
        <v>0</v>
      </c>
      <c r="W65" s="183"/>
      <c r="X65" s="183" t="s">
        <v>374</v>
      </c>
      <c r="Y65" s="183">
        <v>1</v>
      </c>
    </row>
    <row r="66" spans="6:25" s="173" customFormat="1" ht="12" outlineLevel="2" x14ac:dyDescent="0.25">
      <c r="F66" s="181"/>
      <c r="G66" s="180"/>
      <c r="H66" s="182" t="s">
        <v>373</v>
      </c>
      <c r="I66" s="356" t="s">
        <v>657</v>
      </c>
      <c r="J66" s="356"/>
      <c r="K66" s="356"/>
      <c r="L66" s="356"/>
      <c r="M66" s="356"/>
      <c r="N66" s="356"/>
      <c r="O66" s="356"/>
      <c r="P66" s="177"/>
      <c r="Q66" s="176"/>
      <c r="R66" s="177"/>
      <c r="S66" s="176"/>
      <c r="T66" s="175"/>
      <c r="U66" s="175"/>
      <c r="V66" s="175"/>
      <c r="W66" s="174"/>
    </row>
    <row r="67" spans="6:25" s="173" customFormat="1" ht="6" customHeight="1" outlineLevel="2" x14ac:dyDescent="0.25">
      <c r="F67" s="181"/>
      <c r="G67" s="180"/>
      <c r="H67" s="179"/>
      <c r="I67" s="178"/>
      <c r="J67" s="178"/>
      <c r="K67" s="178"/>
      <c r="L67" s="178"/>
      <c r="M67" s="178"/>
      <c r="N67" s="178"/>
      <c r="O67" s="178"/>
      <c r="P67" s="177"/>
      <c r="Q67" s="176"/>
      <c r="R67" s="177"/>
      <c r="S67" s="176"/>
      <c r="T67" s="175"/>
      <c r="U67" s="175"/>
      <c r="V67" s="175"/>
      <c r="W67" s="174"/>
    </row>
    <row r="68" spans="6:25" s="211" customFormat="1" ht="10.199999999999999" outlineLevel="3" x14ac:dyDescent="0.2">
      <c r="F68" s="224"/>
      <c r="G68" s="223"/>
      <c r="H68" s="222" t="str">
        <f>IF(AND(H67&lt;&gt;"Výkaz výměr:",I67=""),"Výkaz výměr:","")</f>
        <v>Výkaz výměr:</v>
      </c>
      <c r="I68" s="221" t="s">
        <v>656</v>
      </c>
      <c r="J68" s="220"/>
      <c r="K68" s="219"/>
      <c r="L68" s="218"/>
      <c r="M68" s="217">
        <v>52.5</v>
      </c>
      <c r="N68" s="213"/>
      <c r="O68" s="216"/>
      <c r="P68" s="215"/>
      <c r="Q68" s="213"/>
      <c r="R68" s="213"/>
      <c r="S68" s="213"/>
      <c r="T68" s="214" t="s">
        <v>371</v>
      </c>
      <c r="U68" s="213"/>
      <c r="V68" s="213"/>
      <c r="W68" s="212"/>
    </row>
    <row r="69" spans="6:25" s="173" customFormat="1" ht="12" outlineLevel="2" x14ac:dyDescent="0.25">
      <c r="F69" s="190">
        <v>17</v>
      </c>
      <c r="G69" s="187" t="s">
        <v>407</v>
      </c>
      <c r="H69" s="189" t="s">
        <v>655</v>
      </c>
      <c r="I69" s="188" t="s">
        <v>654</v>
      </c>
      <c r="J69" s="187" t="s">
        <v>116</v>
      </c>
      <c r="K69" s="185">
        <v>1</v>
      </c>
      <c r="L69" s="186">
        <v>0</v>
      </c>
      <c r="M69" s="185">
        <v>1</v>
      </c>
      <c r="N69" s="184"/>
      <c r="O69" s="183">
        <f>M69*N69</f>
        <v>0</v>
      </c>
      <c r="P69" s="183"/>
      <c r="Q69" s="183">
        <f>M69*P69</f>
        <v>0</v>
      </c>
      <c r="R69" s="183"/>
      <c r="S69" s="183">
        <f>M69*R69</f>
        <v>0</v>
      </c>
      <c r="T69" s="183">
        <v>21</v>
      </c>
      <c r="U69" s="183">
        <f>O69*T69/100</f>
        <v>0</v>
      </c>
      <c r="V69" s="183">
        <f>U69+O69</f>
        <v>0</v>
      </c>
      <c r="W69" s="183"/>
      <c r="X69" s="183" t="s">
        <v>374</v>
      </c>
      <c r="Y69" s="183">
        <v>1</v>
      </c>
    </row>
    <row r="70" spans="6:25" s="173" customFormat="1" ht="12" outlineLevel="2" x14ac:dyDescent="0.25">
      <c r="F70" s="181"/>
      <c r="G70" s="180"/>
      <c r="H70" s="182" t="s">
        <v>373</v>
      </c>
      <c r="I70" s="356" t="s">
        <v>653</v>
      </c>
      <c r="J70" s="356"/>
      <c r="K70" s="356"/>
      <c r="L70" s="356"/>
      <c r="M70" s="356"/>
      <c r="N70" s="356"/>
      <c r="O70" s="356"/>
      <c r="P70" s="177"/>
      <c r="Q70" s="176"/>
      <c r="R70" s="177"/>
      <c r="S70" s="176"/>
      <c r="T70" s="175"/>
      <c r="U70" s="175"/>
      <c r="V70" s="175"/>
      <c r="W70" s="174"/>
    </row>
    <row r="71" spans="6:25" s="173" customFormat="1" ht="6" customHeight="1" outlineLevel="2" x14ac:dyDescent="0.25">
      <c r="F71" s="181"/>
      <c r="G71" s="180"/>
      <c r="H71" s="179"/>
      <c r="I71" s="178"/>
      <c r="J71" s="178"/>
      <c r="K71" s="178"/>
      <c r="L71" s="178"/>
      <c r="M71" s="178"/>
      <c r="N71" s="178"/>
      <c r="O71" s="178"/>
      <c r="P71" s="177"/>
      <c r="Q71" s="176"/>
      <c r="R71" s="177"/>
      <c r="S71" s="176"/>
      <c r="T71" s="175"/>
      <c r="U71" s="175"/>
      <c r="V71" s="175"/>
      <c r="W71" s="174"/>
    </row>
    <row r="72" spans="6:25" s="173" customFormat="1" ht="12" outlineLevel="2" x14ac:dyDescent="0.25">
      <c r="F72" s="190">
        <v>18</v>
      </c>
      <c r="G72" s="187" t="s">
        <v>407</v>
      </c>
      <c r="H72" s="189" t="s">
        <v>652</v>
      </c>
      <c r="I72" s="188" t="s">
        <v>651</v>
      </c>
      <c r="J72" s="187" t="s">
        <v>116</v>
      </c>
      <c r="K72" s="185">
        <v>1</v>
      </c>
      <c r="L72" s="186">
        <v>0</v>
      </c>
      <c r="M72" s="185">
        <v>1</v>
      </c>
      <c r="N72" s="184"/>
      <c r="O72" s="183">
        <f>M72*N72</f>
        <v>0</v>
      </c>
      <c r="P72" s="183"/>
      <c r="Q72" s="183">
        <f>M72*P72</f>
        <v>0</v>
      </c>
      <c r="R72" s="183"/>
      <c r="S72" s="183">
        <f>M72*R72</f>
        <v>0</v>
      </c>
      <c r="T72" s="183">
        <v>21</v>
      </c>
      <c r="U72" s="183">
        <f>O72*T72/100</f>
        <v>0</v>
      </c>
      <c r="V72" s="183">
        <f>U72+O72</f>
        <v>0</v>
      </c>
      <c r="W72" s="183"/>
      <c r="X72" s="183" t="s">
        <v>374</v>
      </c>
      <c r="Y72" s="183">
        <v>1</v>
      </c>
    </row>
    <row r="73" spans="6:25" s="173" customFormat="1" ht="12" outlineLevel="2" x14ac:dyDescent="0.25">
      <c r="F73" s="181"/>
      <c r="G73" s="180"/>
      <c r="H73" s="182" t="s">
        <v>373</v>
      </c>
      <c r="I73" s="356" t="s">
        <v>650</v>
      </c>
      <c r="J73" s="356"/>
      <c r="K73" s="356"/>
      <c r="L73" s="356"/>
      <c r="M73" s="356"/>
      <c r="N73" s="356"/>
      <c r="O73" s="356"/>
      <c r="P73" s="177"/>
      <c r="Q73" s="176"/>
      <c r="R73" s="177"/>
      <c r="S73" s="176"/>
      <c r="T73" s="175"/>
      <c r="U73" s="175"/>
      <c r="V73" s="175"/>
      <c r="W73" s="174"/>
    </row>
    <row r="74" spans="6:25" s="173" customFormat="1" ht="6" customHeight="1" outlineLevel="2" x14ac:dyDescent="0.25">
      <c r="F74" s="181"/>
      <c r="G74" s="180"/>
      <c r="H74" s="179"/>
      <c r="I74" s="178"/>
      <c r="J74" s="178"/>
      <c r="K74" s="178"/>
      <c r="L74" s="178"/>
      <c r="M74" s="178"/>
      <c r="N74" s="178"/>
      <c r="O74" s="178"/>
      <c r="P74" s="177"/>
      <c r="Q74" s="176"/>
      <c r="R74" s="177"/>
      <c r="S74" s="176"/>
      <c r="T74" s="175"/>
      <c r="U74" s="175"/>
      <c r="V74" s="175"/>
      <c r="W74" s="174"/>
    </row>
    <row r="75" spans="6:25" s="173" customFormat="1" ht="12" outlineLevel="2" x14ac:dyDescent="0.25">
      <c r="F75" s="190">
        <v>19</v>
      </c>
      <c r="G75" s="187" t="s">
        <v>407</v>
      </c>
      <c r="H75" s="189" t="s">
        <v>649</v>
      </c>
      <c r="I75" s="188" t="s">
        <v>648</v>
      </c>
      <c r="J75" s="187" t="s">
        <v>116</v>
      </c>
      <c r="K75" s="185">
        <v>3</v>
      </c>
      <c r="L75" s="186">
        <v>0</v>
      </c>
      <c r="M75" s="185">
        <v>3</v>
      </c>
      <c r="N75" s="184"/>
      <c r="O75" s="183">
        <f>M75*N75</f>
        <v>0</v>
      </c>
      <c r="P75" s="183"/>
      <c r="Q75" s="183">
        <f>M75*P75</f>
        <v>0</v>
      </c>
      <c r="R75" s="183"/>
      <c r="S75" s="183">
        <f>M75*R75</f>
        <v>0</v>
      </c>
      <c r="T75" s="183">
        <v>21</v>
      </c>
      <c r="U75" s="183">
        <f>O75*T75/100</f>
        <v>0</v>
      </c>
      <c r="V75" s="183">
        <f>U75+O75</f>
        <v>0</v>
      </c>
      <c r="W75" s="183"/>
      <c r="X75" s="183" t="s">
        <v>374</v>
      </c>
      <c r="Y75" s="183">
        <v>1</v>
      </c>
    </row>
    <row r="76" spans="6:25" s="173" customFormat="1" ht="12" outlineLevel="2" x14ac:dyDescent="0.25">
      <c r="F76" s="181"/>
      <c r="G76" s="180"/>
      <c r="H76" s="182" t="s">
        <v>373</v>
      </c>
      <c r="I76" s="356" t="s">
        <v>647</v>
      </c>
      <c r="J76" s="356"/>
      <c r="K76" s="356"/>
      <c r="L76" s="356"/>
      <c r="M76" s="356"/>
      <c r="N76" s="356"/>
      <c r="O76" s="356"/>
      <c r="P76" s="177"/>
      <c r="Q76" s="176"/>
      <c r="R76" s="177"/>
      <c r="S76" s="176"/>
      <c r="T76" s="175"/>
      <c r="U76" s="175"/>
      <c r="V76" s="175"/>
      <c r="W76" s="174"/>
    </row>
    <row r="77" spans="6:25" s="173" customFormat="1" ht="6" customHeight="1" outlineLevel="2" x14ac:dyDescent="0.25">
      <c r="F77" s="181"/>
      <c r="G77" s="180"/>
      <c r="H77" s="179"/>
      <c r="I77" s="178"/>
      <c r="J77" s="178"/>
      <c r="K77" s="178"/>
      <c r="L77" s="178"/>
      <c r="M77" s="178"/>
      <c r="N77" s="178"/>
      <c r="O77" s="178"/>
      <c r="P77" s="177"/>
      <c r="Q77" s="176"/>
      <c r="R77" s="177"/>
      <c r="S77" s="176"/>
      <c r="T77" s="175"/>
      <c r="U77" s="175"/>
      <c r="V77" s="175"/>
      <c r="W77" s="174"/>
    </row>
    <row r="78" spans="6:25" s="173" customFormat="1" ht="12" outlineLevel="2" x14ac:dyDescent="0.25">
      <c r="F78" s="190">
        <v>20</v>
      </c>
      <c r="G78" s="187" t="s">
        <v>407</v>
      </c>
      <c r="H78" s="189" t="s">
        <v>646</v>
      </c>
      <c r="I78" s="188" t="s">
        <v>645</v>
      </c>
      <c r="J78" s="187" t="s">
        <v>116</v>
      </c>
      <c r="K78" s="185">
        <v>1</v>
      </c>
      <c r="L78" s="186">
        <v>0</v>
      </c>
      <c r="M78" s="185">
        <v>1</v>
      </c>
      <c r="N78" s="184"/>
      <c r="O78" s="183">
        <f>M78*N78</f>
        <v>0</v>
      </c>
      <c r="P78" s="183">
        <v>5.0000000000000002E-5</v>
      </c>
      <c r="Q78" s="183">
        <f>M78*P78</f>
        <v>5.0000000000000002E-5</v>
      </c>
      <c r="R78" s="183"/>
      <c r="S78" s="183">
        <f>M78*R78</f>
        <v>0</v>
      </c>
      <c r="T78" s="183">
        <v>21</v>
      </c>
      <c r="U78" s="183">
        <f>O78*T78/100</f>
        <v>0</v>
      </c>
      <c r="V78" s="183">
        <f>U78+O78</f>
        <v>0</v>
      </c>
      <c r="W78" s="183"/>
      <c r="X78" s="183" t="s">
        <v>374</v>
      </c>
      <c r="Y78" s="183">
        <v>1</v>
      </c>
    </row>
    <row r="79" spans="6:25" s="173" customFormat="1" ht="12" outlineLevel="2" x14ac:dyDescent="0.25">
      <c r="F79" s="181"/>
      <c r="G79" s="180"/>
      <c r="H79" s="182" t="s">
        <v>373</v>
      </c>
      <c r="I79" s="356" t="s">
        <v>644</v>
      </c>
      <c r="J79" s="356"/>
      <c r="K79" s="356"/>
      <c r="L79" s="356"/>
      <c r="M79" s="356"/>
      <c r="N79" s="356"/>
      <c r="O79" s="356"/>
      <c r="P79" s="177"/>
      <c r="Q79" s="176"/>
      <c r="R79" s="177"/>
      <c r="S79" s="176"/>
      <c r="T79" s="175"/>
      <c r="U79" s="175"/>
      <c r="V79" s="175"/>
      <c r="W79" s="174"/>
    </row>
    <row r="80" spans="6:25" s="173" customFormat="1" ht="6" customHeight="1" outlineLevel="2" x14ac:dyDescent="0.25">
      <c r="F80" s="181"/>
      <c r="G80" s="180"/>
      <c r="H80" s="179"/>
      <c r="I80" s="178"/>
      <c r="J80" s="178"/>
      <c r="K80" s="178"/>
      <c r="L80" s="178"/>
      <c r="M80" s="178"/>
      <c r="N80" s="178"/>
      <c r="O80" s="178"/>
      <c r="P80" s="177"/>
      <c r="Q80" s="176"/>
      <c r="R80" s="177"/>
      <c r="S80" s="176"/>
      <c r="T80" s="175"/>
      <c r="U80" s="175"/>
      <c r="V80" s="175"/>
      <c r="W80" s="174"/>
    </row>
    <row r="81" spans="6:25" s="173" customFormat="1" ht="12" outlineLevel="2" x14ac:dyDescent="0.25">
      <c r="F81" s="190">
        <v>21</v>
      </c>
      <c r="G81" s="187" t="s">
        <v>407</v>
      </c>
      <c r="H81" s="189" t="s">
        <v>643</v>
      </c>
      <c r="I81" s="188" t="s">
        <v>642</v>
      </c>
      <c r="J81" s="187" t="s">
        <v>116</v>
      </c>
      <c r="K81" s="185">
        <v>1</v>
      </c>
      <c r="L81" s="186">
        <v>0</v>
      </c>
      <c r="M81" s="185">
        <v>1</v>
      </c>
      <c r="N81" s="184"/>
      <c r="O81" s="183">
        <f>M81*N81</f>
        <v>0</v>
      </c>
      <c r="P81" s="183"/>
      <c r="Q81" s="183">
        <f>M81*P81</f>
        <v>0</v>
      </c>
      <c r="R81" s="183"/>
      <c r="S81" s="183">
        <f>M81*R81</f>
        <v>0</v>
      </c>
      <c r="T81" s="183">
        <v>21</v>
      </c>
      <c r="U81" s="183">
        <f>O81*T81/100</f>
        <v>0</v>
      </c>
      <c r="V81" s="183">
        <f>U81+O81</f>
        <v>0</v>
      </c>
      <c r="W81" s="183"/>
      <c r="X81" s="183" t="s">
        <v>374</v>
      </c>
      <c r="Y81" s="183">
        <v>1</v>
      </c>
    </row>
    <row r="82" spans="6:25" s="173" customFormat="1" ht="12" outlineLevel="2" x14ac:dyDescent="0.25">
      <c r="F82" s="181"/>
      <c r="G82" s="180"/>
      <c r="H82" s="182" t="s">
        <v>373</v>
      </c>
      <c r="I82" s="356" t="s">
        <v>641</v>
      </c>
      <c r="J82" s="356"/>
      <c r="K82" s="356"/>
      <c r="L82" s="356"/>
      <c r="M82" s="356"/>
      <c r="N82" s="356"/>
      <c r="O82" s="356"/>
      <c r="P82" s="177"/>
      <c r="Q82" s="176"/>
      <c r="R82" s="177"/>
      <c r="S82" s="176"/>
      <c r="T82" s="175"/>
      <c r="U82" s="175"/>
      <c r="V82" s="175"/>
      <c r="W82" s="174"/>
    </row>
    <row r="83" spans="6:25" s="173" customFormat="1" ht="6" customHeight="1" outlineLevel="2" x14ac:dyDescent="0.25">
      <c r="F83" s="181"/>
      <c r="G83" s="180"/>
      <c r="H83" s="179"/>
      <c r="I83" s="178"/>
      <c r="J83" s="178"/>
      <c r="K83" s="178"/>
      <c r="L83" s="178"/>
      <c r="M83" s="178"/>
      <c r="N83" s="178"/>
      <c r="O83" s="178"/>
      <c r="P83" s="177"/>
      <c r="Q83" s="176"/>
      <c r="R83" s="177"/>
      <c r="S83" s="176"/>
      <c r="T83" s="175"/>
      <c r="U83" s="175"/>
      <c r="V83" s="175"/>
      <c r="W83" s="174"/>
    </row>
    <row r="84" spans="6:25" s="173" customFormat="1" ht="12" outlineLevel="2" x14ac:dyDescent="0.25">
      <c r="F84" s="190">
        <v>22</v>
      </c>
      <c r="G84" s="187" t="s">
        <v>407</v>
      </c>
      <c r="H84" s="189" t="s">
        <v>640</v>
      </c>
      <c r="I84" s="188" t="s">
        <v>639</v>
      </c>
      <c r="J84" s="187" t="s">
        <v>116</v>
      </c>
      <c r="K84" s="185">
        <v>3</v>
      </c>
      <c r="L84" s="186">
        <v>0</v>
      </c>
      <c r="M84" s="185">
        <v>3</v>
      </c>
      <c r="N84" s="184"/>
      <c r="O84" s="183">
        <f>M84*N84</f>
        <v>0</v>
      </c>
      <c r="P84" s="183"/>
      <c r="Q84" s="183">
        <f>M84*P84</f>
        <v>0</v>
      </c>
      <c r="R84" s="183"/>
      <c r="S84" s="183">
        <f>M84*R84</f>
        <v>0</v>
      </c>
      <c r="T84" s="183">
        <v>21</v>
      </c>
      <c r="U84" s="183">
        <f>O84*T84/100</f>
        <v>0</v>
      </c>
      <c r="V84" s="183">
        <f>U84+O84</f>
        <v>0</v>
      </c>
      <c r="W84" s="183"/>
      <c r="X84" s="183" t="s">
        <v>374</v>
      </c>
      <c r="Y84" s="183">
        <v>1</v>
      </c>
    </row>
    <row r="85" spans="6:25" s="173" customFormat="1" ht="12" outlineLevel="2" x14ac:dyDescent="0.25">
      <c r="F85" s="181"/>
      <c r="G85" s="180"/>
      <c r="H85" s="182" t="s">
        <v>373</v>
      </c>
      <c r="I85" s="356" t="s">
        <v>638</v>
      </c>
      <c r="J85" s="356"/>
      <c r="K85" s="356"/>
      <c r="L85" s="356"/>
      <c r="M85" s="356"/>
      <c r="N85" s="356"/>
      <c r="O85" s="356"/>
      <c r="P85" s="177"/>
      <c r="Q85" s="176"/>
      <c r="R85" s="177"/>
      <c r="S85" s="176"/>
      <c r="T85" s="175"/>
      <c r="U85" s="175"/>
      <c r="V85" s="175"/>
      <c r="W85" s="174"/>
    </row>
    <row r="86" spans="6:25" s="173" customFormat="1" ht="6" customHeight="1" outlineLevel="2" x14ac:dyDescent="0.25">
      <c r="F86" s="181"/>
      <c r="G86" s="180"/>
      <c r="H86" s="179"/>
      <c r="I86" s="178"/>
      <c r="J86" s="178"/>
      <c r="K86" s="178"/>
      <c r="L86" s="178"/>
      <c r="M86" s="178"/>
      <c r="N86" s="178"/>
      <c r="O86" s="178"/>
      <c r="P86" s="177"/>
      <c r="Q86" s="176"/>
      <c r="R86" s="177"/>
      <c r="S86" s="176"/>
      <c r="T86" s="175"/>
      <c r="U86" s="175"/>
      <c r="V86" s="175"/>
      <c r="W86" s="174"/>
    </row>
    <row r="87" spans="6:25" s="173" customFormat="1" ht="12" outlineLevel="2" x14ac:dyDescent="0.25">
      <c r="F87" s="190">
        <v>23</v>
      </c>
      <c r="G87" s="187" t="s">
        <v>407</v>
      </c>
      <c r="H87" s="189" t="s">
        <v>637</v>
      </c>
      <c r="I87" s="188" t="s">
        <v>636</v>
      </c>
      <c r="J87" s="187" t="s">
        <v>447</v>
      </c>
      <c r="K87" s="185">
        <v>1.5</v>
      </c>
      <c r="L87" s="186">
        <v>0</v>
      </c>
      <c r="M87" s="185">
        <v>1.5</v>
      </c>
      <c r="N87" s="184"/>
      <c r="O87" s="183">
        <f>M87*N87</f>
        <v>0</v>
      </c>
      <c r="P87" s="183"/>
      <c r="Q87" s="183">
        <f>M87*P87</f>
        <v>0</v>
      </c>
      <c r="R87" s="183"/>
      <c r="S87" s="183">
        <f>M87*R87</f>
        <v>0</v>
      </c>
      <c r="T87" s="183">
        <v>21</v>
      </c>
      <c r="U87" s="183">
        <f>O87*T87/100</f>
        <v>0</v>
      </c>
      <c r="V87" s="183">
        <f>U87+O87</f>
        <v>0</v>
      </c>
      <c r="W87" s="183"/>
      <c r="X87" s="183" t="s">
        <v>374</v>
      </c>
      <c r="Y87" s="183">
        <v>1</v>
      </c>
    </row>
    <row r="88" spans="6:25" s="173" customFormat="1" ht="12" outlineLevel="2" x14ac:dyDescent="0.25">
      <c r="F88" s="181"/>
      <c r="G88" s="180"/>
      <c r="H88" s="182" t="s">
        <v>373</v>
      </c>
      <c r="I88" s="356" t="s">
        <v>635</v>
      </c>
      <c r="J88" s="356"/>
      <c r="K88" s="356"/>
      <c r="L88" s="356"/>
      <c r="M88" s="356"/>
      <c r="N88" s="356"/>
      <c r="O88" s="356"/>
      <c r="P88" s="177"/>
      <c r="Q88" s="176"/>
      <c r="R88" s="177"/>
      <c r="S88" s="176"/>
      <c r="T88" s="175"/>
      <c r="U88" s="175"/>
      <c r="V88" s="175"/>
      <c r="W88" s="174"/>
    </row>
    <row r="89" spans="6:25" s="173" customFormat="1" ht="6" customHeight="1" outlineLevel="2" x14ac:dyDescent="0.25">
      <c r="F89" s="181"/>
      <c r="G89" s="180"/>
      <c r="H89" s="179"/>
      <c r="I89" s="178"/>
      <c r="J89" s="178"/>
      <c r="K89" s="178"/>
      <c r="L89" s="178"/>
      <c r="M89" s="178"/>
      <c r="N89" s="178"/>
      <c r="O89" s="178"/>
      <c r="P89" s="177"/>
      <c r="Q89" s="176"/>
      <c r="R89" s="177"/>
      <c r="S89" s="176"/>
      <c r="T89" s="175"/>
      <c r="U89" s="175"/>
      <c r="V89" s="175"/>
      <c r="W89" s="174"/>
    </row>
    <row r="90" spans="6:25" s="173" customFormat="1" ht="12" outlineLevel="2" x14ac:dyDescent="0.25">
      <c r="F90" s="190">
        <v>24</v>
      </c>
      <c r="G90" s="187" t="s">
        <v>407</v>
      </c>
      <c r="H90" s="189" t="s">
        <v>634</v>
      </c>
      <c r="I90" s="188" t="s">
        <v>633</v>
      </c>
      <c r="J90" s="187" t="s">
        <v>447</v>
      </c>
      <c r="K90" s="185">
        <v>1.5</v>
      </c>
      <c r="L90" s="186">
        <v>0</v>
      </c>
      <c r="M90" s="185">
        <v>1.5</v>
      </c>
      <c r="N90" s="184"/>
      <c r="O90" s="183">
        <f>M90*N90</f>
        <v>0</v>
      </c>
      <c r="P90" s="183"/>
      <c r="Q90" s="183">
        <f>M90*P90</f>
        <v>0</v>
      </c>
      <c r="R90" s="183"/>
      <c r="S90" s="183">
        <f>M90*R90</f>
        <v>0</v>
      </c>
      <c r="T90" s="183">
        <v>21</v>
      </c>
      <c r="U90" s="183">
        <f>O90*T90/100</f>
        <v>0</v>
      </c>
      <c r="V90" s="183">
        <f>U90+O90</f>
        <v>0</v>
      </c>
      <c r="W90" s="183"/>
      <c r="X90" s="183" t="s">
        <v>374</v>
      </c>
      <c r="Y90" s="183">
        <v>1</v>
      </c>
    </row>
    <row r="91" spans="6:25" s="173" customFormat="1" ht="12" outlineLevel="2" x14ac:dyDescent="0.25">
      <c r="F91" s="181"/>
      <c r="G91" s="180"/>
      <c r="H91" s="182" t="s">
        <v>373</v>
      </c>
      <c r="I91" s="356" t="s">
        <v>632</v>
      </c>
      <c r="J91" s="356"/>
      <c r="K91" s="356"/>
      <c r="L91" s="356"/>
      <c r="M91" s="356"/>
      <c r="N91" s="356"/>
      <c r="O91" s="356"/>
      <c r="P91" s="177"/>
      <c r="Q91" s="176"/>
      <c r="R91" s="177"/>
      <c r="S91" s="176"/>
      <c r="T91" s="175"/>
      <c r="U91" s="175"/>
      <c r="V91" s="175"/>
      <c r="W91" s="174"/>
    </row>
    <row r="92" spans="6:25" s="173" customFormat="1" ht="6" customHeight="1" outlineLevel="2" x14ac:dyDescent="0.25">
      <c r="F92" s="181"/>
      <c r="G92" s="180"/>
      <c r="H92" s="179"/>
      <c r="I92" s="178"/>
      <c r="J92" s="178"/>
      <c r="K92" s="178"/>
      <c r="L92" s="178"/>
      <c r="M92" s="178"/>
      <c r="N92" s="178"/>
      <c r="O92" s="178"/>
      <c r="P92" s="177"/>
      <c r="Q92" s="176"/>
      <c r="R92" s="177"/>
      <c r="S92" s="176"/>
      <c r="T92" s="175"/>
      <c r="U92" s="175"/>
      <c r="V92" s="175"/>
      <c r="W92" s="174"/>
    </row>
    <row r="93" spans="6:25" s="173" customFormat="1" ht="12" outlineLevel="2" x14ac:dyDescent="0.25">
      <c r="F93" s="190">
        <v>25</v>
      </c>
      <c r="G93" s="187" t="s">
        <v>407</v>
      </c>
      <c r="H93" s="189" t="s">
        <v>631</v>
      </c>
      <c r="I93" s="188" t="s">
        <v>630</v>
      </c>
      <c r="J93" s="187" t="s">
        <v>266</v>
      </c>
      <c r="K93" s="185">
        <v>180.5</v>
      </c>
      <c r="L93" s="186">
        <v>0</v>
      </c>
      <c r="M93" s="185">
        <v>180.5</v>
      </c>
      <c r="N93" s="184"/>
      <c r="O93" s="183">
        <f>M93*N93</f>
        <v>0</v>
      </c>
      <c r="P93" s="183"/>
      <c r="Q93" s="183">
        <f>M93*P93</f>
        <v>0</v>
      </c>
      <c r="R93" s="183"/>
      <c r="S93" s="183">
        <f>M93*R93</f>
        <v>0</v>
      </c>
      <c r="T93" s="183">
        <v>21</v>
      </c>
      <c r="U93" s="183">
        <f>O93*T93/100</f>
        <v>0</v>
      </c>
      <c r="V93" s="183">
        <f>U93+O93</f>
        <v>0</v>
      </c>
      <c r="W93" s="183"/>
      <c r="X93" s="183" t="s">
        <v>374</v>
      </c>
      <c r="Y93" s="183">
        <v>1</v>
      </c>
    </row>
    <row r="94" spans="6:25" s="173" customFormat="1" ht="12" outlineLevel="2" x14ac:dyDescent="0.25">
      <c r="F94" s="181"/>
      <c r="G94" s="180"/>
      <c r="H94" s="182" t="s">
        <v>373</v>
      </c>
      <c r="I94" s="356" t="s">
        <v>629</v>
      </c>
      <c r="J94" s="356"/>
      <c r="K94" s="356"/>
      <c r="L94" s="356"/>
      <c r="M94" s="356"/>
      <c r="N94" s="356"/>
      <c r="O94" s="356"/>
      <c r="P94" s="177"/>
      <c r="Q94" s="176"/>
      <c r="R94" s="177"/>
      <c r="S94" s="176"/>
      <c r="T94" s="175"/>
      <c r="U94" s="175"/>
      <c r="V94" s="175"/>
      <c r="W94" s="174"/>
    </row>
    <row r="95" spans="6:25" s="173" customFormat="1" ht="6" customHeight="1" outlineLevel="2" x14ac:dyDescent="0.25">
      <c r="F95" s="181"/>
      <c r="G95" s="180"/>
      <c r="H95" s="179"/>
      <c r="I95" s="178"/>
      <c r="J95" s="178"/>
      <c r="K95" s="178"/>
      <c r="L95" s="178"/>
      <c r="M95" s="178"/>
      <c r="N95" s="178"/>
      <c r="O95" s="178"/>
      <c r="P95" s="177"/>
      <c r="Q95" s="176"/>
      <c r="R95" s="177"/>
      <c r="S95" s="176"/>
      <c r="T95" s="175"/>
      <c r="U95" s="175"/>
      <c r="V95" s="175"/>
      <c r="W95" s="174"/>
    </row>
    <row r="96" spans="6:25" s="211" customFormat="1" ht="10.199999999999999" outlineLevel="3" x14ac:dyDescent="0.2">
      <c r="F96" s="224"/>
      <c r="G96" s="223"/>
      <c r="H96" s="222" t="str">
        <f>IF(AND(H95&lt;&gt;"Výkaz výměr:",I95=""),"Výkaz výměr:","")</f>
        <v>Výkaz výměr:</v>
      </c>
      <c r="I96" s="221" t="s">
        <v>628</v>
      </c>
      <c r="J96" s="220"/>
      <c r="K96" s="219"/>
      <c r="L96" s="218"/>
      <c r="M96" s="217">
        <v>180.5</v>
      </c>
      <c r="N96" s="213"/>
      <c r="O96" s="216"/>
      <c r="P96" s="215"/>
      <c r="Q96" s="213"/>
      <c r="R96" s="213"/>
      <c r="S96" s="213"/>
      <c r="T96" s="214" t="s">
        <v>371</v>
      </c>
      <c r="U96" s="213"/>
      <c r="V96" s="213"/>
      <c r="W96" s="212"/>
    </row>
    <row r="97" spans="6:25" s="173" customFormat="1" ht="12" outlineLevel="2" x14ac:dyDescent="0.25">
      <c r="F97" s="190">
        <v>26</v>
      </c>
      <c r="G97" s="187" t="s">
        <v>407</v>
      </c>
      <c r="H97" s="189" t="s">
        <v>627</v>
      </c>
      <c r="I97" s="188" t="s">
        <v>626</v>
      </c>
      <c r="J97" s="187" t="s">
        <v>266</v>
      </c>
      <c r="K97" s="185">
        <v>180.5</v>
      </c>
      <c r="L97" s="186">
        <v>0</v>
      </c>
      <c r="M97" s="185">
        <v>180.5</v>
      </c>
      <c r="N97" s="184"/>
      <c r="O97" s="183">
        <f>M97*N97</f>
        <v>0</v>
      </c>
      <c r="P97" s="183"/>
      <c r="Q97" s="183">
        <f>M97*P97</f>
        <v>0</v>
      </c>
      <c r="R97" s="183"/>
      <c r="S97" s="183">
        <f>M97*R97</f>
        <v>0</v>
      </c>
      <c r="T97" s="183">
        <v>21</v>
      </c>
      <c r="U97" s="183">
        <f>O97*T97/100</f>
        <v>0</v>
      </c>
      <c r="V97" s="183">
        <f>U97+O97</f>
        <v>0</v>
      </c>
      <c r="W97" s="183"/>
      <c r="X97" s="183" t="s">
        <v>374</v>
      </c>
      <c r="Y97" s="183">
        <v>1</v>
      </c>
    </row>
    <row r="98" spans="6:25" s="173" customFormat="1" ht="12" outlineLevel="2" x14ac:dyDescent="0.25">
      <c r="F98" s="181"/>
      <c r="G98" s="180"/>
      <c r="H98" s="182" t="s">
        <v>373</v>
      </c>
      <c r="I98" s="356" t="s">
        <v>625</v>
      </c>
      <c r="J98" s="356"/>
      <c r="K98" s="356"/>
      <c r="L98" s="356"/>
      <c r="M98" s="356"/>
      <c r="N98" s="356"/>
      <c r="O98" s="356"/>
      <c r="P98" s="177"/>
      <c r="Q98" s="176"/>
      <c r="R98" s="177"/>
      <c r="S98" s="176"/>
      <c r="T98" s="175"/>
      <c r="U98" s="175"/>
      <c r="V98" s="175"/>
      <c r="W98" s="174"/>
    </row>
    <row r="99" spans="6:25" s="173" customFormat="1" ht="6" customHeight="1" outlineLevel="2" x14ac:dyDescent="0.25">
      <c r="F99" s="181"/>
      <c r="G99" s="180"/>
      <c r="H99" s="179"/>
      <c r="I99" s="178"/>
      <c r="J99" s="178"/>
      <c r="K99" s="178"/>
      <c r="L99" s="178"/>
      <c r="M99" s="178"/>
      <c r="N99" s="178"/>
      <c r="O99" s="178"/>
      <c r="P99" s="177"/>
      <c r="Q99" s="176"/>
      <c r="R99" s="177"/>
      <c r="S99" s="176"/>
      <c r="T99" s="175"/>
      <c r="U99" s="175"/>
      <c r="V99" s="175"/>
      <c r="W99" s="174"/>
    </row>
    <row r="100" spans="6:25" s="173" customFormat="1" ht="12" outlineLevel="2" x14ac:dyDescent="0.25">
      <c r="F100" s="190">
        <v>27</v>
      </c>
      <c r="G100" s="187" t="s">
        <v>407</v>
      </c>
      <c r="H100" s="189" t="s">
        <v>624</v>
      </c>
      <c r="I100" s="188" t="s">
        <v>623</v>
      </c>
      <c r="J100" s="187" t="s">
        <v>196</v>
      </c>
      <c r="K100" s="185">
        <v>324.90000000000003</v>
      </c>
      <c r="L100" s="186">
        <v>0</v>
      </c>
      <c r="M100" s="185">
        <v>324.90000000000003</v>
      </c>
      <c r="N100" s="184"/>
      <c r="O100" s="183">
        <f>M100*N100</f>
        <v>0</v>
      </c>
      <c r="P100" s="183"/>
      <c r="Q100" s="183">
        <f>M100*P100</f>
        <v>0</v>
      </c>
      <c r="R100" s="183"/>
      <c r="S100" s="183">
        <f>M100*R100</f>
        <v>0</v>
      </c>
      <c r="T100" s="183">
        <v>21</v>
      </c>
      <c r="U100" s="183">
        <f>O100*T100/100</f>
        <v>0</v>
      </c>
      <c r="V100" s="183">
        <f>U100+O100</f>
        <v>0</v>
      </c>
      <c r="W100" s="183"/>
      <c r="X100" s="183" t="s">
        <v>374</v>
      </c>
      <c r="Y100" s="183">
        <v>1</v>
      </c>
    </row>
    <row r="101" spans="6:25" s="173" customFormat="1" ht="12" outlineLevel="2" x14ac:dyDescent="0.25">
      <c r="F101" s="181"/>
      <c r="G101" s="180"/>
      <c r="H101" s="182" t="s">
        <v>373</v>
      </c>
      <c r="I101" s="356" t="s">
        <v>412</v>
      </c>
      <c r="J101" s="356"/>
      <c r="K101" s="356"/>
      <c r="L101" s="356"/>
      <c r="M101" s="356"/>
      <c r="N101" s="356"/>
      <c r="O101" s="356"/>
      <c r="P101" s="177"/>
      <c r="Q101" s="176"/>
      <c r="R101" s="177"/>
      <c r="S101" s="176"/>
      <c r="T101" s="175"/>
      <c r="U101" s="175"/>
      <c r="V101" s="175"/>
      <c r="W101" s="174"/>
    </row>
    <row r="102" spans="6:25" s="173" customFormat="1" ht="6" customHeight="1" outlineLevel="2" x14ac:dyDescent="0.25">
      <c r="F102" s="181"/>
      <c r="G102" s="180"/>
      <c r="H102" s="179"/>
      <c r="I102" s="178"/>
      <c r="J102" s="178"/>
      <c r="K102" s="178"/>
      <c r="L102" s="178"/>
      <c r="M102" s="178"/>
      <c r="N102" s="178"/>
      <c r="O102" s="178"/>
      <c r="P102" s="177"/>
      <c r="Q102" s="176"/>
      <c r="R102" s="177"/>
      <c r="S102" s="176"/>
      <c r="T102" s="175"/>
      <c r="U102" s="175"/>
      <c r="V102" s="175"/>
      <c r="W102" s="174"/>
    </row>
    <row r="103" spans="6:25" s="211" customFormat="1" ht="10.199999999999999" outlineLevel="3" x14ac:dyDescent="0.2">
      <c r="F103" s="224"/>
      <c r="G103" s="223"/>
      <c r="H103" s="222" t="str">
        <f>IF(AND(H102&lt;&gt;"Výkaz výměr:",I102=""),"Výkaz výměr:","")</f>
        <v>Výkaz výměr:</v>
      </c>
      <c r="I103" s="221" t="s">
        <v>622</v>
      </c>
      <c r="J103" s="220"/>
      <c r="K103" s="219"/>
      <c r="L103" s="218"/>
      <c r="M103" s="217">
        <v>324.90000000000003</v>
      </c>
      <c r="N103" s="213"/>
      <c r="O103" s="216"/>
      <c r="P103" s="215"/>
      <c r="Q103" s="213"/>
      <c r="R103" s="213"/>
      <c r="S103" s="213"/>
      <c r="T103" s="214" t="s">
        <v>371</v>
      </c>
      <c r="U103" s="213"/>
      <c r="V103" s="213"/>
      <c r="W103" s="212"/>
    </row>
    <row r="104" spans="6:25" s="173" customFormat="1" ht="12" outlineLevel="2" x14ac:dyDescent="0.25">
      <c r="F104" s="190">
        <v>28</v>
      </c>
      <c r="G104" s="187" t="s">
        <v>407</v>
      </c>
      <c r="H104" s="189" t="s">
        <v>621</v>
      </c>
      <c r="I104" s="188" t="s">
        <v>620</v>
      </c>
      <c r="J104" s="187" t="s">
        <v>116</v>
      </c>
      <c r="K104" s="185">
        <v>44</v>
      </c>
      <c r="L104" s="186">
        <v>0</v>
      </c>
      <c r="M104" s="185">
        <v>44</v>
      </c>
      <c r="N104" s="184"/>
      <c r="O104" s="183">
        <f>M104*N104</f>
        <v>0</v>
      </c>
      <c r="P104" s="183">
        <v>2.1350000000000001E-2</v>
      </c>
      <c r="Q104" s="183">
        <f>M104*P104</f>
        <v>0.93940000000000001</v>
      </c>
      <c r="R104" s="183"/>
      <c r="S104" s="183">
        <f>M104*R104</f>
        <v>0</v>
      </c>
      <c r="T104" s="183">
        <v>21</v>
      </c>
      <c r="U104" s="183">
        <f>O104*T104/100</f>
        <v>0</v>
      </c>
      <c r="V104" s="183">
        <f>U104+O104</f>
        <v>0</v>
      </c>
      <c r="W104" s="183"/>
      <c r="X104" s="183" t="s">
        <v>374</v>
      </c>
      <c r="Y104" s="183">
        <v>1</v>
      </c>
    </row>
    <row r="105" spans="6:25" s="173" customFormat="1" ht="12" outlineLevel="2" x14ac:dyDescent="0.25">
      <c r="F105" s="181"/>
      <c r="G105" s="180"/>
      <c r="H105" s="182" t="s">
        <v>373</v>
      </c>
      <c r="I105" s="356" t="s">
        <v>619</v>
      </c>
      <c r="J105" s="356"/>
      <c r="K105" s="356"/>
      <c r="L105" s="356"/>
      <c r="M105" s="356"/>
      <c r="N105" s="356"/>
      <c r="O105" s="356"/>
      <c r="P105" s="177"/>
      <c r="Q105" s="176"/>
      <c r="R105" s="177"/>
      <c r="S105" s="176"/>
      <c r="T105" s="175"/>
      <c r="U105" s="175"/>
      <c r="V105" s="175"/>
      <c r="W105" s="174"/>
    </row>
    <row r="106" spans="6:25" s="173" customFormat="1" ht="6" customHeight="1" outlineLevel="2" x14ac:dyDescent="0.25">
      <c r="F106" s="181"/>
      <c r="G106" s="180"/>
      <c r="H106" s="179"/>
      <c r="I106" s="178"/>
      <c r="J106" s="178"/>
      <c r="K106" s="178"/>
      <c r="L106" s="178"/>
      <c r="M106" s="178"/>
      <c r="N106" s="178"/>
      <c r="O106" s="178"/>
      <c r="P106" s="177"/>
      <c r="Q106" s="176"/>
      <c r="R106" s="177"/>
      <c r="S106" s="176"/>
      <c r="T106" s="175"/>
      <c r="U106" s="175"/>
      <c r="V106" s="175"/>
      <c r="W106" s="174"/>
    </row>
    <row r="107" spans="6:25" s="173" customFormat="1" ht="12" outlineLevel="2" x14ac:dyDescent="0.25">
      <c r="F107" s="190">
        <v>29</v>
      </c>
      <c r="G107" s="187" t="s">
        <v>407</v>
      </c>
      <c r="H107" s="189" t="s">
        <v>618</v>
      </c>
      <c r="I107" s="188" t="s">
        <v>617</v>
      </c>
      <c r="J107" s="187" t="s">
        <v>447</v>
      </c>
      <c r="K107" s="185">
        <v>390</v>
      </c>
      <c r="L107" s="186">
        <v>0</v>
      </c>
      <c r="M107" s="185">
        <v>390</v>
      </c>
      <c r="N107" s="184"/>
      <c r="O107" s="183">
        <f>M107*N107</f>
        <v>0</v>
      </c>
      <c r="P107" s="183"/>
      <c r="Q107" s="183">
        <f>M107*P107</f>
        <v>0</v>
      </c>
      <c r="R107" s="183"/>
      <c r="S107" s="183">
        <f>M107*R107</f>
        <v>0</v>
      </c>
      <c r="T107" s="183">
        <v>21</v>
      </c>
      <c r="U107" s="183">
        <f>O107*T107/100</f>
        <v>0</v>
      </c>
      <c r="V107" s="183">
        <f>U107+O107</f>
        <v>0</v>
      </c>
      <c r="W107" s="183"/>
      <c r="X107" s="183" t="s">
        <v>374</v>
      </c>
      <c r="Y107" s="183">
        <v>1</v>
      </c>
    </row>
    <row r="108" spans="6:25" s="173" customFormat="1" ht="12" outlineLevel="2" x14ac:dyDescent="0.25">
      <c r="F108" s="181"/>
      <c r="G108" s="180"/>
      <c r="H108" s="182" t="s">
        <v>373</v>
      </c>
      <c r="I108" s="356" t="s">
        <v>616</v>
      </c>
      <c r="J108" s="356"/>
      <c r="K108" s="356"/>
      <c r="L108" s="356"/>
      <c r="M108" s="356"/>
      <c r="N108" s="356"/>
      <c r="O108" s="356"/>
      <c r="P108" s="177"/>
      <c r="Q108" s="176"/>
      <c r="R108" s="177"/>
      <c r="S108" s="176"/>
      <c r="T108" s="175"/>
      <c r="U108" s="175"/>
      <c r="V108" s="175"/>
      <c r="W108" s="174"/>
    </row>
    <row r="109" spans="6:25" s="173" customFormat="1" ht="6" customHeight="1" outlineLevel="2" x14ac:dyDescent="0.25">
      <c r="F109" s="181"/>
      <c r="G109" s="180"/>
      <c r="H109" s="179"/>
      <c r="I109" s="178"/>
      <c r="J109" s="178"/>
      <c r="K109" s="178"/>
      <c r="L109" s="178"/>
      <c r="M109" s="178"/>
      <c r="N109" s="178"/>
      <c r="O109" s="178"/>
      <c r="P109" s="177"/>
      <c r="Q109" s="176"/>
      <c r="R109" s="177"/>
      <c r="S109" s="176"/>
      <c r="T109" s="175"/>
      <c r="U109" s="175"/>
      <c r="V109" s="175"/>
      <c r="W109" s="174"/>
    </row>
    <row r="110" spans="6:25" s="211" customFormat="1" ht="10.199999999999999" outlineLevel="3" x14ac:dyDescent="0.2">
      <c r="F110" s="224"/>
      <c r="G110" s="223"/>
      <c r="H110" s="222" t="str">
        <f>IF(AND(H109&lt;&gt;"Výkaz výměr:",I109=""),"Výkaz výměr:","")</f>
        <v>Výkaz výměr:</v>
      </c>
      <c r="I110" s="221" t="s">
        <v>615</v>
      </c>
      <c r="J110" s="220"/>
      <c r="K110" s="219"/>
      <c r="L110" s="218"/>
      <c r="M110" s="217">
        <v>390</v>
      </c>
      <c r="N110" s="213"/>
      <c r="O110" s="216"/>
      <c r="P110" s="215"/>
      <c r="Q110" s="213"/>
      <c r="R110" s="213"/>
      <c r="S110" s="213"/>
      <c r="T110" s="214" t="s">
        <v>371</v>
      </c>
      <c r="U110" s="213"/>
      <c r="V110" s="213"/>
      <c r="W110" s="212"/>
    </row>
    <row r="111" spans="6:25" s="173" customFormat="1" ht="12" outlineLevel="2" x14ac:dyDescent="0.25">
      <c r="F111" s="190">
        <v>30</v>
      </c>
      <c r="G111" s="187" t="s">
        <v>473</v>
      </c>
      <c r="H111" s="189" t="s">
        <v>614</v>
      </c>
      <c r="I111" s="188" t="s">
        <v>613</v>
      </c>
      <c r="J111" s="187" t="s">
        <v>447</v>
      </c>
      <c r="K111" s="185">
        <v>390</v>
      </c>
      <c r="L111" s="186">
        <v>0</v>
      </c>
      <c r="M111" s="185">
        <v>390</v>
      </c>
      <c r="N111" s="184"/>
      <c r="O111" s="183">
        <f>M111*N111</f>
        <v>0</v>
      </c>
      <c r="P111" s="183">
        <v>1.91E-3</v>
      </c>
      <c r="Q111" s="183">
        <f>M111*P111</f>
        <v>0.74490000000000001</v>
      </c>
      <c r="R111" s="183"/>
      <c r="S111" s="183">
        <f>M111*R111</f>
        <v>0</v>
      </c>
      <c r="T111" s="183">
        <v>21</v>
      </c>
      <c r="U111" s="183">
        <f>O111*T111/100</f>
        <v>0</v>
      </c>
      <c r="V111" s="183">
        <f>U111+O111</f>
        <v>0</v>
      </c>
      <c r="W111" s="183"/>
      <c r="X111" s="183" t="s">
        <v>374</v>
      </c>
      <c r="Y111" s="183">
        <v>1</v>
      </c>
    </row>
    <row r="112" spans="6:25" s="173" customFormat="1" ht="12" outlineLevel="2" x14ac:dyDescent="0.25">
      <c r="F112" s="181"/>
      <c r="G112" s="180"/>
      <c r="H112" s="182" t="s">
        <v>373</v>
      </c>
      <c r="I112" s="356" t="s">
        <v>612</v>
      </c>
      <c r="J112" s="356"/>
      <c r="K112" s="356"/>
      <c r="L112" s="356"/>
      <c r="M112" s="356"/>
      <c r="N112" s="356"/>
      <c r="O112" s="356"/>
      <c r="P112" s="177"/>
      <c r="Q112" s="176"/>
      <c r="R112" s="177"/>
      <c r="S112" s="176"/>
      <c r="T112" s="175"/>
      <c r="U112" s="175"/>
      <c r="V112" s="175"/>
      <c r="W112" s="174"/>
    </row>
    <row r="113" spans="6:25" s="173" customFormat="1" ht="6" customHeight="1" outlineLevel="2" x14ac:dyDescent="0.25">
      <c r="F113" s="181"/>
      <c r="G113" s="180"/>
      <c r="H113" s="179"/>
      <c r="I113" s="178"/>
      <c r="J113" s="178"/>
      <c r="K113" s="178"/>
      <c r="L113" s="178"/>
      <c r="M113" s="178"/>
      <c r="N113" s="178"/>
      <c r="O113" s="178"/>
      <c r="P113" s="177"/>
      <c r="Q113" s="176"/>
      <c r="R113" s="177"/>
      <c r="S113" s="176"/>
      <c r="T113" s="175"/>
      <c r="U113" s="175"/>
      <c r="V113" s="175"/>
      <c r="W113" s="174"/>
    </row>
    <row r="114" spans="6:25" s="173" customFormat="1" ht="12" outlineLevel="2" x14ac:dyDescent="0.25">
      <c r="F114" s="190">
        <v>31</v>
      </c>
      <c r="G114" s="187" t="s">
        <v>407</v>
      </c>
      <c r="H114" s="189" t="s">
        <v>611</v>
      </c>
      <c r="I114" s="188" t="s">
        <v>610</v>
      </c>
      <c r="J114" s="187" t="s">
        <v>447</v>
      </c>
      <c r="K114" s="185">
        <v>50</v>
      </c>
      <c r="L114" s="186">
        <v>0</v>
      </c>
      <c r="M114" s="185">
        <v>50</v>
      </c>
      <c r="N114" s="184"/>
      <c r="O114" s="183">
        <f>M114*N114</f>
        <v>0</v>
      </c>
      <c r="P114" s="183"/>
      <c r="Q114" s="183">
        <f>M114*P114</f>
        <v>0</v>
      </c>
      <c r="R114" s="183"/>
      <c r="S114" s="183">
        <f>M114*R114</f>
        <v>0</v>
      </c>
      <c r="T114" s="183">
        <v>21</v>
      </c>
      <c r="U114" s="183">
        <f>O114*T114/100</f>
        <v>0</v>
      </c>
      <c r="V114" s="183">
        <f>U114+O114</f>
        <v>0</v>
      </c>
      <c r="W114" s="183"/>
      <c r="X114" s="183" t="s">
        <v>374</v>
      </c>
      <c r="Y114" s="183">
        <v>1</v>
      </c>
    </row>
    <row r="115" spans="6:25" s="173" customFormat="1" ht="12" outlineLevel="2" x14ac:dyDescent="0.25">
      <c r="F115" s="181"/>
      <c r="G115" s="180"/>
      <c r="H115" s="182" t="s">
        <v>373</v>
      </c>
      <c r="I115" s="356" t="s">
        <v>609</v>
      </c>
      <c r="J115" s="356"/>
      <c r="K115" s="356"/>
      <c r="L115" s="356"/>
      <c r="M115" s="356"/>
      <c r="N115" s="356"/>
      <c r="O115" s="356"/>
      <c r="P115" s="177"/>
      <c r="Q115" s="176"/>
      <c r="R115" s="177"/>
      <c r="S115" s="176"/>
      <c r="T115" s="175"/>
      <c r="U115" s="175"/>
      <c r="V115" s="175"/>
      <c r="W115" s="174"/>
    </row>
    <row r="116" spans="6:25" s="173" customFormat="1" ht="6" customHeight="1" outlineLevel="2" x14ac:dyDescent="0.25">
      <c r="F116" s="181"/>
      <c r="G116" s="180"/>
      <c r="H116" s="179"/>
      <c r="I116" s="178"/>
      <c r="J116" s="178"/>
      <c r="K116" s="178"/>
      <c r="L116" s="178"/>
      <c r="M116" s="178"/>
      <c r="N116" s="178"/>
      <c r="O116" s="178"/>
      <c r="P116" s="177"/>
      <c r="Q116" s="176"/>
      <c r="R116" s="177"/>
      <c r="S116" s="176"/>
      <c r="T116" s="175"/>
      <c r="U116" s="175"/>
      <c r="V116" s="175"/>
      <c r="W116" s="174"/>
    </row>
    <row r="117" spans="6:25" s="173" customFormat="1" ht="12" outlineLevel="2" x14ac:dyDescent="0.25">
      <c r="F117" s="190">
        <v>32</v>
      </c>
      <c r="G117" s="187" t="s">
        <v>473</v>
      </c>
      <c r="H117" s="189" t="s">
        <v>608</v>
      </c>
      <c r="I117" s="188" t="s">
        <v>607</v>
      </c>
      <c r="J117" s="187" t="s">
        <v>447</v>
      </c>
      <c r="K117" s="185">
        <v>50</v>
      </c>
      <c r="L117" s="186">
        <v>0</v>
      </c>
      <c r="M117" s="185">
        <v>50</v>
      </c>
      <c r="N117" s="184"/>
      <c r="O117" s="183">
        <f>M117*N117</f>
        <v>0</v>
      </c>
      <c r="P117" s="183">
        <v>5.0000000000000002E-5</v>
      </c>
      <c r="Q117" s="183">
        <f>M117*P117</f>
        <v>2.5000000000000001E-3</v>
      </c>
      <c r="R117" s="183"/>
      <c r="S117" s="183">
        <f>M117*R117</f>
        <v>0</v>
      </c>
      <c r="T117" s="183">
        <v>21</v>
      </c>
      <c r="U117" s="183">
        <f>O117*T117/100</f>
        <v>0</v>
      </c>
      <c r="V117" s="183">
        <f>U117+O117</f>
        <v>0</v>
      </c>
      <c r="W117" s="183"/>
      <c r="X117" s="183" t="s">
        <v>374</v>
      </c>
      <c r="Y117" s="183">
        <v>1</v>
      </c>
    </row>
    <row r="118" spans="6:25" s="173" customFormat="1" ht="12" outlineLevel="2" x14ac:dyDescent="0.25">
      <c r="F118" s="181"/>
      <c r="G118" s="180"/>
      <c r="H118" s="182" t="s">
        <v>373</v>
      </c>
      <c r="I118" s="356" t="s">
        <v>606</v>
      </c>
      <c r="J118" s="356"/>
      <c r="K118" s="356"/>
      <c r="L118" s="356"/>
      <c r="M118" s="356"/>
      <c r="N118" s="356"/>
      <c r="O118" s="356"/>
      <c r="P118" s="177"/>
      <c r="Q118" s="176"/>
      <c r="R118" s="177"/>
      <c r="S118" s="176"/>
      <c r="T118" s="175"/>
      <c r="U118" s="175"/>
      <c r="V118" s="175"/>
      <c r="W118" s="174"/>
    </row>
    <row r="119" spans="6:25" s="173" customFormat="1" ht="6" customHeight="1" outlineLevel="2" x14ac:dyDescent="0.25">
      <c r="F119" s="181"/>
      <c r="G119" s="180"/>
      <c r="H119" s="179"/>
      <c r="I119" s="178"/>
      <c r="J119" s="178"/>
      <c r="K119" s="178"/>
      <c r="L119" s="178"/>
      <c r="M119" s="178"/>
      <c r="N119" s="178"/>
      <c r="O119" s="178"/>
      <c r="P119" s="177"/>
      <c r="Q119" s="176"/>
      <c r="R119" s="177"/>
      <c r="S119" s="176"/>
      <c r="T119" s="175"/>
      <c r="U119" s="175"/>
      <c r="V119" s="175"/>
      <c r="W119" s="174"/>
    </row>
    <row r="120" spans="6:25" s="173" customFormat="1" ht="24" outlineLevel="2" x14ac:dyDescent="0.25">
      <c r="F120" s="190">
        <v>33</v>
      </c>
      <c r="G120" s="187" t="s">
        <v>473</v>
      </c>
      <c r="H120" s="189" t="s">
        <v>605</v>
      </c>
      <c r="I120" s="188" t="s">
        <v>604</v>
      </c>
      <c r="J120" s="187" t="s">
        <v>266</v>
      </c>
      <c r="K120" s="185">
        <v>50</v>
      </c>
      <c r="L120" s="186">
        <v>0</v>
      </c>
      <c r="M120" s="185">
        <v>50</v>
      </c>
      <c r="N120" s="184"/>
      <c r="O120" s="183">
        <f>M120*N120</f>
        <v>0</v>
      </c>
      <c r="P120" s="183">
        <v>0.51</v>
      </c>
      <c r="Q120" s="183">
        <f>M120*P120</f>
        <v>25.5</v>
      </c>
      <c r="R120" s="183"/>
      <c r="S120" s="183">
        <f>M120*R120</f>
        <v>0</v>
      </c>
      <c r="T120" s="183">
        <v>21</v>
      </c>
      <c r="U120" s="183">
        <f>O120*T120/100</f>
        <v>0</v>
      </c>
      <c r="V120" s="183">
        <f>U120+O120</f>
        <v>0</v>
      </c>
      <c r="W120" s="183"/>
      <c r="X120" s="183" t="s">
        <v>374</v>
      </c>
      <c r="Y120" s="183">
        <v>1</v>
      </c>
    </row>
    <row r="121" spans="6:25" s="173" customFormat="1" ht="12" outlineLevel="2" x14ac:dyDescent="0.25">
      <c r="F121" s="181"/>
      <c r="G121" s="180"/>
      <c r="H121" s="182" t="s">
        <v>373</v>
      </c>
      <c r="I121" s="356" t="s">
        <v>603</v>
      </c>
      <c r="J121" s="356"/>
      <c r="K121" s="356"/>
      <c r="L121" s="356"/>
      <c r="M121" s="356"/>
      <c r="N121" s="356"/>
      <c r="O121" s="356"/>
      <c r="P121" s="177"/>
      <c r="Q121" s="176"/>
      <c r="R121" s="177"/>
      <c r="S121" s="176"/>
      <c r="T121" s="175"/>
      <c r="U121" s="175"/>
      <c r="V121" s="175"/>
      <c r="W121" s="174"/>
    </row>
    <row r="122" spans="6:25" s="173" customFormat="1" ht="6" customHeight="1" outlineLevel="2" x14ac:dyDescent="0.25">
      <c r="F122" s="181"/>
      <c r="G122" s="180"/>
      <c r="H122" s="179"/>
      <c r="I122" s="178"/>
      <c r="J122" s="178"/>
      <c r="K122" s="178"/>
      <c r="L122" s="178"/>
      <c r="M122" s="178"/>
      <c r="N122" s="178"/>
      <c r="O122" s="178"/>
      <c r="P122" s="177"/>
      <c r="Q122" s="176"/>
      <c r="R122" s="177"/>
      <c r="S122" s="176"/>
      <c r="T122" s="175"/>
      <c r="U122" s="175"/>
      <c r="V122" s="175"/>
      <c r="W122" s="174"/>
    </row>
    <row r="123" spans="6:25" s="164" customFormat="1" ht="12.75" customHeight="1" outlineLevel="2" x14ac:dyDescent="0.2">
      <c r="F123" s="172"/>
      <c r="G123" s="170"/>
      <c r="H123" s="170"/>
      <c r="I123" s="171"/>
      <c r="J123" s="170"/>
      <c r="K123" s="169"/>
      <c r="L123" s="165"/>
      <c r="M123" s="169"/>
      <c r="N123" s="165"/>
      <c r="O123" s="168"/>
      <c r="P123" s="167"/>
      <c r="Q123" s="165"/>
      <c r="R123" s="165"/>
      <c r="S123" s="165"/>
      <c r="T123" s="166" t="s">
        <v>371</v>
      </c>
      <c r="U123" s="165"/>
      <c r="V123" s="165"/>
      <c r="W123" s="165"/>
    </row>
    <row r="124" spans="6:25" s="191" customFormat="1" ht="16.5" customHeight="1" outlineLevel="1" x14ac:dyDescent="0.25">
      <c r="F124" s="200"/>
      <c r="G124" s="198"/>
      <c r="H124" s="199"/>
      <c r="I124" s="199" t="s">
        <v>602</v>
      </c>
      <c r="J124" s="198"/>
      <c r="K124" s="197"/>
      <c r="L124" s="195"/>
      <c r="M124" s="197"/>
      <c r="N124" s="195"/>
      <c r="O124" s="192">
        <f>SUBTOTAL(9,O125:O129)</f>
        <v>0</v>
      </c>
      <c r="P124" s="196"/>
      <c r="Q124" s="192">
        <f>SUBTOTAL(9,Q125:Q129)</f>
        <v>0</v>
      </c>
      <c r="R124" s="195"/>
      <c r="S124" s="192">
        <f>SUBTOTAL(9,S125:S129)</f>
        <v>0</v>
      </c>
      <c r="T124" s="194"/>
      <c r="U124" s="192">
        <f>SUBTOTAL(9,U125:U129)</f>
        <v>0</v>
      </c>
      <c r="V124" s="192">
        <f>SUBTOTAL(9,V125:V129)</f>
        <v>0</v>
      </c>
      <c r="W124" s="193"/>
      <c r="Y124" s="192">
        <f>SUBTOTAL(9,Y125:Y129)</f>
        <v>1</v>
      </c>
    </row>
    <row r="125" spans="6:25" s="173" customFormat="1" ht="12" outlineLevel="2" x14ac:dyDescent="0.25">
      <c r="F125" s="190">
        <v>34</v>
      </c>
      <c r="G125" s="187" t="s">
        <v>407</v>
      </c>
      <c r="H125" s="189" t="s">
        <v>601</v>
      </c>
      <c r="I125" s="188" t="s">
        <v>600</v>
      </c>
      <c r="J125" s="187" t="s">
        <v>447</v>
      </c>
      <c r="K125" s="185">
        <v>1993</v>
      </c>
      <c r="L125" s="186">
        <v>0</v>
      </c>
      <c r="M125" s="185">
        <v>1993</v>
      </c>
      <c r="N125" s="184"/>
      <c r="O125" s="183">
        <f>M125*N125</f>
        <v>0</v>
      </c>
      <c r="P125" s="183"/>
      <c r="Q125" s="183">
        <f>M125*P125</f>
        <v>0</v>
      </c>
      <c r="R125" s="183"/>
      <c r="S125" s="183">
        <f>M125*R125</f>
        <v>0</v>
      </c>
      <c r="T125" s="183">
        <v>21</v>
      </c>
      <c r="U125" s="183">
        <f>O125*T125/100</f>
        <v>0</v>
      </c>
      <c r="V125" s="183">
        <f>U125+O125</f>
        <v>0</v>
      </c>
      <c r="W125" s="183"/>
      <c r="X125" s="183" t="s">
        <v>374</v>
      </c>
      <c r="Y125" s="183">
        <v>1</v>
      </c>
    </row>
    <row r="126" spans="6:25" s="173" customFormat="1" ht="12" outlineLevel="2" x14ac:dyDescent="0.25">
      <c r="F126" s="181"/>
      <c r="G126" s="180"/>
      <c r="H126" s="182" t="s">
        <v>373</v>
      </c>
      <c r="I126" s="356" t="s">
        <v>599</v>
      </c>
      <c r="J126" s="356"/>
      <c r="K126" s="356"/>
      <c r="L126" s="356"/>
      <c r="M126" s="356"/>
      <c r="N126" s="356"/>
      <c r="O126" s="356"/>
      <c r="P126" s="177"/>
      <c r="Q126" s="176"/>
      <c r="R126" s="177"/>
      <c r="S126" s="176"/>
      <c r="T126" s="175"/>
      <c r="U126" s="175"/>
      <c r="V126" s="175"/>
      <c r="W126" s="174"/>
    </row>
    <row r="127" spans="6:25" s="173" customFormat="1" ht="6" customHeight="1" outlineLevel="2" x14ac:dyDescent="0.25">
      <c r="F127" s="181"/>
      <c r="G127" s="180"/>
      <c r="H127" s="179"/>
      <c r="I127" s="178"/>
      <c r="J127" s="178"/>
      <c r="K127" s="178"/>
      <c r="L127" s="178"/>
      <c r="M127" s="178"/>
      <c r="N127" s="178"/>
      <c r="O127" s="178"/>
      <c r="P127" s="177"/>
      <c r="Q127" s="176"/>
      <c r="R127" s="177"/>
      <c r="S127" s="176"/>
      <c r="T127" s="175"/>
      <c r="U127" s="175"/>
      <c r="V127" s="175"/>
      <c r="W127" s="174"/>
    </row>
    <row r="128" spans="6:25" s="211" customFormat="1" ht="10.199999999999999" outlineLevel="3" x14ac:dyDescent="0.2">
      <c r="F128" s="224"/>
      <c r="G128" s="223"/>
      <c r="H128" s="222" t="str">
        <f>IF(AND(H127&lt;&gt;"Výkaz výměr:",I127=""),"Výkaz výměr:","")</f>
        <v>Výkaz výměr:</v>
      </c>
      <c r="I128" s="221" t="s">
        <v>598</v>
      </c>
      <c r="J128" s="220"/>
      <c r="K128" s="219"/>
      <c r="L128" s="218"/>
      <c r="M128" s="217">
        <v>1993</v>
      </c>
      <c r="N128" s="213"/>
      <c r="O128" s="216"/>
      <c r="P128" s="215"/>
      <c r="Q128" s="213"/>
      <c r="R128" s="213"/>
      <c r="S128" s="213"/>
      <c r="T128" s="214" t="s">
        <v>371</v>
      </c>
      <c r="U128" s="213"/>
      <c r="V128" s="213"/>
      <c r="W128" s="212"/>
    </row>
    <row r="129" spans="6:25" s="164" customFormat="1" ht="12.75" customHeight="1" outlineLevel="2" x14ac:dyDescent="0.2">
      <c r="F129" s="172"/>
      <c r="G129" s="170"/>
      <c r="H129" s="170"/>
      <c r="I129" s="171"/>
      <c r="J129" s="170"/>
      <c r="K129" s="169"/>
      <c r="L129" s="165"/>
      <c r="M129" s="169"/>
      <c r="N129" s="165"/>
      <c r="O129" s="168"/>
      <c r="P129" s="167"/>
      <c r="Q129" s="165"/>
      <c r="R129" s="165"/>
      <c r="S129" s="165"/>
      <c r="T129" s="166" t="s">
        <v>371</v>
      </c>
      <c r="U129" s="165"/>
      <c r="V129" s="165"/>
      <c r="W129" s="165"/>
    </row>
    <row r="130" spans="6:25" s="191" customFormat="1" ht="16.5" customHeight="1" outlineLevel="1" x14ac:dyDescent="0.25">
      <c r="F130" s="200"/>
      <c r="G130" s="198"/>
      <c r="H130" s="199"/>
      <c r="I130" s="199" t="s">
        <v>597</v>
      </c>
      <c r="J130" s="198"/>
      <c r="K130" s="197"/>
      <c r="L130" s="195"/>
      <c r="M130" s="197"/>
      <c r="N130" s="195"/>
      <c r="O130" s="192">
        <f>SUBTOTAL(9,O131:O225)</f>
        <v>0</v>
      </c>
      <c r="P130" s="196"/>
      <c r="Q130" s="192">
        <f>SUBTOTAL(9,Q131:Q225)</f>
        <v>2611.4159500000005</v>
      </c>
      <c r="R130" s="195"/>
      <c r="S130" s="192">
        <f>SUBTOTAL(9,S131:S225)</f>
        <v>0</v>
      </c>
      <c r="T130" s="194"/>
      <c r="U130" s="192">
        <f>SUBTOTAL(9,U131:U225)</f>
        <v>0</v>
      </c>
      <c r="V130" s="192">
        <f>SUBTOTAL(9,V131:V225)</f>
        <v>0</v>
      </c>
      <c r="W130" s="193"/>
      <c r="Y130" s="192">
        <f>SUBTOTAL(9,Y131:Y225)</f>
        <v>27</v>
      </c>
    </row>
    <row r="131" spans="6:25" s="173" customFormat="1" ht="12" outlineLevel="2" x14ac:dyDescent="0.25">
      <c r="F131" s="190">
        <v>35</v>
      </c>
      <c r="G131" s="187" t="s">
        <v>407</v>
      </c>
      <c r="H131" s="189" t="s">
        <v>596</v>
      </c>
      <c r="I131" s="188" t="s">
        <v>595</v>
      </c>
      <c r="J131" s="187" t="s">
        <v>447</v>
      </c>
      <c r="K131" s="185">
        <v>1932</v>
      </c>
      <c r="L131" s="186">
        <v>0</v>
      </c>
      <c r="M131" s="185">
        <v>1932</v>
      </c>
      <c r="N131" s="184"/>
      <c r="O131" s="183">
        <f>M131*N131</f>
        <v>0</v>
      </c>
      <c r="P131" s="183">
        <v>0.10373</v>
      </c>
      <c r="Q131" s="183">
        <f>M131*P131</f>
        <v>200.40636000000001</v>
      </c>
      <c r="R131" s="183"/>
      <c r="S131" s="183">
        <f>M131*R131</f>
        <v>0</v>
      </c>
      <c r="T131" s="183">
        <v>21</v>
      </c>
      <c r="U131" s="183">
        <f>O131*T131/100</f>
        <v>0</v>
      </c>
      <c r="V131" s="183">
        <f>U131+O131</f>
        <v>0</v>
      </c>
      <c r="W131" s="183"/>
      <c r="X131" s="183" t="s">
        <v>374</v>
      </c>
      <c r="Y131" s="183">
        <v>1</v>
      </c>
    </row>
    <row r="132" spans="6:25" s="173" customFormat="1" ht="12" outlineLevel="2" x14ac:dyDescent="0.25">
      <c r="F132" s="181"/>
      <c r="G132" s="180"/>
      <c r="H132" s="182" t="s">
        <v>373</v>
      </c>
      <c r="I132" s="356" t="s">
        <v>594</v>
      </c>
      <c r="J132" s="356"/>
      <c r="K132" s="356"/>
      <c r="L132" s="356"/>
      <c r="M132" s="356"/>
      <c r="N132" s="356"/>
      <c r="O132" s="356"/>
      <c r="P132" s="177"/>
      <c r="Q132" s="176"/>
      <c r="R132" s="177"/>
      <c r="S132" s="176"/>
      <c r="T132" s="175"/>
      <c r="U132" s="175"/>
      <c r="V132" s="175"/>
      <c r="W132" s="174"/>
    </row>
    <row r="133" spans="6:25" s="173" customFormat="1" ht="6" customHeight="1" outlineLevel="2" x14ac:dyDescent="0.25">
      <c r="F133" s="181"/>
      <c r="G133" s="180"/>
      <c r="H133" s="179"/>
      <c r="I133" s="178"/>
      <c r="J133" s="178"/>
      <c r="K133" s="178"/>
      <c r="L133" s="178"/>
      <c r="M133" s="178"/>
      <c r="N133" s="178"/>
      <c r="O133" s="178"/>
      <c r="P133" s="177"/>
      <c r="Q133" s="176"/>
      <c r="R133" s="177"/>
      <c r="S133" s="176"/>
      <c r="T133" s="175"/>
      <c r="U133" s="175"/>
      <c r="V133" s="175"/>
      <c r="W133" s="174"/>
    </row>
    <row r="134" spans="6:25" s="211" customFormat="1" ht="10.199999999999999" outlineLevel="3" x14ac:dyDescent="0.2">
      <c r="F134" s="224"/>
      <c r="G134" s="223"/>
      <c r="H134" s="222" t="str">
        <f>IF(AND(H133&lt;&gt;"Výkaz výměr:",I133=""),"Výkaz výměr:","")</f>
        <v>Výkaz výměr:</v>
      </c>
      <c r="I134" s="221" t="s">
        <v>593</v>
      </c>
      <c r="J134" s="220"/>
      <c r="K134" s="219"/>
      <c r="L134" s="218"/>
      <c r="M134" s="217">
        <v>1932</v>
      </c>
      <c r="N134" s="213"/>
      <c r="O134" s="216"/>
      <c r="P134" s="215"/>
      <c r="Q134" s="213"/>
      <c r="R134" s="213"/>
      <c r="S134" s="213"/>
      <c r="T134" s="214" t="s">
        <v>371</v>
      </c>
      <c r="U134" s="213"/>
      <c r="V134" s="213"/>
      <c r="W134" s="212"/>
    </row>
    <row r="135" spans="6:25" s="173" customFormat="1" ht="12" outlineLevel="2" x14ac:dyDescent="0.25">
      <c r="F135" s="190">
        <v>36</v>
      </c>
      <c r="G135" s="187" t="s">
        <v>407</v>
      </c>
      <c r="H135" s="189" t="s">
        <v>592</v>
      </c>
      <c r="I135" s="188" t="s">
        <v>591</v>
      </c>
      <c r="J135" s="187" t="s">
        <v>447</v>
      </c>
      <c r="K135" s="185">
        <v>1932</v>
      </c>
      <c r="L135" s="186">
        <v>0</v>
      </c>
      <c r="M135" s="185">
        <v>1932</v>
      </c>
      <c r="N135" s="184"/>
      <c r="O135" s="183">
        <f>M135*N135</f>
        <v>0</v>
      </c>
      <c r="P135" s="183">
        <v>6.0999999999999997E-4</v>
      </c>
      <c r="Q135" s="183">
        <f>M135*P135</f>
        <v>1.17852</v>
      </c>
      <c r="R135" s="183"/>
      <c r="S135" s="183">
        <f>M135*R135</f>
        <v>0</v>
      </c>
      <c r="T135" s="183">
        <v>21</v>
      </c>
      <c r="U135" s="183">
        <f>O135*T135/100</f>
        <v>0</v>
      </c>
      <c r="V135" s="183">
        <f>U135+O135</f>
        <v>0</v>
      </c>
      <c r="W135" s="183"/>
      <c r="X135" s="183" t="s">
        <v>374</v>
      </c>
      <c r="Y135" s="183">
        <v>1</v>
      </c>
    </row>
    <row r="136" spans="6:25" s="173" customFormat="1" ht="12" outlineLevel="2" x14ac:dyDescent="0.25">
      <c r="F136" s="181"/>
      <c r="G136" s="180"/>
      <c r="H136" s="182" t="s">
        <v>373</v>
      </c>
      <c r="I136" s="356" t="s">
        <v>590</v>
      </c>
      <c r="J136" s="356"/>
      <c r="K136" s="356"/>
      <c r="L136" s="356"/>
      <c r="M136" s="356"/>
      <c r="N136" s="356"/>
      <c r="O136" s="356"/>
      <c r="P136" s="177"/>
      <c r="Q136" s="176"/>
      <c r="R136" s="177"/>
      <c r="S136" s="176"/>
      <c r="T136" s="175"/>
      <c r="U136" s="175"/>
      <c r="V136" s="175"/>
      <c r="W136" s="174"/>
    </row>
    <row r="137" spans="6:25" s="173" customFormat="1" ht="6" customHeight="1" outlineLevel="2" x14ac:dyDescent="0.25">
      <c r="F137" s="181"/>
      <c r="G137" s="180"/>
      <c r="H137" s="179"/>
      <c r="I137" s="178"/>
      <c r="J137" s="178"/>
      <c r="K137" s="178"/>
      <c r="L137" s="178"/>
      <c r="M137" s="178"/>
      <c r="N137" s="178"/>
      <c r="O137" s="178"/>
      <c r="P137" s="177"/>
      <c r="Q137" s="176"/>
      <c r="R137" s="177"/>
      <c r="S137" s="176"/>
      <c r="T137" s="175"/>
      <c r="U137" s="175"/>
      <c r="V137" s="175"/>
      <c r="W137" s="174"/>
    </row>
    <row r="138" spans="6:25" s="173" customFormat="1" ht="12" outlineLevel="2" x14ac:dyDescent="0.25">
      <c r="F138" s="190">
        <v>37</v>
      </c>
      <c r="G138" s="187" t="s">
        <v>407</v>
      </c>
      <c r="H138" s="189" t="s">
        <v>589</v>
      </c>
      <c r="I138" s="188" t="s">
        <v>588</v>
      </c>
      <c r="J138" s="187" t="s">
        <v>447</v>
      </c>
      <c r="K138" s="185">
        <v>1932</v>
      </c>
      <c r="L138" s="186">
        <v>0</v>
      </c>
      <c r="M138" s="185">
        <v>1932</v>
      </c>
      <c r="N138" s="184"/>
      <c r="O138" s="183">
        <f>M138*N138</f>
        <v>0</v>
      </c>
      <c r="P138" s="183">
        <v>0.21099999999999999</v>
      </c>
      <c r="Q138" s="183">
        <f>M138*P138</f>
        <v>407.65199999999999</v>
      </c>
      <c r="R138" s="183"/>
      <c r="S138" s="183">
        <f>M138*R138</f>
        <v>0</v>
      </c>
      <c r="T138" s="183">
        <v>21</v>
      </c>
      <c r="U138" s="183">
        <f>O138*T138/100</f>
        <v>0</v>
      </c>
      <c r="V138" s="183">
        <f>U138+O138</f>
        <v>0</v>
      </c>
      <c r="W138" s="183"/>
      <c r="X138" s="183" t="s">
        <v>374</v>
      </c>
      <c r="Y138" s="183">
        <v>1</v>
      </c>
    </row>
    <row r="139" spans="6:25" s="173" customFormat="1" ht="12" outlineLevel="2" x14ac:dyDescent="0.25">
      <c r="F139" s="181"/>
      <c r="G139" s="180"/>
      <c r="H139" s="182" t="s">
        <v>373</v>
      </c>
      <c r="I139" s="356" t="s">
        <v>587</v>
      </c>
      <c r="J139" s="356"/>
      <c r="K139" s="356"/>
      <c r="L139" s="356"/>
      <c r="M139" s="356"/>
      <c r="N139" s="356"/>
      <c r="O139" s="356"/>
      <c r="P139" s="177"/>
      <c r="Q139" s="176"/>
      <c r="R139" s="177"/>
      <c r="S139" s="176"/>
      <c r="T139" s="175"/>
      <c r="U139" s="175"/>
      <c r="V139" s="175"/>
      <c r="W139" s="174"/>
    </row>
    <row r="140" spans="6:25" s="173" customFormat="1" ht="6" customHeight="1" outlineLevel="2" x14ac:dyDescent="0.25">
      <c r="F140" s="181"/>
      <c r="G140" s="180"/>
      <c r="H140" s="179"/>
      <c r="I140" s="178"/>
      <c r="J140" s="178"/>
      <c r="K140" s="178"/>
      <c r="L140" s="178"/>
      <c r="M140" s="178"/>
      <c r="N140" s="178"/>
      <c r="O140" s="178"/>
      <c r="P140" s="177"/>
      <c r="Q140" s="176"/>
      <c r="R140" s="177"/>
      <c r="S140" s="176"/>
      <c r="T140" s="175"/>
      <c r="U140" s="175"/>
      <c r="V140" s="175"/>
      <c r="W140" s="174"/>
    </row>
    <row r="141" spans="6:25" s="173" customFormat="1" ht="12" outlineLevel="2" x14ac:dyDescent="0.25">
      <c r="F141" s="190">
        <v>38</v>
      </c>
      <c r="G141" s="187" t="s">
        <v>407</v>
      </c>
      <c r="H141" s="189" t="s">
        <v>586</v>
      </c>
      <c r="I141" s="188" t="s">
        <v>585</v>
      </c>
      <c r="J141" s="187" t="s">
        <v>447</v>
      </c>
      <c r="K141" s="185">
        <v>1932</v>
      </c>
      <c r="L141" s="186">
        <v>0</v>
      </c>
      <c r="M141" s="185">
        <v>1932</v>
      </c>
      <c r="N141" s="184"/>
      <c r="O141" s="183">
        <f>M141*N141</f>
        <v>0</v>
      </c>
      <c r="P141" s="183">
        <v>5.6100000000000004E-3</v>
      </c>
      <c r="Q141" s="183">
        <f>M141*P141</f>
        <v>10.838520000000001</v>
      </c>
      <c r="R141" s="183"/>
      <c r="S141" s="183">
        <f>M141*R141</f>
        <v>0</v>
      </c>
      <c r="T141" s="183">
        <v>21</v>
      </c>
      <c r="U141" s="183">
        <f>O141*T141/100</f>
        <v>0</v>
      </c>
      <c r="V141" s="183">
        <f>U141+O141</f>
        <v>0</v>
      </c>
      <c r="W141" s="183"/>
      <c r="X141" s="183" t="s">
        <v>374</v>
      </c>
      <c r="Y141" s="183">
        <v>1</v>
      </c>
    </row>
    <row r="142" spans="6:25" s="173" customFormat="1" ht="12" outlineLevel="2" x14ac:dyDescent="0.25">
      <c r="F142" s="181"/>
      <c r="G142" s="180"/>
      <c r="H142" s="182" t="s">
        <v>373</v>
      </c>
      <c r="I142" s="356" t="s">
        <v>584</v>
      </c>
      <c r="J142" s="356"/>
      <c r="K142" s="356"/>
      <c r="L142" s="356"/>
      <c r="M142" s="356"/>
      <c r="N142" s="356"/>
      <c r="O142" s="356"/>
      <c r="P142" s="177"/>
      <c r="Q142" s="176"/>
      <c r="R142" s="177"/>
      <c r="S142" s="176"/>
      <c r="T142" s="175"/>
      <c r="U142" s="175"/>
      <c r="V142" s="175"/>
      <c r="W142" s="174"/>
    </row>
    <row r="143" spans="6:25" s="173" customFormat="1" ht="6" customHeight="1" outlineLevel="2" x14ac:dyDescent="0.25">
      <c r="F143" s="181"/>
      <c r="G143" s="180"/>
      <c r="H143" s="179"/>
      <c r="I143" s="178"/>
      <c r="J143" s="178"/>
      <c r="K143" s="178"/>
      <c r="L143" s="178"/>
      <c r="M143" s="178"/>
      <c r="N143" s="178"/>
      <c r="O143" s="178"/>
      <c r="P143" s="177"/>
      <c r="Q143" s="176"/>
      <c r="R143" s="177"/>
      <c r="S143" s="176"/>
      <c r="T143" s="175"/>
      <c r="U143" s="175"/>
      <c r="V143" s="175"/>
      <c r="W143" s="174"/>
    </row>
    <row r="144" spans="6:25" s="173" customFormat="1" ht="12" outlineLevel="2" x14ac:dyDescent="0.25">
      <c r="F144" s="190">
        <v>39</v>
      </c>
      <c r="G144" s="187" t="s">
        <v>407</v>
      </c>
      <c r="H144" s="189" t="s">
        <v>583</v>
      </c>
      <c r="I144" s="188" t="s">
        <v>582</v>
      </c>
      <c r="J144" s="187" t="s">
        <v>447</v>
      </c>
      <c r="K144" s="185">
        <v>1932</v>
      </c>
      <c r="L144" s="186">
        <v>0</v>
      </c>
      <c r="M144" s="185">
        <v>1932</v>
      </c>
      <c r="N144" s="184"/>
      <c r="O144" s="183">
        <f>M144*N144</f>
        <v>0</v>
      </c>
      <c r="P144" s="183">
        <v>0.27994000000000002</v>
      </c>
      <c r="Q144" s="183">
        <f>M144*P144</f>
        <v>540.84408000000008</v>
      </c>
      <c r="R144" s="183"/>
      <c r="S144" s="183">
        <f>M144*R144</f>
        <v>0</v>
      </c>
      <c r="T144" s="183">
        <v>21</v>
      </c>
      <c r="U144" s="183">
        <f>O144*T144/100</f>
        <v>0</v>
      </c>
      <c r="V144" s="183">
        <f>U144+O144</f>
        <v>0</v>
      </c>
      <c r="W144" s="183"/>
      <c r="X144" s="183" t="s">
        <v>374</v>
      </c>
      <c r="Y144" s="183">
        <v>1</v>
      </c>
    </row>
    <row r="145" spans="6:25" s="173" customFormat="1" ht="12" outlineLevel="2" x14ac:dyDescent="0.25">
      <c r="F145" s="181"/>
      <c r="G145" s="180"/>
      <c r="H145" s="182" t="s">
        <v>373</v>
      </c>
      <c r="I145" s="356" t="s">
        <v>581</v>
      </c>
      <c r="J145" s="356"/>
      <c r="K145" s="356"/>
      <c r="L145" s="356"/>
      <c r="M145" s="356"/>
      <c r="N145" s="356"/>
      <c r="O145" s="356"/>
      <c r="P145" s="177"/>
      <c r="Q145" s="176"/>
      <c r="R145" s="177"/>
      <c r="S145" s="176"/>
      <c r="T145" s="175"/>
      <c r="U145" s="175"/>
      <c r="V145" s="175"/>
      <c r="W145" s="174"/>
    </row>
    <row r="146" spans="6:25" s="173" customFormat="1" ht="6" customHeight="1" outlineLevel="2" x14ac:dyDescent="0.25">
      <c r="F146" s="181"/>
      <c r="G146" s="180"/>
      <c r="H146" s="179"/>
      <c r="I146" s="178"/>
      <c r="J146" s="178"/>
      <c r="K146" s="178"/>
      <c r="L146" s="178"/>
      <c r="M146" s="178"/>
      <c r="N146" s="178"/>
      <c r="O146" s="178"/>
      <c r="P146" s="177"/>
      <c r="Q146" s="176"/>
      <c r="R146" s="177"/>
      <c r="S146" s="176"/>
      <c r="T146" s="175"/>
      <c r="U146" s="175"/>
      <c r="V146" s="175"/>
      <c r="W146" s="174"/>
    </row>
    <row r="147" spans="6:25" s="173" customFormat="1" ht="12" outlineLevel="2" x14ac:dyDescent="0.25">
      <c r="F147" s="190">
        <v>40</v>
      </c>
      <c r="G147" s="187" t="s">
        <v>407</v>
      </c>
      <c r="H147" s="189" t="s">
        <v>580</v>
      </c>
      <c r="I147" s="188" t="s">
        <v>579</v>
      </c>
      <c r="J147" s="187" t="s">
        <v>447</v>
      </c>
      <c r="K147" s="185">
        <v>966</v>
      </c>
      <c r="L147" s="186">
        <v>0</v>
      </c>
      <c r="M147" s="185">
        <v>966</v>
      </c>
      <c r="N147" s="184"/>
      <c r="O147" s="183">
        <f>M147*N147</f>
        <v>0</v>
      </c>
      <c r="P147" s="183">
        <v>0.51</v>
      </c>
      <c r="Q147" s="183">
        <f>M147*P147</f>
        <v>492.66</v>
      </c>
      <c r="R147" s="183"/>
      <c r="S147" s="183">
        <f>M147*R147</f>
        <v>0</v>
      </c>
      <c r="T147" s="183">
        <v>21</v>
      </c>
      <c r="U147" s="183">
        <f>O147*T147/100</f>
        <v>0</v>
      </c>
      <c r="V147" s="183">
        <f>U147+O147</f>
        <v>0</v>
      </c>
      <c r="W147" s="183"/>
      <c r="X147" s="183" t="s">
        <v>374</v>
      </c>
      <c r="Y147" s="183">
        <v>1</v>
      </c>
    </row>
    <row r="148" spans="6:25" s="173" customFormat="1" ht="12" outlineLevel="2" x14ac:dyDescent="0.25">
      <c r="F148" s="181"/>
      <c r="G148" s="180"/>
      <c r="H148" s="182" t="s">
        <v>373</v>
      </c>
      <c r="I148" s="356" t="s">
        <v>578</v>
      </c>
      <c r="J148" s="356"/>
      <c r="K148" s="356"/>
      <c r="L148" s="356"/>
      <c r="M148" s="356"/>
      <c r="N148" s="356"/>
      <c r="O148" s="356"/>
      <c r="P148" s="177"/>
      <c r="Q148" s="176"/>
      <c r="R148" s="177"/>
      <c r="S148" s="176"/>
      <c r="T148" s="175"/>
      <c r="U148" s="175"/>
      <c r="V148" s="175"/>
      <c r="W148" s="174"/>
    </row>
    <row r="149" spans="6:25" s="173" customFormat="1" ht="6" customHeight="1" outlineLevel="2" x14ac:dyDescent="0.25">
      <c r="F149" s="181"/>
      <c r="G149" s="180"/>
      <c r="H149" s="179"/>
      <c r="I149" s="178"/>
      <c r="J149" s="178"/>
      <c r="K149" s="178"/>
      <c r="L149" s="178"/>
      <c r="M149" s="178"/>
      <c r="N149" s="178"/>
      <c r="O149" s="178"/>
      <c r="P149" s="177"/>
      <c r="Q149" s="176"/>
      <c r="R149" s="177"/>
      <c r="S149" s="176"/>
      <c r="T149" s="175"/>
      <c r="U149" s="175"/>
      <c r="V149" s="175"/>
      <c r="W149" s="174"/>
    </row>
    <row r="150" spans="6:25" s="211" customFormat="1" ht="10.199999999999999" outlineLevel="3" x14ac:dyDescent="0.2">
      <c r="F150" s="224"/>
      <c r="G150" s="223"/>
      <c r="H150" s="222" t="str">
        <f>IF(AND(H149&lt;&gt;"Výkaz výměr:",I149=""),"Výkaz výměr:","")</f>
        <v>Výkaz výměr:</v>
      </c>
      <c r="I150" s="221" t="s">
        <v>577</v>
      </c>
      <c r="J150" s="220"/>
      <c r="K150" s="219"/>
      <c r="L150" s="218"/>
      <c r="M150" s="217">
        <v>966</v>
      </c>
      <c r="N150" s="213"/>
      <c r="O150" s="216"/>
      <c r="P150" s="215"/>
      <c r="Q150" s="213"/>
      <c r="R150" s="213"/>
      <c r="S150" s="213"/>
      <c r="T150" s="214" t="s">
        <v>371</v>
      </c>
      <c r="U150" s="213"/>
      <c r="V150" s="213"/>
      <c r="W150" s="212"/>
    </row>
    <row r="151" spans="6:25" s="173" customFormat="1" ht="12" outlineLevel="2" x14ac:dyDescent="0.25">
      <c r="F151" s="190">
        <v>41</v>
      </c>
      <c r="G151" s="187" t="s">
        <v>407</v>
      </c>
      <c r="H151" s="189" t="s">
        <v>576</v>
      </c>
      <c r="I151" s="188" t="s">
        <v>575</v>
      </c>
      <c r="J151" s="187" t="s">
        <v>447</v>
      </c>
      <c r="K151" s="185">
        <v>1435</v>
      </c>
      <c r="L151" s="186">
        <v>0</v>
      </c>
      <c r="M151" s="185">
        <v>1435</v>
      </c>
      <c r="N151" s="184"/>
      <c r="O151" s="183">
        <f>M151*N151</f>
        <v>0</v>
      </c>
      <c r="P151" s="183">
        <v>8.4250000000000005E-2</v>
      </c>
      <c r="Q151" s="183">
        <f>M151*P151</f>
        <v>120.89875000000001</v>
      </c>
      <c r="R151" s="183"/>
      <c r="S151" s="183">
        <f>M151*R151</f>
        <v>0</v>
      </c>
      <c r="T151" s="183">
        <v>21</v>
      </c>
      <c r="U151" s="183">
        <f>O151*T151/100</f>
        <v>0</v>
      </c>
      <c r="V151" s="183">
        <f>U151+O151</f>
        <v>0</v>
      </c>
      <c r="W151" s="183"/>
      <c r="X151" s="183" t="s">
        <v>374</v>
      </c>
      <c r="Y151" s="183">
        <v>1</v>
      </c>
    </row>
    <row r="152" spans="6:25" s="173" customFormat="1" ht="12" outlineLevel="2" x14ac:dyDescent="0.25">
      <c r="F152" s="181"/>
      <c r="G152" s="180"/>
      <c r="H152" s="182" t="s">
        <v>373</v>
      </c>
      <c r="I152" s="356" t="s">
        <v>574</v>
      </c>
      <c r="J152" s="356"/>
      <c r="K152" s="356"/>
      <c r="L152" s="356"/>
      <c r="M152" s="356"/>
      <c r="N152" s="356"/>
      <c r="O152" s="356"/>
      <c r="P152" s="177"/>
      <c r="Q152" s="176"/>
      <c r="R152" s="177"/>
      <c r="S152" s="176"/>
      <c r="T152" s="175"/>
      <c r="U152" s="175"/>
      <c r="V152" s="175"/>
      <c r="W152" s="174"/>
    </row>
    <row r="153" spans="6:25" s="173" customFormat="1" ht="6" customHeight="1" outlineLevel="2" x14ac:dyDescent="0.25">
      <c r="F153" s="181"/>
      <c r="G153" s="180"/>
      <c r="H153" s="179"/>
      <c r="I153" s="178"/>
      <c r="J153" s="178"/>
      <c r="K153" s="178"/>
      <c r="L153" s="178"/>
      <c r="M153" s="178"/>
      <c r="N153" s="178"/>
      <c r="O153" s="178"/>
      <c r="P153" s="177"/>
      <c r="Q153" s="176"/>
      <c r="R153" s="177"/>
      <c r="S153" s="176"/>
      <c r="T153" s="175"/>
      <c r="U153" s="175"/>
      <c r="V153" s="175"/>
      <c r="W153" s="174"/>
    </row>
    <row r="154" spans="6:25" s="211" customFormat="1" ht="10.199999999999999" outlineLevel="3" x14ac:dyDescent="0.2">
      <c r="F154" s="224"/>
      <c r="G154" s="223"/>
      <c r="H154" s="222" t="str">
        <f>IF(AND(H153&lt;&gt;"Výkaz výměr:",I153=""),"Výkaz výměr:","")</f>
        <v>Výkaz výměr:</v>
      </c>
      <c r="I154" s="221" t="s">
        <v>573</v>
      </c>
      <c r="J154" s="220"/>
      <c r="K154" s="219"/>
      <c r="L154" s="218"/>
      <c r="M154" s="217">
        <v>1435</v>
      </c>
      <c r="N154" s="213"/>
      <c r="O154" s="216"/>
      <c r="P154" s="215"/>
      <c r="Q154" s="213"/>
      <c r="R154" s="213"/>
      <c r="S154" s="213"/>
      <c r="T154" s="214" t="s">
        <v>371</v>
      </c>
      <c r="U154" s="213"/>
      <c r="V154" s="213"/>
      <c r="W154" s="212"/>
    </row>
    <row r="155" spans="6:25" s="173" customFormat="1" ht="12" outlineLevel="2" x14ac:dyDescent="0.25">
      <c r="F155" s="190">
        <v>42</v>
      </c>
      <c r="G155" s="187" t="s">
        <v>473</v>
      </c>
      <c r="H155" s="189" t="s">
        <v>572</v>
      </c>
      <c r="I155" s="188" t="s">
        <v>571</v>
      </c>
      <c r="J155" s="187" t="s">
        <v>447</v>
      </c>
      <c r="K155" s="185">
        <v>28.95168</v>
      </c>
      <c r="L155" s="186">
        <v>0</v>
      </c>
      <c r="M155" s="185">
        <v>28.95168</v>
      </c>
      <c r="N155" s="184"/>
      <c r="O155" s="183">
        <f>M155*N155</f>
        <v>0</v>
      </c>
      <c r="P155" s="183">
        <v>0.13100000000000001</v>
      </c>
      <c r="Q155" s="183">
        <f>M155*P155</f>
        <v>3.7926700800000002</v>
      </c>
      <c r="R155" s="183"/>
      <c r="S155" s="183">
        <f>M155*R155</f>
        <v>0</v>
      </c>
      <c r="T155" s="183">
        <v>21</v>
      </c>
      <c r="U155" s="183">
        <f>O155*T155/100</f>
        <v>0</v>
      </c>
      <c r="V155" s="183">
        <f>U155+O155</f>
        <v>0</v>
      </c>
      <c r="W155" s="183"/>
      <c r="X155" s="183" t="s">
        <v>374</v>
      </c>
      <c r="Y155" s="183">
        <v>1</v>
      </c>
    </row>
    <row r="156" spans="6:25" s="173" customFormat="1" ht="12" outlineLevel="2" x14ac:dyDescent="0.25">
      <c r="F156" s="181"/>
      <c r="G156" s="180"/>
      <c r="H156" s="182" t="s">
        <v>373</v>
      </c>
      <c r="I156" s="356" t="s">
        <v>571</v>
      </c>
      <c r="J156" s="356"/>
      <c r="K156" s="356"/>
      <c r="L156" s="356"/>
      <c r="M156" s="356"/>
      <c r="N156" s="356"/>
      <c r="O156" s="356"/>
      <c r="P156" s="177"/>
      <c r="Q156" s="176"/>
      <c r="R156" s="177"/>
      <c r="S156" s="176"/>
      <c r="T156" s="175"/>
      <c r="U156" s="175"/>
      <c r="V156" s="175"/>
      <c r="W156" s="174"/>
    </row>
    <row r="157" spans="6:25" s="173" customFormat="1" ht="6" customHeight="1" outlineLevel="2" x14ac:dyDescent="0.25">
      <c r="F157" s="181"/>
      <c r="G157" s="180"/>
      <c r="H157" s="179"/>
      <c r="I157" s="178"/>
      <c r="J157" s="178"/>
      <c r="K157" s="178"/>
      <c r="L157" s="178"/>
      <c r="M157" s="178"/>
      <c r="N157" s="178"/>
      <c r="O157" s="178"/>
      <c r="P157" s="177"/>
      <c r="Q157" s="176"/>
      <c r="R157" s="177"/>
      <c r="S157" s="176"/>
      <c r="T157" s="175"/>
      <c r="U157" s="175"/>
      <c r="V157" s="175"/>
      <c r="W157" s="174"/>
    </row>
    <row r="158" spans="6:25" s="211" customFormat="1" ht="10.199999999999999" outlineLevel="3" x14ac:dyDescent="0.2">
      <c r="F158" s="224"/>
      <c r="G158" s="223"/>
      <c r="H158" s="222" t="str">
        <f>IF(AND(H157&lt;&gt;"Výkaz výměr:",I157=""),"Výkaz výměr:","")</f>
        <v>Výkaz výměr:</v>
      </c>
      <c r="I158" s="221" t="s">
        <v>570</v>
      </c>
      <c r="J158" s="220"/>
      <c r="K158" s="219"/>
      <c r="L158" s="218"/>
      <c r="M158" s="217">
        <v>28.95168</v>
      </c>
      <c r="N158" s="213"/>
      <c r="O158" s="216"/>
      <c r="P158" s="215"/>
      <c r="Q158" s="213"/>
      <c r="R158" s="213"/>
      <c r="S158" s="213"/>
      <c r="T158" s="214" t="s">
        <v>371</v>
      </c>
      <c r="U158" s="213"/>
      <c r="V158" s="213"/>
      <c r="W158" s="212"/>
    </row>
    <row r="159" spans="6:25" s="173" customFormat="1" ht="12" outlineLevel="2" x14ac:dyDescent="0.25">
      <c r="F159" s="190">
        <v>43</v>
      </c>
      <c r="G159" s="187" t="s">
        <v>473</v>
      </c>
      <c r="H159" s="189" t="s">
        <v>569</v>
      </c>
      <c r="I159" s="188" t="s">
        <v>568</v>
      </c>
      <c r="J159" s="187" t="s">
        <v>447</v>
      </c>
      <c r="K159" s="185">
        <v>1434.7483199999999</v>
      </c>
      <c r="L159" s="186">
        <v>0</v>
      </c>
      <c r="M159" s="185">
        <v>1434.7483199999999</v>
      </c>
      <c r="N159" s="184"/>
      <c r="O159" s="183">
        <f>M159*N159</f>
        <v>0</v>
      </c>
      <c r="P159" s="183">
        <v>0.13100000000000001</v>
      </c>
      <c r="Q159" s="183">
        <f>M159*P159</f>
        <v>187.95202992</v>
      </c>
      <c r="R159" s="183"/>
      <c r="S159" s="183">
        <f>M159*R159</f>
        <v>0</v>
      </c>
      <c r="T159" s="183">
        <v>21</v>
      </c>
      <c r="U159" s="183">
        <f>O159*T159/100</f>
        <v>0</v>
      </c>
      <c r="V159" s="183">
        <f>U159+O159</f>
        <v>0</v>
      </c>
      <c r="W159" s="183"/>
      <c r="X159" s="183" t="s">
        <v>374</v>
      </c>
      <c r="Y159" s="183">
        <v>1</v>
      </c>
    </row>
    <row r="160" spans="6:25" s="173" customFormat="1" ht="12" outlineLevel="2" x14ac:dyDescent="0.25">
      <c r="F160" s="181"/>
      <c r="G160" s="180"/>
      <c r="H160" s="182" t="s">
        <v>373</v>
      </c>
      <c r="I160" s="356" t="s">
        <v>568</v>
      </c>
      <c r="J160" s="356"/>
      <c r="K160" s="356"/>
      <c r="L160" s="356"/>
      <c r="M160" s="356"/>
      <c r="N160" s="356"/>
      <c r="O160" s="356"/>
      <c r="P160" s="177"/>
      <c r="Q160" s="176"/>
      <c r="R160" s="177"/>
      <c r="S160" s="176"/>
      <c r="T160" s="175"/>
      <c r="U160" s="175"/>
      <c r="V160" s="175"/>
      <c r="W160" s="174"/>
    </row>
    <row r="161" spans="6:25" s="173" customFormat="1" ht="6" customHeight="1" outlineLevel="2" x14ac:dyDescent="0.25">
      <c r="F161" s="181"/>
      <c r="G161" s="180"/>
      <c r="H161" s="179"/>
      <c r="I161" s="178"/>
      <c r="J161" s="178"/>
      <c r="K161" s="178"/>
      <c r="L161" s="178"/>
      <c r="M161" s="178"/>
      <c r="N161" s="178"/>
      <c r="O161" s="178"/>
      <c r="P161" s="177"/>
      <c r="Q161" s="176"/>
      <c r="R161" s="177"/>
      <c r="S161" s="176"/>
      <c r="T161" s="175"/>
      <c r="U161" s="175"/>
      <c r="V161" s="175"/>
      <c r="W161" s="174"/>
    </row>
    <row r="162" spans="6:25" s="211" customFormat="1" ht="10.199999999999999" outlineLevel="3" x14ac:dyDescent="0.2">
      <c r="F162" s="224"/>
      <c r="G162" s="223"/>
      <c r="H162" s="222" t="str">
        <f>IF(AND(H161&lt;&gt;"Výkaz výměr:",I161=""),"Výkaz výměr:","")</f>
        <v>Výkaz výměr:</v>
      </c>
      <c r="I162" s="221" t="s">
        <v>567</v>
      </c>
      <c r="J162" s="220"/>
      <c r="K162" s="219"/>
      <c r="L162" s="218"/>
      <c r="M162" s="217">
        <v>1434.7483199999999</v>
      </c>
      <c r="N162" s="213"/>
      <c r="O162" s="216"/>
      <c r="P162" s="215"/>
      <c r="Q162" s="213"/>
      <c r="R162" s="213"/>
      <c r="S162" s="213"/>
      <c r="T162" s="214" t="s">
        <v>371</v>
      </c>
      <c r="U162" s="213"/>
      <c r="V162" s="213"/>
      <c r="W162" s="212"/>
    </row>
    <row r="163" spans="6:25" s="173" customFormat="1" ht="12" outlineLevel="2" x14ac:dyDescent="0.25">
      <c r="F163" s="190">
        <v>44</v>
      </c>
      <c r="G163" s="187" t="s">
        <v>407</v>
      </c>
      <c r="H163" s="189" t="s">
        <v>550</v>
      </c>
      <c r="I163" s="188" t="s">
        <v>549</v>
      </c>
      <c r="J163" s="187" t="s">
        <v>447</v>
      </c>
      <c r="K163" s="185">
        <v>755</v>
      </c>
      <c r="L163" s="186">
        <v>0</v>
      </c>
      <c r="M163" s="185">
        <v>755</v>
      </c>
      <c r="N163" s="184"/>
      <c r="O163" s="183">
        <f>M163*N163</f>
        <v>0</v>
      </c>
      <c r="P163" s="183">
        <v>0.378</v>
      </c>
      <c r="Q163" s="183">
        <f>M163*P163</f>
        <v>285.39</v>
      </c>
      <c r="R163" s="183"/>
      <c r="S163" s="183">
        <f>M163*R163</f>
        <v>0</v>
      </c>
      <c r="T163" s="183">
        <v>21</v>
      </c>
      <c r="U163" s="183">
        <f>O163*T163/100</f>
        <v>0</v>
      </c>
      <c r="V163" s="183">
        <f>U163+O163</f>
        <v>0</v>
      </c>
      <c r="W163" s="183"/>
      <c r="X163" s="183" t="s">
        <v>374</v>
      </c>
      <c r="Y163" s="183">
        <v>1</v>
      </c>
    </row>
    <row r="164" spans="6:25" s="173" customFormat="1" ht="12" outlineLevel="2" x14ac:dyDescent="0.25">
      <c r="F164" s="181"/>
      <c r="G164" s="180"/>
      <c r="H164" s="182" t="s">
        <v>373</v>
      </c>
      <c r="I164" s="356" t="s">
        <v>548</v>
      </c>
      <c r="J164" s="356"/>
      <c r="K164" s="356"/>
      <c r="L164" s="356"/>
      <c r="M164" s="356"/>
      <c r="N164" s="356"/>
      <c r="O164" s="356"/>
      <c r="P164" s="177"/>
      <c r="Q164" s="176"/>
      <c r="R164" s="177"/>
      <c r="S164" s="176"/>
      <c r="T164" s="175"/>
      <c r="U164" s="175"/>
      <c r="V164" s="175"/>
      <c r="W164" s="174"/>
    </row>
    <row r="165" spans="6:25" s="173" customFormat="1" ht="6" customHeight="1" outlineLevel="2" x14ac:dyDescent="0.25">
      <c r="F165" s="181"/>
      <c r="G165" s="180"/>
      <c r="H165" s="179"/>
      <c r="I165" s="178"/>
      <c r="J165" s="178"/>
      <c r="K165" s="178"/>
      <c r="L165" s="178"/>
      <c r="M165" s="178"/>
      <c r="N165" s="178"/>
      <c r="O165" s="178"/>
      <c r="P165" s="177"/>
      <c r="Q165" s="176"/>
      <c r="R165" s="177"/>
      <c r="S165" s="176"/>
      <c r="T165" s="175"/>
      <c r="U165" s="175"/>
      <c r="V165" s="175"/>
      <c r="W165" s="174"/>
    </row>
    <row r="166" spans="6:25" s="173" customFormat="1" ht="12" outlineLevel="2" x14ac:dyDescent="0.25">
      <c r="F166" s="190">
        <v>45</v>
      </c>
      <c r="G166" s="187" t="s">
        <v>407</v>
      </c>
      <c r="H166" s="189" t="s">
        <v>566</v>
      </c>
      <c r="I166" s="188" t="s">
        <v>565</v>
      </c>
      <c r="J166" s="187" t="s">
        <v>447</v>
      </c>
      <c r="K166" s="185">
        <v>357</v>
      </c>
      <c r="L166" s="186">
        <v>0</v>
      </c>
      <c r="M166" s="185">
        <v>357</v>
      </c>
      <c r="N166" s="184"/>
      <c r="O166" s="183">
        <f>M166*N166</f>
        <v>0</v>
      </c>
      <c r="P166" s="183">
        <v>0.10362</v>
      </c>
      <c r="Q166" s="183">
        <f>M166*P166</f>
        <v>36.992339999999999</v>
      </c>
      <c r="R166" s="183"/>
      <c r="S166" s="183">
        <f>M166*R166</f>
        <v>0</v>
      </c>
      <c r="T166" s="183">
        <v>21</v>
      </c>
      <c r="U166" s="183">
        <f>O166*T166/100</f>
        <v>0</v>
      </c>
      <c r="V166" s="183">
        <f>U166+O166</f>
        <v>0</v>
      </c>
      <c r="W166" s="183"/>
      <c r="X166" s="183" t="s">
        <v>374</v>
      </c>
      <c r="Y166" s="183">
        <v>1</v>
      </c>
    </row>
    <row r="167" spans="6:25" s="173" customFormat="1" ht="12" outlineLevel="2" x14ac:dyDescent="0.25">
      <c r="F167" s="181"/>
      <c r="G167" s="180"/>
      <c r="H167" s="182" t="s">
        <v>373</v>
      </c>
      <c r="I167" s="356" t="s">
        <v>564</v>
      </c>
      <c r="J167" s="356"/>
      <c r="K167" s="356"/>
      <c r="L167" s="356"/>
      <c r="M167" s="356"/>
      <c r="N167" s="356"/>
      <c r="O167" s="356"/>
      <c r="P167" s="177"/>
      <c r="Q167" s="176"/>
      <c r="R167" s="177"/>
      <c r="S167" s="176"/>
      <c r="T167" s="175"/>
      <c r="U167" s="175"/>
      <c r="V167" s="175"/>
      <c r="W167" s="174"/>
    </row>
    <row r="168" spans="6:25" s="173" customFormat="1" ht="6" customHeight="1" outlineLevel="2" x14ac:dyDescent="0.25">
      <c r="F168" s="181"/>
      <c r="G168" s="180"/>
      <c r="H168" s="179"/>
      <c r="I168" s="178"/>
      <c r="J168" s="178"/>
      <c r="K168" s="178"/>
      <c r="L168" s="178"/>
      <c r="M168" s="178"/>
      <c r="N168" s="178"/>
      <c r="O168" s="178"/>
      <c r="P168" s="177"/>
      <c r="Q168" s="176"/>
      <c r="R168" s="177"/>
      <c r="S168" s="176"/>
      <c r="T168" s="175"/>
      <c r="U168" s="175"/>
      <c r="V168" s="175"/>
      <c r="W168" s="174"/>
    </row>
    <row r="169" spans="6:25" s="211" customFormat="1" ht="10.199999999999999" outlineLevel="3" x14ac:dyDescent="0.2">
      <c r="F169" s="224"/>
      <c r="G169" s="223"/>
      <c r="H169" s="222" t="str">
        <f>IF(AND(H168&lt;&gt;"Výkaz výměr:",I168=""),"Výkaz výměr:","")</f>
        <v>Výkaz výměr:</v>
      </c>
      <c r="I169" s="221" t="s">
        <v>563</v>
      </c>
      <c r="J169" s="220"/>
      <c r="K169" s="219"/>
      <c r="L169" s="218"/>
      <c r="M169" s="217">
        <v>357</v>
      </c>
      <c r="N169" s="213"/>
      <c r="O169" s="216"/>
      <c r="P169" s="215"/>
      <c r="Q169" s="213"/>
      <c r="R169" s="213"/>
      <c r="S169" s="213"/>
      <c r="T169" s="214" t="s">
        <v>371</v>
      </c>
      <c r="U169" s="213"/>
      <c r="V169" s="213"/>
      <c r="W169" s="212"/>
    </row>
    <row r="170" spans="6:25" s="173" customFormat="1" ht="12" outlineLevel="2" x14ac:dyDescent="0.25">
      <c r="F170" s="190">
        <v>46</v>
      </c>
      <c r="G170" s="187" t="s">
        <v>473</v>
      </c>
      <c r="H170" s="189" t="s">
        <v>562</v>
      </c>
      <c r="I170" s="188" t="s">
        <v>561</v>
      </c>
      <c r="J170" s="187" t="s">
        <v>447</v>
      </c>
      <c r="K170" s="185">
        <v>24.194399999999998</v>
      </c>
      <c r="L170" s="186">
        <v>0</v>
      </c>
      <c r="M170" s="185">
        <v>24.194399999999998</v>
      </c>
      <c r="N170" s="184"/>
      <c r="O170" s="183">
        <f>M170*N170</f>
        <v>0</v>
      </c>
      <c r="P170" s="183">
        <v>0.17599999999999999</v>
      </c>
      <c r="Q170" s="183">
        <f>M170*P170</f>
        <v>4.2582143999999991</v>
      </c>
      <c r="R170" s="183"/>
      <c r="S170" s="183">
        <f>M170*R170</f>
        <v>0</v>
      </c>
      <c r="T170" s="183">
        <v>21</v>
      </c>
      <c r="U170" s="183">
        <f>O170*T170/100</f>
        <v>0</v>
      </c>
      <c r="V170" s="183">
        <f>U170+O170</f>
        <v>0</v>
      </c>
      <c r="W170" s="183"/>
      <c r="X170" s="183" t="s">
        <v>374</v>
      </c>
      <c r="Y170" s="183">
        <v>1</v>
      </c>
    </row>
    <row r="171" spans="6:25" s="173" customFormat="1" ht="12" outlineLevel="2" x14ac:dyDescent="0.25">
      <c r="F171" s="181"/>
      <c r="G171" s="180"/>
      <c r="H171" s="182" t="s">
        <v>373</v>
      </c>
      <c r="I171" s="356" t="s">
        <v>560</v>
      </c>
      <c r="J171" s="356"/>
      <c r="K171" s="356"/>
      <c r="L171" s="356"/>
      <c r="M171" s="356"/>
      <c r="N171" s="356"/>
      <c r="O171" s="356"/>
      <c r="P171" s="177"/>
      <c r="Q171" s="176"/>
      <c r="R171" s="177"/>
      <c r="S171" s="176"/>
      <c r="T171" s="175"/>
      <c r="U171" s="175"/>
      <c r="V171" s="175"/>
      <c r="W171" s="174"/>
    </row>
    <row r="172" spans="6:25" s="173" customFormat="1" ht="6" customHeight="1" outlineLevel="2" x14ac:dyDescent="0.25">
      <c r="F172" s="181"/>
      <c r="G172" s="180"/>
      <c r="H172" s="179"/>
      <c r="I172" s="178"/>
      <c r="J172" s="178"/>
      <c r="K172" s="178"/>
      <c r="L172" s="178"/>
      <c r="M172" s="178"/>
      <c r="N172" s="178"/>
      <c r="O172" s="178"/>
      <c r="P172" s="177"/>
      <c r="Q172" s="176"/>
      <c r="R172" s="177"/>
      <c r="S172" s="176"/>
      <c r="T172" s="175"/>
      <c r="U172" s="175"/>
      <c r="V172" s="175"/>
      <c r="W172" s="174"/>
    </row>
    <row r="173" spans="6:25" s="211" customFormat="1" ht="10.199999999999999" outlineLevel="3" x14ac:dyDescent="0.2">
      <c r="F173" s="224"/>
      <c r="G173" s="223"/>
      <c r="H173" s="222" t="str">
        <f>IF(AND(H172&lt;&gt;"Výkaz výměr:",I172=""),"Výkaz výměr:","")</f>
        <v>Výkaz výměr:</v>
      </c>
      <c r="I173" s="221" t="s">
        <v>559</v>
      </c>
      <c r="J173" s="220"/>
      <c r="K173" s="219"/>
      <c r="L173" s="218"/>
      <c r="M173" s="217">
        <v>24.194399999999998</v>
      </c>
      <c r="N173" s="213"/>
      <c r="O173" s="216"/>
      <c r="P173" s="215"/>
      <c r="Q173" s="213"/>
      <c r="R173" s="213"/>
      <c r="S173" s="213"/>
      <c r="T173" s="214" t="s">
        <v>371</v>
      </c>
      <c r="U173" s="213"/>
      <c r="V173" s="213"/>
      <c r="W173" s="212"/>
    </row>
    <row r="174" spans="6:25" s="173" customFormat="1" ht="12" outlineLevel="2" x14ac:dyDescent="0.25">
      <c r="F174" s="190">
        <v>47</v>
      </c>
      <c r="G174" s="187" t="s">
        <v>473</v>
      </c>
      <c r="H174" s="189" t="s">
        <v>553</v>
      </c>
      <c r="I174" s="188" t="s">
        <v>552</v>
      </c>
      <c r="J174" s="187" t="s">
        <v>447</v>
      </c>
      <c r="K174" s="185">
        <v>339.94559999999996</v>
      </c>
      <c r="L174" s="186">
        <v>0</v>
      </c>
      <c r="M174" s="185">
        <v>339.94559999999996</v>
      </c>
      <c r="N174" s="184"/>
      <c r="O174" s="183">
        <f>M174*N174</f>
        <v>0</v>
      </c>
      <c r="P174" s="183">
        <v>0.17599999999999999</v>
      </c>
      <c r="Q174" s="183">
        <f>M174*P174</f>
        <v>59.830425599999991</v>
      </c>
      <c r="R174" s="183"/>
      <c r="S174" s="183">
        <f>M174*R174</f>
        <v>0</v>
      </c>
      <c r="T174" s="183">
        <v>21</v>
      </c>
      <c r="U174" s="183">
        <f>O174*T174/100</f>
        <v>0</v>
      </c>
      <c r="V174" s="183">
        <f>U174+O174</f>
        <v>0</v>
      </c>
      <c r="W174" s="183"/>
      <c r="X174" s="183" t="s">
        <v>374</v>
      </c>
      <c r="Y174" s="183">
        <v>1</v>
      </c>
    </row>
    <row r="175" spans="6:25" s="173" customFormat="1" ht="12" outlineLevel="2" x14ac:dyDescent="0.25">
      <c r="F175" s="181"/>
      <c r="G175" s="180"/>
      <c r="H175" s="182" t="s">
        <v>373</v>
      </c>
      <c r="I175" s="356" t="s">
        <v>552</v>
      </c>
      <c r="J175" s="356"/>
      <c r="K175" s="356"/>
      <c r="L175" s="356"/>
      <c r="M175" s="356"/>
      <c r="N175" s="356"/>
      <c r="O175" s="356"/>
      <c r="P175" s="177"/>
      <c r="Q175" s="176"/>
      <c r="R175" s="177"/>
      <c r="S175" s="176"/>
      <c r="T175" s="175"/>
      <c r="U175" s="175"/>
      <c r="V175" s="175"/>
      <c r="W175" s="174"/>
    </row>
    <row r="176" spans="6:25" s="173" customFormat="1" ht="6" customHeight="1" outlineLevel="2" x14ac:dyDescent="0.25">
      <c r="F176" s="181"/>
      <c r="G176" s="180"/>
      <c r="H176" s="179"/>
      <c r="I176" s="178"/>
      <c r="J176" s="178"/>
      <c r="K176" s="178"/>
      <c r="L176" s="178"/>
      <c r="M176" s="178"/>
      <c r="N176" s="178"/>
      <c r="O176" s="178"/>
      <c r="P176" s="177"/>
      <c r="Q176" s="176"/>
      <c r="R176" s="177"/>
      <c r="S176" s="176"/>
      <c r="T176" s="175"/>
      <c r="U176" s="175"/>
      <c r="V176" s="175"/>
      <c r="W176" s="174"/>
    </row>
    <row r="177" spans="6:25" s="211" customFormat="1" ht="10.199999999999999" outlineLevel="3" x14ac:dyDescent="0.2">
      <c r="F177" s="224"/>
      <c r="G177" s="223"/>
      <c r="H177" s="222" t="str">
        <f>IF(AND(H176&lt;&gt;"Výkaz výměr:",I176=""),"Výkaz výměr:","")</f>
        <v>Výkaz výměr:</v>
      </c>
      <c r="I177" s="221" t="s">
        <v>558</v>
      </c>
      <c r="J177" s="220"/>
      <c r="K177" s="219"/>
      <c r="L177" s="218"/>
      <c r="M177" s="217">
        <v>339.94559999999996</v>
      </c>
      <c r="N177" s="213"/>
      <c r="O177" s="216"/>
      <c r="P177" s="215"/>
      <c r="Q177" s="213"/>
      <c r="R177" s="213"/>
      <c r="S177" s="213"/>
      <c r="T177" s="214" t="s">
        <v>371</v>
      </c>
      <c r="U177" s="213"/>
      <c r="V177" s="213"/>
      <c r="W177" s="212"/>
    </row>
    <row r="178" spans="6:25" s="173" customFormat="1" ht="12" outlineLevel="2" x14ac:dyDescent="0.25">
      <c r="F178" s="190">
        <v>48</v>
      </c>
      <c r="G178" s="187" t="s">
        <v>407</v>
      </c>
      <c r="H178" s="189" t="s">
        <v>557</v>
      </c>
      <c r="I178" s="188" t="s">
        <v>556</v>
      </c>
      <c r="J178" s="187" t="s">
        <v>447</v>
      </c>
      <c r="K178" s="185">
        <v>106</v>
      </c>
      <c r="L178" s="186">
        <v>0</v>
      </c>
      <c r="M178" s="185">
        <v>106</v>
      </c>
      <c r="N178" s="184"/>
      <c r="O178" s="183">
        <f>M178*N178</f>
        <v>0</v>
      </c>
      <c r="P178" s="183">
        <v>0.14610000000000001</v>
      </c>
      <c r="Q178" s="183">
        <f>M178*P178</f>
        <v>15.486600000000001</v>
      </c>
      <c r="R178" s="183"/>
      <c r="S178" s="183">
        <f>M178*R178</f>
        <v>0</v>
      </c>
      <c r="T178" s="183">
        <v>21</v>
      </c>
      <c r="U178" s="183">
        <f>O178*T178/100</f>
        <v>0</v>
      </c>
      <c r="V178" s="183">
        <f>U178+O178</f>
        <v>0</v>
      </c>
      <c r="W178" s="183"/>
      <c r="X178" s="183" t="s">
        <v>374</v>
      </c>
      <c r="Y178" s="183">
        <v>1</v>
      </c>
    </row>
    <row r="179" spans="6:25" s="173" customFormat="1" ht="12" outlineLevel="2" x14ac:dyDescent="0.25">
      <c r="F179" s="181"/>
      <c r="G179" s="180"/>
      <c r="H179" s="182" t="s">
        <v>373</v>
      </c>
      <c r="I179" s="356" t="s">
        <v>555</v>
      </c>
      <c r="J179" s="356"/>
      <c r="K179" s="356"/>
      <c r="L179" s="356"/>
      <c r="M179" s="356"/>
      <c r="N179" s="356"/>
      <c r="O179" s="356"/>
      <c r="P179" s="177"/>
      <c r="Q179" s="176"/>
      <c r="R179" s="177"/>
      <c r="S179" s="176"/>
      <c r="T179" s="175"/>
      <c r="U179" s="175"/>
      <c r="V179" s="175"/>
      <c r="W179" s="174"/>
    </row>
    <row r="180" spans="6:25" s="173" customFormat="1" ht="6" customHeight="1" outlineLevel="2" x14ac:dyDescent="0.25">
      <c r="F180" s="181"/>
      <c r="G180" s="180"/>
      <c r="H180" s="179"/>
      <c r="I180" s="178"/>
      <c r="J180" s="178"/>
      <c r="K180" s="178"/>
      <c r="L180" s="178"/>
      <c r="M180" s="178"/>
      <c r="N180" s="178"/>
      <c r="O180" s="178"/>
      <c r="P180" s="177"/>
      <c r="Q180" s="176"/>
      <c r="R180" s="177"/>
      <c r="S180" s="176"/>
      <c r="T180" s="175"/>
      <c r="U180" s="175"/>
      <c r="V180" s="175"/>
      <c r="W180" s="174"/>
    </row>
    <row r="181" spans="6:25" s="211" customFormat="1" ht="10.199999999999999" outlineLevel="3" x14ac:dyDescent="0.2">
      <c r="F181" s="224"/>
      <c r="G181" s="223"/>
      <c r="H181" s="222" t="str">
        <f>IF(AND(H180&lt;&gt;"Výkaz výměr:",I180=""),"Výkaz výměr:","")</f>
        <v>Výkaz výměr:</v>
      </c>
      <c r="I181" s="221" t="s">
        <v>554</v>
      </c>
      <c r="J181" s="220"/>
      <c r="K181" s="219"/>
      <c r="L181" s="218"/>
      <c r="M181" s="217">
        <v>106</v>
      </c>
      <c r="N181" s="213"/>
      <c r="O181" s="216"/>
      <c r="P181" s="215"/>
      <c r="Q181" s="213"/>
      <c r="R181" s="213"/>
      <c r="S181" s="213"/>
      <c r="T181" s="214" t="s">
        <v>371</v>
      </c>
      <c r="U181" s="213"/>
      <c r="V181" s="213"/>
      <c r="W181" s="212"/>
    </row>
    <row r="182" spans="6:25" s="173" customFormat="1" ht="12" outlineLevel="2" x14ac:dyDescent="0.25">
      <c r="F182" s="190">
        <v>49</v>
      </c>
      <c r="G182" s="187" t="s">
        <v>473</v>
      </c>
      <c r="H182" s="189" t="s">
        <v>553</v>
      </c>
      <c r="I182" s="188" t="s">
        <v>552</v>
      </c>
      <c r="J182" s="187" t="s">
        <v>447</v>
      </c>
      <c r="K182" s="185">
        <v>108.12</v>
      </c>
      <c r="L182" s="186">
        <v>0</v>
      </c>
      <c r="M182" s="185">
        <v>108.12</v>
      </c>
      <c r="N182" s="184"/>
      <c r="O182" s="183">
        <f>M182*N182</f>
        <v>0</v>
      </c>
      <c r="P182" s="183">
        <v>0.17599999999999999</v>
      </c>
      <c r="Q182" s="183">
        <f>M182*P182</f>
        <v>19.029119999999999</v>
      </c>
      <c r="R182" s="183"/>
      <c r="S182" s="183">
        <f>M182*R182</f>
        <v>0</v>
      </c>
      <c r="T182" s="183">
        <v>21</v>
      </c>
      <c r="U182" s="183">
        <f>O182*T182/100</f>
        <v>0</v>
      </c>
      <c r="V182" s="183">
        <f>U182+O182</f>
        <v>0</v>
      </c>
      <c r="W182" s="183"/>
      <c r="X182" s="183" t="s">
        <v>374</v>
      </c>
      <c r="Y182" s="183">
        <v>1</v>
      </c>
    </row>
    <row r="183" spans="6:25" s="173" customFormat="1" ht="12" outlineLevel="2" x14ac:dyDescent="0.25">
      <c r="F183" s="181"/>
      <c r="G183" s="180"/>
      <c r="H183" s="182" t="s">
        <v>373</v>
      </c>
      <c r="I183" s="356" t="s">
        <v>552</v>
      </c>
      <c r="J183" s="356"/>
      <c r="K183" s="356"/>
      <c r="L183" s="356"/>
      <c r="M183" s="356"/>
      <c r="N183" s="356"/>
      <c r="O183" s="356"/>
      <c r="P183" s="177"/>
      <c r="Q183" s="176"/>
      <c r="R183" s="177"/>
      <c r="S183" s="176"/>
      <c r="T183" s="175"/>
      <c r="U183" s="175"/>
      <c r="V183" s="175"/>
      <c r="W183" s="174"/>
    </row>
    <row r="184" spans="6:25" s="173" customFormat="1" ht="6" customHeight="1" outlineLevel="2" x14ac:dyDescent="0.25">
      <c r="F184" s="181"/>
      <c r="G184" s="180"/>
      <c r="H184" s="179"/>
      <c r="I184" s="178"/>
      <c r="J184" s="178"/>
      <c r="K184" s="178"/>
      <c r="L184" s="178"/>
      <c r="M184" s="178"/>
      <c r="N184" s="178"/>
      <c r="O184" s="178"/>
      <c r="P184" s="177"/>
      <c r="Q184" s="176"/>
      <c r="R184" s="177"/>
      <c r="S184" s="176"/>
      <c r="T184" s="175"/>
      <c r="U184" s="175"/>
      <c r="V184" s="175"/>
      <c r="W184" s="174"/>
    </row>
    <row r="185" spans="6:25" s="211" customFormat="1" ht="10.199999999999999" outlineLevel="3" x14ac:dyDescent="0.2">
      <c r="F185" s="224"/>
      <c r="G185" s="223"/>
      <c r="H185" s="222" t="str">
        <f>IF(AND(H184&lt;&gt;"Výkaz výměr:",I184=""),"Výkaz výměr:","")</f>
        <v>Výkaz výměr:</v>
      </c>
      <c r="I185" s="221" t="s">
        <v>551</v>
      </c>
      <c r="J185" s="220"/>
      <c r="K185" s="219"/>
      <c r="L185" s="218"/>
      <c r="M185" s="217">
        <v>108.12</v>
      </c>
      <c r="N185" s="213"/>
      <c r="O185" s="216"/>
      <c r="P185" s="215"/>
      <c r="Q185" s="213"/>
      <c r="R185" s="213"/>
      <c r="S185" s="213"/>
      <c r="T185" s="214" t="s">
        <v>371</v>
      </c>
      <c r="U185" s="213"/>
      <c r="V185" s="213"/>
      <c r="W185" s="212"/>
    </row>
    <row r="186" spans="6:25" s="173" customFormat="1" ht="12" outlineLevel="2" x14ac:dyDescent="0.25">
      <c r="F186" s="190">
        <v>50</v>
      </c>
      <c r="G186" s="187" t="s">
        <v>407</v>
      </c>
      <c r="H186" s="189" t="s">
        <v>550</v>
      </c>
      <c r="I186" s="188" t="s">
        <v>549</v>
      </c>
      <c r="J186" s="187" t="s">
        <v>447</v>
      </c>
      <c r="K186" s="185">
        <v>210</v>
      </c>
      <c r="L186" s="186">
        <v>0</v>
      </c>
      <c r="M186" s="185">
        <v>210</v>
      </c>
      <c r="N186" s="184"/>
      <c r="O186" s="183">
        <f>M186*N186</f>
        <v>0</v>
      </c>
      <c r="P186" s="183">
        <v>0.378</v>
      </c>
      <c r="Q186" s="183">
        <f>M186*P186</f>
        <v>79.38</v>
      </c>
      <c r="R186" s="183"/>
      <c r="S186" s="183">
        <f>M186*R186</f>
        <v>0</v>
      </c>
      <c r="T186" s="183">
        <v>21</v>
      </c>
      <c r="U186" s="183">
        <f>O186*T186/100</f>
        <v>0</v>
      </c>
      <c r="V186" s="183">
        <f>U186+O186</f>
        <v>0</v>
      </c>
      <c r="W186" s="183"/>
      <c r="X186" s="183" t="s">
        <v>374</v>
      </c>
      <c r="Y186" s="183">
        <v>1</v>
      </c>
    </row>
    <row r="187" spans="6:25" s="173" customFormat="1" ht="12" outlineLevel="2" x14ac:dyDescent="0.25">
      <c r="F187" s="181"/>
      <c r="G187" s="180"/>
      <c r="H187" s="182" t="s">
        <v>373</v>
      </c>
      <c r="I187" s="356" t="s">
        <v>548</v>
      </c>
      <c r="J187" s="356"/>
      <c r="K187" s="356"/>
      <c r="L187" s="356"/>
      <c r="M187" s="356"/>
      <c r="N187" s="356"/>
      <c r="O187" s="356"/>
      <c r="P187" s="177"/>
      <c r="Q187" s="176"/>
      <c r="R187" s="177"/>
      <c r="S187" s="176"/>
      <c r="T187" s="175"/>
      <c r="U187" s="175"/>
      <c r="V187" s="175"/>
      <c r="W187" s="174"/>
    </row>
    <row r="188" spans="6:25" s="173" customFormat="1" ht="6" customHeight="1" outlineLevel="2" x14ac:dyDescent="0.25">
      <c r="F188" s="181"/>
      <c r="G188" s="180"/>
      <c r="H188" s="179"/>
      <c r="I188" s="178"/>
      <c r="J188" s="178"/>
      <c r="K188" s="178"/>
      <c r="L188" s="178"/>
      <c r="M188" s="178"/>
      <c r="N188" s="178"/>
      <c r="O188" s="178"/>
      <c r="P188" s="177"/>
      <c r="Q188" s="176"/>
      <c r="R188" s="177"/>
      <c r="S188" s="176"/>
      <c r="T188" s="175"/>
      <c r="U188" s="175"/>
      <c r="V188" s="175"/>
      <c r="W188" s="174"/>
    </row>
    <row r="189" spans="6:25" s="173" customFormat="1" ht="24" outlineLevel="2" x14ac:dyDescent="0.25">
      <c r="F189" s="190">
        <v>51</v>
      </c>
      <c r="G189" s="187" t="s">
        <v>407</v>
      </c>
      <c r="H189" s="189" t="s">
        <v>547</v>
      </c>
      <c r="I189" s="188" t="s">
        <v>546</v>
      </c>
      <c r="J189" s="187" t="s">
        <v>447</v>
      </c>
      <c r="K189" s="185">
        <v>50</v>
      </c>
      <c r="L189" s="186">
        <v>0</v>
      </c>
      <c r="M189" s="185">
        <v>50</v>
      </c>
      <c r="N189" s="184"/>
      <c r="O189" s="183">
        <f>M189*N189</f>
        <v>0</v>
      </c>
      <c r="P189" s="183">
        <v>0.04</v>
      </c>
      <c r="Q189" s="183">
        <f>M189*P189</f>
        <v>2</v>
      </c>
      <c r="R189" s="183"/>
      <c r="S189" s="183">
        <f>M189*R189</f>
        <v>0</v>
      </c>
      <c r="T189" s="183">
        <v>21</v>
      </c>
      <c r="U189" s="183">
        <f>O189*T189/100</f>
        <v>0</v>
      </c>
      <c r="V189" s="183">
        <f>U189+O189</f>
        <v>0</v>
      </c>
      <c r="W189" s="183"/>
      <c r="X189" s="183" t="s">
        <v>374</v>
      </c>
      <c r="Y189" s="183">
        <v>1</v>
      </c>
    </row>
    <row r="190" spans="6:25" s="173" customFormat="1" ht="12" outlineLevel="2" x14ac:dyDescent="0.25">
      <c r="F190" s="181"/>
      <c r="G190" s="180"/>
      <c r="H190" s="182" t="s">
        <v>373</v>
      </c>
      <c r="I190" s="356" t="s">
        <v>545</v>
      </c>
      <c r="J190" s="356"/>
      <c r="K190" s="356"/>
      <c r="L190" s="356"/>
      <c r="M190" s="356"/>
      <c r="N190" s="356"/>
      <c r="O190" s="356"/>
      <c r="P190" s="177"/>
      <c r="Q190" s="176"/>
      <c r="R190" s="177"/>
      <c r="S190" s="176"/>
      <c r="T190" s="175"/>
      <c r="U190" s="175"/>
      <c r="V190" s="175"/>
      <c r="W190" s="174"/>
    </row>
    <row r="191" spans="6:25" s="173" customFormat="1" ht="6" customHeight="1" outlineLevel="2" x14ac:dyDescent="0.25">
      <c r="F191" s="181"/>
      <c r="G191" s="180"/>
      <c r="H191" s="179"/>
      <c r="I191" s="178"/>
      <c r="J191" s="178"/>
      <c r="K191" s="178"/>
      <c r="L191" s="178"/>
      <c r="M191" s="178"/>
      <c r="N191" s="178"/>
      <c r="O191" s="178"/>
      <c r="P191" s="177"/>
      <c r="Q191" s="176"/>
      <c r="R191" s="177"/>
      <c r="S191" s="176"/>
      <c r="T191" s="175"/>
      <c r="U191" s="175"/>
      <c r="V191" s="175"/>
      <c r="W191" s="174"/>
    </row>
    <row r="192" spans="6:25" s="173" customFormat="1" ht="12" outlineLevel="2" x14ac:dyDescent="0.25">
      <c r="F192" s="190">
        <v>52</v>
      </c>
      <c r="G192" s="187" t="s">
        <v>473</v>
      </c>
      <c r="H192" s="189" t="s">
        <v>544</v>
      </c>
      <c r="I192" s="188" t="s">
        <v>543</v>
      </c>
      <c r="J192" s="187" t="s">
        <v>447</v>
      </c>
      <c r="K192" s="185">
        <v>51</v>
      </c>
      <c r="L192" s="186">
        <v>0</v>
      </c>
      <c r="M192" s="185">
        <v>51</v>
      </c>
      <c r="N192" s="184"/>
      <c r="O192" s="183">
        <f>M192*N192</f>
        <v>0</v>
      </c>
      <c r="P192" s="183">
        <v>1.0800000000000001E-2</v>
      </c>
      <c r="Q192" s="183">
        <f>M192*P192</f>
        <v>0.55080000000000007</v>
      </c>
      <c r="R192" s="183"/>
      <c r="S192" s="183">
        <f>M192*R192</f>
        <v>0</v>
      </c>
      <c r="T192" s="183">
        <v>21</v>
      </c>
      <c r="U192" s="183">
        <f>O192*T192/100</f>
        <v>0</v>
      </c>
      <c r="V192" s="183">
        <f>U192+O192</f>
        <v>0</v>
      </c>
      <c r="W192" s="183"/>
      <c r="X192" s="183" t="s">
        <v>374</v>
      </c>
      <c r="Y192" s="183">
        <v>1</v>
      </c>
    </row>
    <row r="193" spans="6:25" s="173" customFormat="1" ht="12" outlineLevel="2" x14ac:dyDescent="0.25">
      <c r="F193" s="181"/>
      <c r="G193" s="180"/>
      <c r="H193" s="182" t="s">
        <v>373</v>
      </c>
      <c r="I193" s="356" t="s">
        <v>542</v>
      </c>
      <c r="J193" s="356"/>
      <c r="K193" s="356"/>
      <c r="L193" s="356"/>
      <c r="M193" s="356"/>
      <c r="N193" s="356"/>
      <c r="O193" s="356"/>
      <c r="P193" s="177"/>
      <c r="Q193" s="176"/>
      <c r="R193" s="177"/>
      <c r="S193" s="176"/>
      <c r="T193" s="175"/>
      <c r="U193" s="175"/>
      <c r="V193" s="175"/>
      <c r="W193" s="174"/>
    </row>
    <row r="194" spans="6:25" s="173" customFormat="1" ht="6" customHeight="1" outlineLevel="2" x14ac:dyDescent="0.25">
      <c r="F194" s="181"/>
      <c r="G194" s="180"/>
      <c r="H194" s="179"/>
      <c r="I194" s="178"/>
      <c r="J194" s="178"/>
      <c r="K194" s="178"/>
      <c r="L194" s="178"/>
      <c r="M194" s="178"/>
      <c r="N194" s="178"/>
      <c r="O194" s="178"/>
      <c r="P194" s="177"/>
      <c r="Q194" s="176"/>
      <c r="R194" s="177"/>
      <c r="S194" s="176"/>
      <c r="T194" s="175"/>
      <c r="U194" s="175"/>
      <c r="V194" s="175"/>
      <c r="W194" s="174"/>
    </row>
    <row r="195" spans="6:25" s="211" customFormat="1" ht="10.199999999999999" outlineLevel="3" x14ac:dyDescent="0.2">
      <c r="F195" s="224"/>
      <c r="G195" s="223"/>
      <c r="H195" s="222" t="str">
        <f>IF(AND(H194&lt;&gt;"Výkaz výměr:",I194=""),"Výkaz výměr:","")</f>
        <v>Výkaz výměr:</v>
      </c>
      <c r="I195" s="221" t="s">
        <v>541</v>
      </c>
      <c r="J195" s="220"/>
      <c r="K195" s="219"/>
      <c r="L195" s="218"/>
      <c r="M195" s="217">
        <v>51</v>
      </c>
      <c r="N195" s="213"/>
      <c r="O195" s="216"/>
      <c r="P195" s="215"/>
      <c r="Q195" s="213"/>
      <c r="R195" s="213"/>
      <c r="S195" s="213"/>
      <c r="T195" s="214" t="s">
        <v>371</v>
      </c>
      <c r="U195" s="213"/>
      <c r="V195" s="213"/>
      <c r="W195" s="212"/>
    </row>
    <row r="196" spans="6:25" s="173" customFormat="1" ht="12" outlineLevel="2" x14ac:dyDescent="0.25">
      <c r="F196" s="190">
        <v>53</v>
      </c>
      <c r="G196" s="187" t="s">
        <v>473</v>
      </c>
      <c r="H196" s="189" t="s">
        <v>540</v>
      </c>
      <c r="I196" s="188" t="s">
        <v>539</v>
      </c>
      <c r="J196" s="187" t="s">
        <v>116</v>
      </c>
      <c r="K196" s="185">
        <v>50</v>
      </c>
      <c r="L196" s="186">
        <v>0</v>
      </c>
      <c r="M196" s="185">
        <v>50</v>
      </c>
      <c r="N196" s="184"/>
      <c r="O196" s="183">
        <f>M196*N196</f>
        <v>0</v>
      </c>
      <c r="P196" s="183">
        <v>8.9999999999999998E-4</v>
      </c>
      <c r="Q196" s="183">
        <f>M196*P196</f>
        <v>4.4999999999999998E-2</v>
      </c>
      <c r="R196" s="183"/>
      <c r="S196" s="183">
        <f>M196*R196</f>
        <v>0</v>
      </c>
      <c r="T196" s="183">
        <v>21</v>
      </c>
      <c r="U196" s="183">
        <f>O196*T196/100</f>
        <v>0</v>
      </c>
      <c r="V196" s="183">
        <f>U196+O196</f>
        <v>0</v>
      </c>
      <c r="W196" s="183"/>
      <c r="X196" s="183" t="s">
        <v>374</v>
      </c>
      <c r="Y196" s="183">
        <v>1</v>
      </c>
    </row>
    <row r="197" spans="6:25" s="173" customFormat="1" ht="12" outlineLevel="2" x14ac:dyDescent="0.25">
      <c r="F197" s="181"/>
      <c r="G197" s="180"/>
      <c r="H197" s="182" t="s">
        <v>373</v>
      </c>
      <c r="I197" s="356" t="s">
        <v>538</v>
      </c>
      <c r="J197" s="356"/>
      <c r="K197" s="356"/>
      <c r="L197" s="356"/>
      <c r="M197" s="356"/>
      <c r="N197" s="356"/>
      <c r="O197" s="356"/>
      <c r="P197" s="177"/>
      <c r="Q197" s="176"/>
      <c r="R197" s="177"/>
      <c r="S197" s="176"/>
      <c r="T197" s="175"/>
      <c r="U197" s="175"/>
      <c r="V197" s="175"/>
      <c r="W197" s="174"/>
    </row>
    <row r="198" spans="6:25" s="173" customFormat="1" ht="6" customHeight="1" outlineLevel="2" x14ac:dyDescent="0.25">
      <c r="F198" s="181"/>
      <c r="G198" s="180"/>
      <c r="H198" s="179"/>
      <c r="I198" s="178"/>
      <c r="J198" s="178"/>
      <c r="K198" s="178"/>
      <c r="L198" s="178"/>
      <c r="M198" s="178"/>
      <c r="N198" s="178"/>
      <c r="O198" s="178"/>
      <c r="P198" s="177"/>
      <c r="Q198" s="176"/>
      <c r="R198" s="177"/>
      <c r="S198" s="176"/>
      <c r="T198" s="175"/>
      <c r="U198" s="175"/>
      <c r="V198" s="175"/>
      <c r="W198" s="174"/>
    </row>
    <row r="199" spans="6:25" s="173" customFormat="1" ht="12" outlineLevel="2" x14ac:dyDescent="0.25">
      <c r="F199" s="190">
        <v>54</v>
      </c>
      <c r="G199" s="187" t="s">
        <v>407</v>
      </c>
      <c r="H199" s="189" t="s">
        <v>537</v>
      </c>
      <c r="I199" s="188" t="s">
        <v>536</v>
      </c>
      <c r="J199" s="187" t="s">
        <v>447</v>
      </c>
      <c r="K199" s="185">
        <v>50</v>
      </c>
      <c r="L199" s="186">
        <v>0</v>
      </c>
      <c r="M199" s="185">
        <v>50</v>
      </c>
      <c r="N199" s="184"/>
      <c r="O199" s="183">
        <f>M199*N199</f>
        <v>0</v>
      </c>
      <c r="P199" s="183">
        <v>0.43480000000000002</v>
      </c>
      <c r="Q199" s="183">
        <f>M199*P199</f>
        <v>21.740000000000002</v>
      </c>
      <c r="R199" s="183"/>
      <c r="S199" s="183">
        <f>M199*R199</f>
        <v>0</v>
      </c>
      <c r="T199" s="183">
        <v>21</v>
      </c>
      <c r="U199" s="183">
        <f>O199*T199/100</f>
        <v>0</v>
      </c>
      <c r="V199" s="183">
        <f>U199+O199</f>
        <v>0</v>
      </c>
      <c r="W199" s="183"/>
      <c r="X199" s="183" t="s">
        <v>374</v>
      </c>
      <c r="Y199" s="183">
        <v>1</v>
      </c>
    </row>
    <row r="200" spans="6:25" s="173" customFormat="1" ht="12" outlineLevel="2" x14ac:dyDescent="0.25">
      <c r="F200" s="181"/>
      <c r="G200" s="180"/>
      <c r="H200" s="182" t="s">
        <v>373</v>
      </c>
      <c r="I200" s="356" t="s">
        <v>535</v>
      </c>
      <c r="J200" s="356"/>
      <c r="K200" s="356"/>
      <c r="L200" s="356"/>
      <c r="M200" s="356"/>
      <c r="N200" s="356"/>
      <c r="O200" s="356"/>
      <c r="P200" s="177"/>
      <c r="Q200" s="176"/>
      <c r="R200" s="177"/>
      <c r="S200" s="176"/>
      <c r="T200" s="175"/>
      <c r="U200" s="175"/>
      <c r="V200" s="175"/>
      <c r="W200" s="174"/>
    </row>
    <row r="201" spans="6:25" s="173" customFormat="1" ht="6" customHeight="1" outlineLevel="2" x14ac:dyDescent="0.25">
      <c r="F201" s="181"/>
      <c r="G201" s="180"/>
      <c r="H201" s="179"/>
      <c r="I201" s="178"/>
      <c r="J201" s="178"/>
      <c r="K201" s="178"/>
      <c r="L201" s="178"/>
      <c r="M201" s="178"/>
      <c r="N201" s="178"/>
      <c r="O201" s="178"/>
      <c r="P201" s="177"/>
      <c r="Q201" s="176"/>
      <c r="R201" s="177"/>
      <c r="S201" s="176"/>
      <c r="T201" s="175"/>
      <c r="U201" s="175"/>
      <c r="V201" s="175"/>
      <c r="W201" s="174"/>
    </row>
    <row r="202" spans="6:25" s="173" customFormat="1" ht="12" outlineLevel="2" x14ac:dyDescent="0.25">
      <c r="F202" s="190">
        <v>55</v>
      </c>
      <c r="G202" s="187" t="s">
        <v>407</v>
      </c>
      <c r="H202" s="189" t="s">
        <v>534</v>
      </c>
      <c r="I202" s="188" t="s">
        <v>533</v>
      </c>
      <c r="J202" s="187" t="s">
        <v>447</v>
      </c>
      <c r="K202" s="185">
        <v>25</v>
      </c>
      <c r="L202" s="186">
        <v>0</v>
      </c>
      <c r="M202" s="185">
        <v>25</v>
      </c>
      <c r="N202" s="184"/>
      <c r="O202" s="183">
        <f>M202*N202</f>
        <v>0</v>
      </c>
      <c r="P202" s="183"/>
      <c r="Q202" s="183">
        <f>M202*P202</f>
        <v>0</v>
      </c>
      <c r="R202" s="183"/>
      <c r="S202" s="183">
        <f>M202*R202</f>
        <v>0</v>
      </c>
      <c r="T202" s="183">
        <v>21</v>
      </c>
      <c r="U202" s="183">
        <f>O202*T202/100</f>
        <v>0</v>
      </c>
      <c r="V202" s="183">
        <f>U202+O202</f>
        <v>0</v>
      </c>
      <c r="W202" s="183"/>
      <c r="X202" s="183" t="s">
        <v>374</v>
      </c>
      <c r="Y202" s="183">
        <v>1</v>
      </c>
    </row>
    <row r="203" spans="6:25" s="173" customFormat="1" ht="12" outlineLevel="2" x14ac:dyDescent="0.25">
      <c r="F203" s="181"/>
      <c r="G203" s="180"/>
      <c r="H203" s="182" t="s">
        <v>373</v>
      </c>
      <c r="I203" s="356" t="s">
        <v>532</v>
      </c>
      <c r="J203" s="356"/>
      <c r="K203" s="356"/>
      <c r="L203" s="356"/>
      <c r="M203" s="356"/>
      <c r="N203" s="356"/>
      <c r="O203" s="356"/>
      <c r="P203" s="177"/>
      <c r="Q203" s="176"/>
      <c r="R203" s="177"/>
      <c r="S203" s="176"/>
      <c r="T203" s="175"/>
      <c r="U203" s="175"/>
      <c r="V203" s="175"/>
      <c r="W203" s="174"/>
    </row>
    <row r="204" spans="6:25" s="173" customFormat="1" ht="6" customHeight="1" outlineLevel="2" x14ac:dyDescent="0.25">
      <c r="F204" s="181"/>
      <c r="G204" s="180"/>
      <c r="H204" s="179"/>
      <c r="I204" s="178"/>
      <c r="J204" s="178"/>
      <c r="K204" s="178"/>
      <c r="L204" s="178"/>
      <c r="M204" s="178"/>
      <c r="N204" s="178"/>
      <c r="O204" s="178"/>
      <c r="P204" s="177"/>
      <c r="Q204" s="176"/>
      <c r="R204" s="177"/>
      <c r="S204" s="176"/>
      <c r="T204" s="175"/>
      <c r="U204" s="175"/>
      <c r="V204" s="175"/>
      <c r="W204" s="174"/>
    </row>
    <row r="205" spans="6:25" s="173" customFormat="1" ht="12" outlineLevel="2" x14ac:dyDescent="0.25">
      <c r="F205" s="190">
        <v>56</v>
      </c>
      <c r="G205" s="187" t="s">
        <v>473</v>
      </c>
      <c r="H205" s="189" t="s">
        <v>531</v>
      </c>
      <c r="I205" s="188" t="s">
        <v>530</v>
      </c>
      <c r="J205" s="187" t="s">
        <v>447</v>
      </c>
      <c r="K205" s="185">
        <v>25</v>
      </c>
      <c r="L205" s="186">
        <v>0</v>
      </c>
      <c r="M205" s="185">
        <v>25</v>
      </c>
      <c r="N205" s="184"/>
      <c r="O205" s="183">
        <f>M205*N205</f>
        <v>0</v>
      </c>
      <c r="P205" s="183">
        <v>0.17</v>
      </c>
      <c r="Q205" s="183">
        <f>M205*P205</f>
        <v>4.25</v>
      </c>
      <c r="R205" s="183"/>
      <c r="S205" s="183">
        <f>M205*R205</f>
        <v>0</v>
      </c>
      <c r="T205" s="183">
        <v>21</v>
      </c>
      <c r="U205" s="183">
        <f>O205*T205/100</f>
        <v>0</v>
      </c>
      <c r="V205" s="183">
        <f>U205+O205</f>
        <v>0</v>
      </c>
      <c r="W205" s="183"/>
      <c r="X205" s="183" t="s">
        <v>374</v>
      </c>
      <c r="Y205" s="183">
        <v>1</v>
      </c>
    </row>
    <row r="206" spans="6:25" s="173" customFormat="1" ht="12" outlineLevel="2" x14ac:dyDescent="0.25">
      <c r="F206" s="181"/>
      <c r="G206" s="180"/>
      <c r="H206" s="182" t="s">
        <v>373</v>
      </c>
      <c r="I206" s="356" t="s">
        <v>529</v>
      </c>
      <c r="J206" s="356"/>
      <c r="K206" s="356"/>
      <c r="L206" s="356"/>
      <c r="M206" s="356"/>
      <c r="N206" s="356"/>
      <c r="O206" s="356"/>
      <c r="P206" s="177"/>
      <c r="Q206" s="176"/>
      <c r="R206" s="177"/>
      <c r="S206" s="176"/>
      <c r="T206" s="175"/>
      <c r="U206" s="175"/>
      <c r="V206" s="175"/>
      <c r="W206" s="174"/>
    </row>
    <row r="207" spans="6:25" s="173" customFormat="1" ht="6" customHeight="1" outlineLevel="2" x14ac:dyDescent="0.25">
      <c r="F207" s="181"/>
      <c r="G207" s="180"/>
      <c r="H207" s="179"/>
      <c r="I207" s="178"/>
      <c r="J207" s="178"/>
      <c r="K207" s="178"/>
      <c r="L207" s="178"/>
      <c r="M207" s="178"/>
      <c r="N207" s="178"/>
      <c r="O207" s="178"/>
      <c r="P207" s="177"/>
      <c r="Q207" s="176"/>
      <c r="R207" s="177"/>
      <c r="S207" s="176"/>
      <c r="T207" s="175"/>
      <c r="U207" s="175"/>
      <c r="V207" s="175"/>
      <c r="W207" s="174"/>
    </row>
    <row r="208" spans="6:25" s="173" customFormat="1" ht="12" outlineLevel="2" x14ac:dyDescent="0.25">
      <c r="F208" s="190">
        <v>57</v>
      </c>
      <c r="G208" s="187" t="s">
        <v>407</v>
      </c>
      <c r="H208" s="189" t="s">
        <v>528</v>
      </c>
      <c r="I208" s="188" t="s">
        <v>527</v>
      </c>
      <c r="J208" s="187" t="s">
        <v>447</v>
      </c>
      <c r="K208" s="185">
        <v>25</v>
      </c>
      <c r="L208" s="186">
        <v>0</v>
      </c>
      <c r="M208" s="185">
        <v>25</v>
      </c>
      <c r="N208" s="184"/>
      <c r="O208" s="183">
        <f>M208*N208</f>
        <v>0</v>
      </c>
      <c r="P208" s="183">
        <v>0.15271999999999999</v>
      </c>
      <c r="Q208" s="183">
        <f>M208*P208</f>
        <v>3.8180000000000001</v>
      </c>
      <c r="R208" s="183"/>
      <c r="S208" s="183">
        <f>M208*R208</f>
        <v>0</v>
      </c>
      <c r="T208" s="183">
        <v>21</v>
      </c>
      <c r="U208" s="183">
        <f>O208*T208/100</f>
        <v>0</v>
      </c>
      <c r="V208" s="183">
        <f>U208+O208</f>
        <v>0</v>
      </c>
      <c r="W208" s="183"/>
      <c r="X208" s="183" t="s">
        <v>374</v>
      </c>
      <c r="Y208" s="183">
        <v>1</v>
      </c>
    </row>
    <row r="209" spans="6:25" s="173" customFormat="1" ht="12" outlineLevel="2" x14ac:dyDescent="0.25">
      <c r="F209" s="181"/>
      <c r="G209" s="180"/>
      <c r="H209" s="182" t="s">
        <v>373</v>
      </c>
      <c r="I209" s="356" t="s">
        <v>526</v>
      </c>
      <c r="J209" s="356"/>
      <c r="K209" s="356"/>
      <c r="L209" s="356"/>
      <c r="M209" s="356"/>
      <c r="N209" s="356"/>
      <c r="O209" s="356"/>
      <c r="P209" s="177"/>
      <c r="Q209" s="176"/>
      <c r="R209" s="177"/>
      <c r="S209" s="176"/>
      <c r="T209" s="175"/>
      <c r="U209" s="175"/>
      <c r="V209" s="175"/>
      <c r="W209" s="174"/>
    </row>
    <row r="210" spans="6:25" s="173" customFormat="1" ht="6" customHeight="1" outlineLevel="2" x14ac:dyDescent="0.25">
      <c r="F210" s="181"/>
      <c r="G210" s="180"/>
      <c r="H210" s="179"/>
      <c r="I210" s="178"/>
      <c r="J210" s="178"/>
      <c r="K210" s="178"/>
      <c r="L210" s="178"/>
      <c r="M210" s="178"/>
      <c r="N210" s="178"/>
      <c r="O210" s="178"/>
      <c r="P210" s="177"/>
      <c r="Q210" s="176"/>
      <c r="R210" s="177"/>
      <c r="S210" s="176"/>
      <c r="T210" s="175"/>
      <c r="U210" s="175"/>
      <c r="V210" s="175"/>
      <c r="W210" s="174"/>
    </row>
    <row r="211" spans="6:25" s="173" customFormat="1" ht="12" outlineLevel="2" x14ac:dyDescent="0.25">
      <c r="F211" s="190">
        <v>58</v>
      </c>
      <c r="G211" s="187" t="s">
        <v>407</v>
      </c>
      <c r="H211" s="189" t="s">
        <v>525</v>
      </c>
      <c r="I211" s="188" t="s">
        <v>524</v>
      </c>
      <c r="J211" s="187" t="s">
        <v>447</v>
      </c>
      <c r="K211" s="185">
        <v>151</v>
      </c>
      <c r="L211" s="186">
        <v>0</v>
      </c>
      <c r="M211" s="185">
        <v>151</v>
      </c>
      <c r="N211" s="184"/>
      <c r="O211" s="183">
        <f>M211*N211</f>
        <v>0</v>
      </c>
      <c r="P211" s="183">
        <v>0.10362</v>
      </c>
      <c r="Q211" s="183">
        <f>M211*P211</f>
        <v>15.64662</v>
      </c>
      <c r="R211" s="183"/>
      <c r="S211" s="183">
        <f>M211*R211</f>
        <v>0</v>
      </c>
      <c r="T211" s="183">
        <v>21</v>
      </c>
      <c r="U211" s="183">
        <f>O211*T211/100</f>
        <v>0</v>
      </c>
      <c r="V211" s="183">
        <f>U211+O211</f>
        <v>0</v>
      </c>
      <c r="W211" s="183"/>
      <c r="X211" s="183" t="s">
        <v>374</v>
      </c>
      <c r="Y211" s="183">
        <v>1</v>
      </c>
    </row>
    <row r="212" spans="6:25" s="173" customFormat="1" ht="12" outlineLevel="2" x14ac:dyDescent="0.25">
      <c r="F212" s="181"/>
      <c r="G212" s="180"/>
      <c r="H212" s="182" t="s">
        <v>373</v>
      </c>
      <c r="I212" s="356" t="s">
        <v>523</v>
      </c>
      <c r="J212" s="356"/>
      <c r="K212" s="356"/>
      <c r="L212" s="356"/>
      <c r="M212" s="356"/>
      <c r="N212" s="356"/>
      <c r="O212" s="356"/>
      <c r="P212" s="177"/>
      <c r="Q212" s="176"/>
      <c r="R212" s="177"/>
      <c r="S212" s="176"/>
      <c r="T212" s="175"/>
      <c r="U212" s="175"/>
      <c r="V212" s="175"/>
      <c r="W212" s="174"/>
    </row>
    <row r="213" spans="6:25" s="173" customFormat="1" ht="6" customHeight="1" outlineLevel="2" x14ac:dyDescent="0.25">
      <c r="F213" s="181"/>
      <c r="G213" s="180"/>
      <c r="H213" s="179"/>
      <c r="I213" s="178"/>
      <c r="J213" s="178"/>
      <c r="K213" s="178"/>
      <c r="L213" s="178"/>
      <c r="M213" s="178"/>
      <c r="N213" s="178"/>
      <c r="O213" s="178"/>
      <c r="P213" s="177"/>
      <c r="Q213" s="176"/>
      <c r="R213" s="177"/>
      <c r="S213" s="176"/>
      <c r="T213" s="175"/>
      <c r="U213" s="175"/>
      <c r="V213" s="175"/>
      <c r="W213" s="174"/>
    </row>
    <row r="214" spans="6:25" s="173" customFormat="1" ht="12" outlineLevel="2" x14ac:dyDescent="0.25">
      <c r="F214" s="190">
        <v>59</v>
      </c>
      <c r="G214" s="187" t="s">
        <v>473</v>
      </c>
      <c r="H214" s="189" t="s">
        <v>522</v>
      </c>
      <c r="I214" s="188" t="s">
        <v>521</v>
      </c>
      <c r="J214" s="187" t="s">
        <v>447</v>
      </c>
      <c r="K214" s="185">
        <v>1.3872000000000002</v>
      </c>
      <c r="L214" s="186">
        <v>0</v>
      </c>
      <c r="M214" s="185">
        <v>1.3872000000000002</v>
      </c>
      <c r="N214" s="184"/>
      <c r="O214" s="183">
        <f>M214*N214</f>
        <v>0</v>
      </c>
      <c r="P214" s="183">
        <v>0.16500000000000001</v>
      </c>
      <c r="Q214" s="183">
        <f>M214*P214</f>
        <v>0.22888800000000004</v>
      </c>
      <c r="R214" s="183"/>
      <c r="S214" s="183">
        <f>M214*R214</f>
        <v>0</v>
      </c>
      <c r="T214" s="183">
        <v>21</v>
      </c>
      <c r="U214" s="183">
        <f>O214*T214/100</f>
        <v>0</v>
      </c>
      <c r="V214" s="183">
        <f>U214+O214</f>
        <v>0</v>
      </c>
      <c r="W214" s="183"/>
      <c r="X214" s="183" t="s">
        <v>374</v>
      </c>
      <c r="Y214" s="183">
        <v>1</v>
      </c>
    </row>
    <row r="215" spans="6:25" s="173" customFormat="1" ht="12" outlineLevel="2" x14ac:dyDescent="0.25">
      <c r="F215" s="181"/>
      <c r="G215" s="180"/>
      <c r="H215" s="182" t="s">
        <v>373</v>
      </c>
      <c r="I215" s="356" t="s">
        <v>520</v>
      </c>
      <c r="J215" s="356"/>
      <c r="K215" s="356"/>
      <c r="L215" s="356"/>
      <c r="M215" s="356"/>
      <c r="N215" s="356"/>
      <c r="O215" s="356"/>
      <c r="P215" s="177"/>
      <c r="Q215" s="176"/>
      <c r="R215" s="177"/>
      <c r="S215" s="176"/>
      <c r="T215" s="175"/>
      <c r="U215" s="175"/>
      <c r="V215" s="175"/>
      <c r="W215" s="174"/>
    </row>
    <row r="216" spans="6:25" s="173" customFormat="1" ht="6" customHeight="1" outlineLevel="2" x14ac:dyDescent="0.25">
      <c r="F216" s="181"/>
      <c r="G216" s="180"/>
      <c r="H216" s="179"/>
      <c r="I216" s="178"/>
      <c r="J216" s="178"/>
      <c r="K216" s="178"/>
      <c r="L216" s="178"/>
      <c r="M216" s="178"/>
      <c r="N216" s="178"/>
      <c r="O216" s="178"/>
      <c r="P216" s="177"/>
      <c r="Q216" s="176"/>
      <c r="R216" s="177"/>
      <c r="S216" s="176"/>
      <c r="T216" s="175"/>
      <c r="U216" s="175"/>
      <c r="V216" s="175"/>
      <c r="W216" s="174"/>
    </row>
    <row r="217" spans="6:25" s="211" customFormat="1" ht="10.199999999999999" outlineLevel="3" x14ac:dyDescent="0.2">
      <c r="F217" s="224"/>
      <c r="G217" s="223"/>
      <c r="H217" s="222" t="str">
        <f>IF(AND(H216&lt;&gt;"Výkaz výměr:",I216=""),"Výkaz výměr:","")</f>
        <v>Výkaz výměr:</v>
      </c>
      <c r="I217" s="221" t="s">
        <v>519</v>
      </c>
      <c r="J217" s="220"/>
      <c r="K217" s="219"/>
      <c r="L217" s="218"/>
      <c r="M217" s="217">
        <v>1.3872000000000002</v>
      </c>
      <c r="N217" s="213"/>
      <c r="O217" s="216"/>
      <c r="P217" s="215"/>
      <c r="Q217" s="213"/>
      <c r="R217" s="213"/>
      <c r="S217" s="213"/>
      <c r="T217" s="214" t="s">
        <v>371</v>
      </c>
      <c r="U217" s="213"/>
      <c r="V217" s="213"/>
      <c r="W217" s="212"/>
    </row>
    <row r="218" spans="6:25" s="173" customFormat="1" ht="12" outlineLevel="2" x14ac:dyDescent="0.25">
      <c r="F218" s="190">
        <v>60</v>
      </c>
      <c r="G218" s="187" t="s">
        <v>473</v>
      </c>
      <c r="H218" s="189" t="s">
        <v>518</v>
      </c>
      <c r="I218" s="188" t="s">
        <v>517</v>
      </c>
      <c r="J218" s="187" t="s">
        <v>447</v>
      </c>
      <c r="K218" s="185">
        <v>152.63279999999997</v>
      </c>
      <c r="L218" s="186">
        <v>0</v>
      </c>
      <c r="M218" s="185">
        <v>152.63279999999997</v>
      </c>
      <c r="N218" s="184"/>
      <c r="O218" s="183">
        <f>M218*N218</f>
        <v>0</v>
      </c>
      <c r="P218" s="183">
        <v>0.16500000000000001</v>
      </c>
      <c r="Q218" s="183">
        <f>M218*P218</f>
        <v>25.184411999999998</v>
      </c>
      <c r="R218" s="183"/>
      <c r="S218" s="183">
        <f>M218*R218</f>
        <v>0</v>
      </c>
      <c r="T218" s="183">
        <v>21</v>
      </c>
      <c r="U218" s="183">
        <f>O218*T218/100</f>
        <v>0</v>
      </c>
      <c r="V218" s="183">
        <f>U218+O218</f>
        <v>0</v>
      </c>
      <c r="W218" s="183"/>
      <c r="X218" s="183" t="s">
        <v>374</v>
      </c>
      <c r="Y218" s="183">
        <v>1</v>
      </c>
    </row>
    <row r="219" spans="6:25" s="173" customFormat="1" ht="12" outlineLevel="2" x14ac:dyDescent="0.25">
      <c r="F219" s="181"/>
      <c r="G219" s="180"/>
      <c r="H219" s="182" t="s">
        <v>373</v>
      </c>
      <c r="I219" s="356" t="s">
        <v>516</v>
      </c>
      <c r="J219" s="356"/>
      <c r="K219" s="356"/>
      <c r="L219" s="356"/>
      <c r="M219" s="356"/>
      <c r="N219" s="356"/>
      <c r="O219" s="356"/>
      <c r="P219" s="177"/>
      <c r="Q219" s="176"/>
      <c r="R219" s="177"/>
      <c r="S219" s="176"/>
      <c r="T219" s="175"/>
      <c r="U219" s="175"/>
      <c r="V219" s="175"/>
      <c r="W219" s="174"/>
    </row>
    <row r="220" spans="6:25" s="173" customFormat="1" ht="6" customHeight="1" outlineLevel="2" x14ac:dyDescent="0.25">
      <c r="F220" s="181"/>
      <c r="G220" s="180"/>
      <c r="H220" s="179"/>
      <c r="I220" s="178"/>
      <c r="J220" s="178"/>
      <c r="K220" s="178"/>
      <c r="L220" s="178"/>
      <c r="M220" s="178"/>
      <c r="N220" s="178"/>
      <c r="O220" s="178"/>
      <c r="P220" s="177"/>
      <c r="Q220" s="176"/>
      <c r="R220" s="177"/>
      <c r="S220" s="176"/>
      <c r="T220" s="175"/>
      <c r="U220" s="175"/>
      <c r="V220" s="175"/>
      <c r="W220" s="174"/>
    </row>
    <row r="221" spans="6:25" s="211" customFormat="1" ht="10.199999999999999" outlineLevel="3" x14ac:dyDescent="0.2">
      <c r="F221" s="224"/>
      <c r="G221" s="223"/>
      <c r="H221" s="222" t="str">
        <f>IF(AND(H220&lt;&gt;"Výkaz výměr:",I220=""),"Výkaz výměr:","")</f>
        <v>Výkaz výměr:</v>
      </c>
      <c r="I221" s="221" t="s">
        <v>515</v>
      </c>
      <c r="J221" s="220"/>
      <c r="K221" s="219"/>
      <c r="L221" s="218"/>
      <c r="M221" s="217">
        <v>152.63279999999997</v>
      </c>
      <c r="N221" s="213"/>
      <c r="O221" s="216"/>
      <c r="P221" s="215"/>
      <c r="Q221" s="213"/>
      <c r="R221" s="213"/>
      <c r="S221" s="213"/>
      <c r="T221" s="214" t="s">
        <v>371</v>
      </c>
      <c r="U221" s="213"/>
      <c r="V221" s="213"/>
      <c r="W221" s="212"/>
    </row>
    <row r="222" spans="6:25" s="173" customFormat="1" ht="12" outlineLevel="2" x14ac:dyDescent="0.25">
      <c r="F222" s="190">
        <v>61</v>
      </c>
      <c r="G222" s="187" t="s">
        <v>407</v>
      </c>
      <c r="H222" s="189" t="s">
        <v>514</v>
      </c>
      <c r="I222" s="188" t="s">
        <v>513</v>
      </c>
      <c r="J222" s="187" t="s">
        <v>447</v>
      </c>
      <c r="K222" s="185">
        <v>151</v>
      </c>
      <c r="L222" s="186">
        <v>0</v>
      </c>
      <c r="M222" s="185">
        <v>151</v>
      </c>
      <c r="N222" s="184"/>
      <c r="O222" s="183">
        <f>M222*N222</f>
        <v>0</v>
      </c>
      <c r="P222" s="183">
        <v>0.47260000000000002</v>
      </c>
      <c r="Q222" s="183">
        <f>M222*P222</f>
        <v>71.3626</v>
      </c>
      <c r="R222" s="183"/>
      <c r="S222" s="183">
        <f>M222*R222</f>
        <v>0</v>
      </c>
      <c r="T222" s="183">
        <v>21</v>
      </c>
      <c r="U222" s="183">
        <f>O222*T222/100</f>
        <v>0</v>
      </c>
      <c r="V222" s="183">
        <f>U222+O222</f>
        <v>0</v>
      </c>
      <c r="W222" s="183"/>
      <c r="X222" s="183" t="s">
        <v>374</v>
      </c>
      <c r="Y222" s="183">
        <v>1</v>
      </c>
    </row>
    <row r="223" spans="6:25" s="173" customFormat="1" ht="12" outlineLevel="2" x14ac:dyDescent="0.25">
      <c r="F223" s="181"/>
      <c r="G223" s="180"/>
      <c r="H223" s="182" t="s">
        <v>373</v>
      </c>
      <c r="I223" s="356" t="s">
        <v>512</v>
      </c>
      <c r="J223" s="356"/>
      <c r="K223" s="356"/>
      <c r="L223" s="356"/>
      <c r="M223" s="356"/>
      <c r="N223" s="356"/>
      <c r="O223" s="356"/>
      <c r="P223" s="177"/>
      <c r="Q223" s="176"/>
      <c r="R223" s="177"/>
      <c r="S223" s="176"/>
      <c r="T223" s="175"/>
      <c r="U223" s="175"/>
      <c r="V223" s="175"/>
      <c r="W223" s="174"/>
    </row>
    <row r="224" spans="6:25" s="173" customFormat="1" ht="6" customHeight="1" outlineLevel="2" x14ac:dyDescent="0.25">
      <c r="F224" s="181"/>
      <c r="G224" s="180"/>
      <c r="H224" s="179"/>
      <c r="I224" s="178"/>
      <c r="J224" s="178"/>
      <c r="K224" s="178"/>
      <c r="L224" s="178"/>
      <c r="M224" s="178"/>
      <c r="N224" s="178"/>
      <c r="O224" s="178"/>
      <c r="P224" s="177"/>
      <c r="Q224" s="176"/>
      <c r="R224" s="177"/>
      <c r="S224" s="176"/>
      <c r="T224" s="175"/>
      <c r="U224" s="175"/>
      <c r="V224" s="175"/>
      <c r="W224" s="174"/>
    </row>
    <row r="225" spans="6:25" s="164" customFormat="1" ht="12.75" customHeight="1" outlineLevel="2" x14ac:dyDescent="0.2">
      <c r="F225" s="172"/>
      <c r="G225" s="170"/>
      <c r="H225" s="170"/>
      <c r="I225" s="171"/>
      <c r="J225" s="170"/>
      <c r="K225" s="169"/>
      <c r="L225" s="165"/>
      <c r="M225" s="169"/>
      <c r="N225" s="165"/>
      <c r="O225" s="168"/>
      <c r="P225" s="167"/>
      <c r="Q225" s="165"/>
      <c r="R225" s="165"/>
      <c r="S225" s="165"/>
      <c r="T225" s="166" t="s">
        <v>371</v>
      </c>
      <c r="U225" s="165"/>
      <c r="V225" s="165"/>
      <c r="W225" s="165"/>
    </row>
    <row r="226" spans="6:25" s="191" customFormat="1" ht="16.5" customHeight="1" outlineLevel="1" x14ac:dyDescent="0.25">
      <c r="F226" s="200"/>
      <c r="G226" s="198"/>
      <c r="H226" s="199"/>
      <c r="I226" s="199" t="s">
        <v>511</v>
      </c>
      <c r="J226" s="198"/>
      <c r="K226" s="197"/>
      <c r="L226" s="195"/>
      <c r="M226" s="197"/>
      <c r="N226" s="195"/>
      <c r="O226" s="192">
        <f>SUBTOTAL(9,O227:O230)</f>
        <v>0</v>
      </c>
      <c r="P226" s="196"/>
      <c r="Q226" s="192">
        <f>SUBTOTAL(9,Q227:Q230)</f>
        <v>5.0495999999999999</v>
      </c>
      <c r="R226" s="195"/>
      <c r="S226" s="192">
        <f>SUBTOTAL(9,S227:S230)</f>
        <v>0</v>
      </c>
      <c r="T226" s="194"/>
      <c r="U226" s="192">
        <f>SUBTOTAL(9,U227:U230)</f>
        <v>0</v>
      </c>
      <c r="V226" s="192">
        <f>SUBTOTAL(9,V227:V230)</f>
        <v>0</v>
      </c>
      <c r="W226" s="193"/>
      <c r="Y226" s="192">
        <f>SUBTOTAL(9,Y227:Y230)</f>
        <v>1</v>
      </c>
    </row>
    <row r="227" spans="6:25" s="173" customFormat="1" ht="12" outlineLevel="2" x14ac:dyDescent="0.25">
      <c r="F227" s="190">
        <v>62</v>
      </c>
      <c r="G227" s="187" t="s">
        <v>407</v>
      </c>
      <c r="H227" s="189" t="s">
        <v>510</v>
      </c>
      <c r="I227" s="188" t="s">
        <v>509</v>
      </c>
      <c r="J227" s="187" t="s">
        <v>116</v>
      </c>
      <c r="K227" s="185">
        <v>12</v>
      </c>
      <c r="L227" s="186">
        <v>0</v>
      </c>
      <c r="M227" s="185">
        <v>12</v>
      </c>
      <c r="N227" s="184"/>
      <c r="O227" s="183">
        <f>M227*N227</f>
        <v>0</v>
      </c>
      <c r="P227" s="183">
        <v>0.42080000000000001</v>
      </c>
      <c r="Q227" s="183">
        <f>M227*P227</f>
        <v>5.0495999999999999</v>
      </c>
      <c r="R227" s="183"/>
      <c r="S227" s="183">
        <f>M227*R227</f>
        <v>0</v>
      </c>
      <c r="T227" s="183">
        <v>21</v>
      </c>
      <c r="U227" s="183">
        <f>O227*T227/100</f>
        <v>0</v>
      </c>
      <c r="V227" s="183">
        <f>U227+O227</f>
        <v>0</v>
      </c>
      <c r="W227" s="183"/>
      <c r="X227" s="183" t="s">
        <v>374</v>
      </c>
      <c r="Y227" s="183">
        <v>1</v>
      </c>
    </row>
    <row r="228" spans="6:25" s="173" customFormat="1" ht="12" outlineLevel="2" x14ac:dyDescent="0.25">
      <c r="F228" s="181"/>
      <c r="G228" s="180"/>
      <c r="H228" s="182" t="s">
        <v>373</v>
      </c>
      <c r="I228" s="356" t="s">
        <v>508</v>
      </c>
      <c r="J228" s="356"/>
      <c r="K228" s="356"/>
      <c r="L228" s="356"/>
      <c r="M228" s="356"/>
      <c r="N228" s="356"/>
      <c r="O228" s="356"/>
      <c r="P228" s="177"/>
      <c r="Q228" s="176"/>
      <c r="R228" s="177"/>
      <c r="S228" s="176"/>
      <c r="T228" s="175"/>
      <c r="U228" s="175"/>
      <c r="V228" s="175"/>
      <c r="W228" s="174"/>
    </row>
    <row r="229" spans="6:25" s="173" customFormat="1" ht="6" customHeight="1" outlineLevel="2" x14ac:dyDescent="0.25">
      <c r="F229" s="181"/>
      <c r="G229" s="180"/>
      <c r="H229" s="179"/>
      <c r="I229" s="178"/>
      <c r="J229" s="178"/>
      <c r="K229" s="178"/>
      <c r="L229" s="178"/>
      <c r="M229" s="178"/>
      <c r="N229" s="178"/>
      <c r="O229" s="178"/>
      <c r="P229" s="177"/>
      <c r="Q229" s="176"/>
      <c r="R229" s="177"/>
      <c r="S229" s="176"/>
      <c r="T229" s="175"/>
      <c r="U229" s="175"/>
      <c r="V229" s="175"/>
      <c r="W229" s="174"/>
    </row>
    <row r="230" spans="6:25" s="164" customFormat="1" ht="12.75" customHeight="1" outlineLevel="2" x14ac:dyDescent="0.2">
      <c r="F230" s="172"/>
      <c r="G230" s="170"/>
      <c r="H230" s="170"/>
      <c r="I230" s="171"/>
      <c r="J230" s="170"/>
      <c r="K230" s="169"/>
      <c r="L230" s="165"/>
      <c r="M230" s="169"/>
      <c r="N230" s="165"/>
      <c r="O230" s="168"/>
      <c r="P230" s="167"/>
      <c r="Q230" s="165"/>
      <c r="R230" s="165"/>
      <c r="S230" s="165"/>
      <c r="T230" s="166" t="s">
        <v>371</v>
      </c>
      <c r="U230" s="165"/>
      <c r="V230" s="165"/>
      <c r="W230" s="165"/>
    </row>
    <row r="231" spans="6:25" s="191" customFormat="1" ht="16.5" customHeight="1" outlineLevel="1" x14ac:dyDescent="0.25">
      <c r="F231" s="200"/>
      <c r="G231" s="198"/>
      <c r="H231" s="199"/>
      <c r="I231" s="199" t="s">
        <v>507</v>
      </c>
      <c r="J231" s="198"/>
      <c r="K231" s="197"/>
      <c r="L231" s="195"/>
      <c r="M231" s="197"/>
      <c r="N231" s="195"/>
      <c r="O231" s="192">
        <f>SUBTOTAL(9,O232:O296)</f>
        <v>0</v>
      </c>
      <c r="P231" s="196"/>
      <c r="Q231" s="192">
        <f>SUBTOTAL(9,Q232:Q296)</f>
        <v>222.903143</v>
      </c>
      <c r="R231" s="195"/>
      <c r="S231" s="192">
        <f>SUBTOTAL(9,S232:S296)</f>
        <v>41.660000000000004</v>
      </c>
      <c r="T231" s="194"/>
      <c r="U231" s="192">
        <f>SUBTOTAL(9,U232:U296)</f>
        <v>0</v>
      </c>
      <c r="V231" s="192">
        <f>SUBTOTAL(9,V232:V296)</f>
        <v>0</v>
      </c>
      <c r="W231" s="193"/>
      <c r="Y231" s="192">
        <f>SUBTOTAL(9,Y232:Y296)</f>
        <v>19</v>
      </c>
    </row>
    <row r="232" spans="6:25" s="173" customFormat="1" ht="12" outlineLevel="2" x14ac:dyDescent="0.25">
      <c r="F232" s="190">
        <v>63</v>
      </c>
      <c r="G232" s="187" t="s">
        <v>407</v>
      </c>
      <c r="H232" s="189" t="s">
        <v>506</v>
      </c>
      <c r="I232" s="188" t="s">
        <v>505</v>
      </c>
      <c r="J232" s="187" t="s">
        <v>447</v>
      </c>
      <c r="K232" s="185">
        <v>830</v>
      </c>
      <c r="L232" s="186">
        <v>0</v>
      </c>
      <c r="M232" s="185">
        <v>830</v>
      </c>
      <c r="N232" s="184"/>
      <c r="O232" s="183">
        <f>M232*N232</f>
        <v>0</v>
      </c>
      <c r="P232" s="183"/>
      <c r="Q232" s="183">
        <f>M232*P232</f>
        <v>0</v>
      </c>
      <c r="R232" s="183"/>
      <c r="S232" s="183">
        <f>M232*R232</f>
        <v>0</v>
      </c>
      <c r="T232" s="183">
        <v>21</v>
      </c>
      <c r="U232" s="183">
        <f>O232*T232/100</f>
        <v>0</v>
      </c>
      <c r="V232" s="183">
        <f>U232+O232</f>
        <v>0</v>
      </c>
      <c r="W232" s="183"/>
      <c r="X232" s="183" t="s">
        <v>374</v>
      </c>
      <c r="Y232" s="183">
        <v>1</v>
      </c>
    </row>
    <row r="233" spans="6:25" s="173" customFormat="1" ht="12" outlineLevel="2" x14ac:dyDescent="0.25">
      <c r="F233" s="181"/>
      <c r="G233" s="180"/>
      <c r="H233" s="182" t="s">
        <v>373</v>
      </c>
      <c r="I233" s="356" t="s">
        <v>504</v>
      </c>
      <c r="J233" s="356"/>
      <c r="K233" s="356"/>
      <c r="L233" s="356"/>
      <c r="M233" s="356"/>
      <c r="N233" s="356"/>
      <c r="O233" s="356"/>
      <c r="P233" s="177"/>
      <c r="Q233" s="176"/>
      <c r="R233" s="177"/>
      <c r="S233" s="176"/>
      <c r="T233" s="175"/>
      <c r="U233" s="175"/>
      <c r="V233" s="175"/>
      <c r="W233" s="174"/>
    </row>
    <row r="234" spans="6:25" s="173" customFormat="1" ht="6" customHeight="1" outlineLevel="2" x14ac:dyDescent="0.25">
      <c r="F234" s="181"/>
      <c r="G234" s="180"/>
      <c r="H234" s="179"/>
      <c r="I234" s="178"/>
      <c r="J234" s="178"/>
      <c r="K234" s="178"/>
      <c r="L234" s="178"/>
      <c r="M234" s="178"/>
      <c r="N234" s="178"/>
      <c r="O234" s="178"/>
      <c r="P234" s="177"/>
      <c r="Q234" s="176"/>
      <c r="R234" s="177"/>
      <c r="S234" s="176"/>
      <c r="T234" s="175"/>
      <c r="U234" s="175"/>
      <c r="V234" s="175"/>
      <c r="W234" s="174"/>
    </row>
    <row r="235" spans="6:25" s="173" customFormat="1" ht="12" outlineLevel="2" x14ac:dyDescent="0.25">
      <c r="F235" s="190">
        <v>64</v>
      </c>
      <c r="G235" s="187" t="s">
        <v>407</v>
      </c>
      <c r="H235" s="189" t="s">
        <v>503</v>
      </c>
      <c r="I235" s="188" t="s">
        <v>502</v>
      </c>
      <c r="J235" s="187" t="s">
        <v>87</v>
      </c>
      <c r="K235" s="185">
        <v>706</v>
      </c>
      <c r="L235" s="186">
        <v>0</v>
      </c>
      <c r="M235" s="185">
        <v>706</v>
      </c>
      <c r="N235" s="184"/>
      <c r="O235" s="183">
        <f>M235*N235</f>
        <v>0</v>
      </c>
      <c r="P235" s="183">
        <v>0.15540000000000001</v>
      </c>
      <c r="Q235" s="183">
        <f>M235*P235</f>
        <v>109.7124</v>
      </c>
      <c r="R235" s="183"/>
      <c r="S235" s="183">
        <f>M235*R235</f>
        <v>0</v>
      </c>
      <c r="T235" s="183">
        <v>21</v>
      </c>
      <c r="U235" s="183">
        <f>O235*T235/100</f>
        <v>0</v>
      </c>
      <c r="V235" s="183">
        <f>U235+O235</f>
        <v>0</v>
      </c>
      <c r="W235" s="183"/>
      <c r="X235" s="183" t="s">
        <v>374</v>
      </c>
      <c r="Y235" s="183">
        <v>1</v>
      </c>
    </row>
    <row r="236" spans="6:25" s="173" customFormat="1" ht="12" outlineLevel="2" x14ac:dyDescent="0.25">
      <c r="F236" s="181"/>
      <c r="G236" s="180"/>
      <c r="H236" s="182" t="s">
        <v>373</v>
      </c>
      <c r="I236" s="356" t="s">
        <v>501</v>
      </c>
      <c r="J236" s="356"/>
      <c r="K236" s="356"/>
      <c r="L236" s="356"/>
      <c r="M236" s="356"/>
      <c r="N236" s="356"/>
      <c r="O236" s="356"/>
      <c r="P236" s="177"/>
      <c r="Q236" s="176"/>
      <c r="R236" s="177"/>
      <c r="S236" s="176"/>
      <c r="T236" s="175"/>
      <c r="U236" s="175"/>
      <c r="V236" s="175"/>
      <c r="W236" s="174"/>
    </row>
    <row r="237" spans="6:25" s="173" customFormat="1" ht="6" customHeight="1" outlineLevel="2" x14ac:dyDescent="0.25">
      <c r="F237" s="181"/>
      <c r="G237" s="180"/>
      <c r="H237" s="179"/>
      <c r="I237" s="178"/>
      <c r="J237" s="178"/>
      <c r="K237" s="178"/>
      <c r="L237" s="178"/>
      <c r="M237" s="178"/>
      <c r="N237" s="178"/>
      <c r="O237" s="178"/>
      <c r="P237" s="177"/>
      <c r="Q237" s="176"/>
      <c r="R237" s="177"/>
      <c r="S237" s="176"/>
      <c r="T237" s="175"/>
      <c r="U237" s="175"/>
      <c r="V237" s="175"/>
      <c r="W237" s="174"/>
    </row>
    <row r="238" spans="6:25" s="211" customFormat="1" ht="10.199999999999999" outlineLevel="3" x14ac:dyDescent="0.2">
      <c r="F238" s="224"/>
      <c r="G238" s="223"/>
      <c r="H238" s="222" t="str">
        <f>IF(AND(H237&lt;&gt;"Výkaz výměr:",I237=""),"Výkaz výměr:","")</f>
        <v>Výkaz výměr:</v>
      </c>
      <c r="I238" s="221" t="s">
        <v>500</v>
      </c>
      <c r="J238" s="220"/>
      <c r="K238" s="219"/>
      <c r="L238" s="218"/>
      <c r="M238" s="217">
        <v>706</v>
      </c>
      <c r="N238" s="213"/>
      <c r="O238" s="216"/>
      <c r="P238" s="215"/>
      <c r="Q238" s="213"/>
      <c r="R238" s="213"/>
      <c r="S238" s="213"/>
      <c r="T238" s="214" t="s">
        <v>371</v>
      </c>
      <c r="U238" s="213"/>
      <c r="V238" s="213"/>
      <c r="W238" s="212"/>
    </row>
    <row r="239" spans="6:25" s="173" customFormat="1" ht="12" outlineLevel="2" x14ac:dyDescent="0.25">
      <c r="F239" s="190">
        <v>65</v>
      </c>
      <c r="G239" s="187" t="s">
        <v>473</v>
      </c>
      <c r="H239" s="189" t="s">
        <v>499</v>
      </c>
      <c r="I239" s="188" t="s">
        <v>498</v>
      </c>
      <c r="J239" s="187" t="s">
        <v>87</v>
      </c>
      <c r="K239" s="185">
        <v>713.06</v>
      </c>
      <c r="L239" s="186">
        <v>0</v>
      </c>
      <c r="M239" s="185">
        <v>713.06</v>
      </c>
      <c r="N239" s="184"/>
      <c r="O239" s="183">
        <f>M239*N239</f>
        <v>0</v>
      </c>
      <c r="P239" s="183">
        <v>8.1000000000000003E-2</v>
      </c>
      <c r="Q239" s="183">
        <f>M239*P239</f>
        <v>57.757860000000001</v>
      </c>
      <c r="R239" s="183"/>
      <c r="S239" s="183">
        <f>M239*R239</f>
        <v>0</v>
      </c>
      <c r="T239" s="183">
        <v>21</v>
      </c>
      <c r="U239" s="183">
        <f>O239*T239/100</f>
        <v>0</v>
      </c>
      <c r="V239" s="183">
        <f>U239+O239</f>
        <v>0</v>
      </c>
      <c r="W239" s="183"/>
      <c r="X239" s="183" t="s">
        <v>374</v>
      </c>
      <c r="Y239" s="183">
        <v>1</v>
      </c>
    </row>
    <row r="240" spans="6:25" s="173" customFormat="1" ht="12" outlineLevel="2" x14ac:dyDescent="0.25">
      <c r="F240" s="181"/>
      <c r="G240" s="180"/>
      <c r="H240" s="182" t="s">
        <v>373</v>
      </c>
      <c r="I240" s="356" t="s">
        <v>498</v>
      </c>
      <c r="J240" s="356"/>
      <c r="K240" s="356"/>
      <c r="L240" s="356"/>
      <c r="M240" s="356"/>
      <c r="N240" s="356"/>
      <c r="O240" s="356"/>
      <c r="P240" s="177"/>
      <c r="Q240" s="176"/>
      <c r="R240" s="177"/>
      <c r="S240" s="176"/>
      <c r="T240" s="175"/>
      <c r="U240" s="175"/>
      <c r="V240" s="175"/>
      <c r="W240" s="174"/>
    </row>
    <row r="241" spans="6:25" s="173" customFormat="1" ht="6" customHeight="1" outlineLevel="2" x14ac:dyDescent="0.25">
      <c r="F241" s="181"/>
      <c r="G241" s="180"/>
      <c r="H241" s="179"/>
      <c r="I241" s="178"/>
      <c r="J241" s="178"/>
      <c r="K241" s="178"/>
      <c r="L241" s="178"/>
      <c r="M241" s="178"/>
      <c r="N241" s="178"/>
      <c r="O241" s="178"/>
      <c r="P241" s="177"/>
      <c r="Q241" s="176"/>
      <c r="R241" s="177"/>
      <c r="S241" s="176"/>
      <c r="T241" s="175"/>
      <c r="U241" s="175"/>
      <c r="V241" s="175"/>
      <c r="W241" s="174"/>
    </row>
    <row r="242" spans="6:25" s="211" customFormat="1" ht="10.199999999999999" outlineLevel="3" x14ac:dyDescent="0.2">
      <c r="F242" s="224"/>
      <c r="G242" s="223"/>
      <c r="H242" s="222" t="str">
        <f>IF(AND(H241&lt;&gt;"Výkaz výměr:",I241=""),"Výkaz výměr:","")</f>
        <v>Výkaz výměr:</v>
      </c>
      <c r="I242" s="221" t="s">
        <v>497</v>
      </c>
      <c r="J242" s="220"/>
      <c r="K242" s="219"/>
      <c r="L242" s="218"/>
      <c r="M242" s="217">
        <v>713.06</v>
      </c>
      <c r="N242" s="213"/>
      <c r="O242" s="216"/>
      <c r="P242" s="215"/>
      <c r="Q242" s="213"/>
      <c r="R242" s="213"/>
      <c r="S242" s="213"/>
      <c r="T242" s="214" t="s">
        <v>371</v>
      </c>
      <c r="U242" s="213"/>
      <c r="V242" s="213"/>
      <c r="W242" s="212"/>
    </row>
    <row r="243" spans="6:25" s="173" customFormat="1" ht="12" outlineLevel="2" x14ac:dyDescent="0.25">
      <c r="F243" s="190">
        <v>66</v>
      </c>
      <c r="G243" s="187" t="s">
        <v>407</v>
      </c>
      <c r="H243" s="189" t="s">
        <v>496</v>
      </c>
      <c r="I243" s="188" t="s">
        <v>495</v>
      </c>
      <c r="J243" s="187" t="s">
        <v>87</v>
      </c>
      <c r="K243" s="185">
        <v>435.7</v>
      </c>
      <c r="L243" s="186">
        <v>0</v>
      </c>
      <c r="M243" s="185">
        <v>435.7</v>
      </c>
      <c r="N243" s="184"/>
      <c r="O243" s="183">
        <f>M243*N243</f>
        <v>0</v>
      </c>
      <c r="P243" s="183">
        <v>0.10095</v>
      </c>
      <c r="Q243" s="183">
        <f>M243*P243</f>
        <v>43.983914999999996</v>
      </c>
      <c r="R243" s="183"/>
      <c r="S243" s="183">
        <f>M243*R243</f>
        <v>0</v>
      </c>
      <c r="T243" s="183">
        <v>21</v>
      </c>
      <c r="U243" s="183">
        <f>O243*T243/100</f>
        <v>0</v>
      </c>
      <c r="V243" s="183">
        <f>U243+O243</f>
        <v>0</v>
      </c>
      <c r="W243" s="183"/>
      <c r="X243" s="183" t="s">
        <v>374</v>
      </c>
      <c r="Y243" s="183">
        <v>1</v>
      </c>
    </row>
    <row r="244" spans="6:25" s="173" customFormat="1" ht="12" outlineLevel="2" x14ac:dyDescent="0.25">
      <c r="F244" s="181"/>
      <c r="G244" s="180"/>
      <c r="H244" s="182" t="s">
        <v>373</v>
      </c>
      <c r="I244" s="356" t="s">
        <v>494</v>
      </c>
      <c r="J244" s="356"/>
      <c r="K244" s="356"/>
      <c r="L244" s="356"/>
      <c r="M244" s="356"/>
      <c r="N244" s="356"/>
      <c r="O244" s="356"/>
      <c r="P244" s="177"/>
      <c r="Q244" s="176"/>
      <c r="R244" s="177"/>
      <c r="S244" s="176"/>
      <c r="T244" s="175"/>
      <c r="U244" s="175"/>
      <c r="V244" s="175"/>
      <c r="W244" s="174"/>
    </row>
    <row r="245" spans="6:25" s="173" customFormat="1" ht="6" customHeight="1" outlineLevel="2" x14ac:dyDescent="0.25">
      <c r="F245" s="181"/>
      <c r="G245" s="180"/>
      <c r="H245" s="179"/>
      <c r="I245" s="178"/>
      <c r="J245" s="178"/>
      <c r="K245" s="178"/>
      <c r="L245" s="178"/>
      <c r="M245" s="178"/>
      <c r="N245" s="178"/>
      <c r="O245" s="178"/>
      <c r="P245" s="177"/>
      <c r="Q245" s="176"/>
      <c r="R245" s="177"/>
      <c r="S245" s="176"/>
      <c r="T245" s="175"/>
      <c r="U245" s="175"/>
      <c r="V245" s="175"/>
      <c r="W245" s="174"/>
    </row>
    <row r="246" spans="6:25" s="211" customFormat="1" ht="10.199999999999999" outlineLevel="3" x14ac:dyDescent="0.2">
      <c r="F246" s="224"/>
      <c r="G246" s="223"/>
      <c r="H246" s="222" t="str">
        <f>IF(AND(H245&lt;&gt;"Výkaz výměr:",I245=""),"Výkaz výměr:","")</f>
        <v>Výkaz výměr:</v>
      </c>
      <c r="I246" s="221" t="s">
        <v>493</v>
      </c>
      <c r="J246" s="220"/>
      <c r="K246" s="219"/>
      <c r="L246" s="218"/>
      <c r="M246" s="217">
        <v>435.7</v>
      </c>
      <c r="N246" s="213"/>
      <c r="O246" s="216"/>
      <c r="P246" s="215"/>
      <c r="Q246" s="213"/>
      <c r="R246" s="213"/>
      <c r="S246" s="213"/>
      <c r="T246" s="214" t="s">
        <v>371</v>
      </c>
      <c r="U246" s="213"/>
      <c r="V246" s="213"/>
      <c r="W246" s="212"/>
    </row>
    <row r="247" spans="6:25" s="173" customFormat="1" ht="12" outlineLevel="2" x14ac:dyDescent="0.25">
      <c r="F247" s="190">
        <v>67</v>
      </c>
      <c r="G247" s="187" t="s">
        <v>473</v>
      </c>
      <c r="H247" s="189" t="s">
        <v>492</v>
      </c>
      <c r="I247" s="188" t="s">
        <v>491</v>
      </c>
      <c r="J247" s="187" t="s">
        <v>87</v>
      </c>
      <c r="K247" s="185">
        <v>440.05700000000002</v>
      </c>
      <c r="L247" s="186">
        <v>0</v>
      </c>
      <c r="M247" s="185">
        <v>440.05700000000002</v>
      </c>
      <c r="N247" s="184"/>
      <c r="O247" s="183">
        <f>M247*N247</f>
        <v>0</v>
      </c>
      <c r="P247" s="183">
        <v>2.4E-2</v>
      </c>
      <c r="Q247" s="183">
        <f>M247*P247</f>
        <v>10.561368</v>
      </c>
      <c r="R247" s="183"/>
      <c r="S247" s="183">
        <f>M247*R247</f>
        <v>0</v>
      </c>
      <c r="T247" s="183">
        <v>21</v>
      </c>
      <c r="U247" s="183">
        <f>O247*T247/100</f>
        <v>0</v>
      </c>
      <c r="V247" s="183">
        <f>U247+O247</f>
        <v>0</v>
      </c>
      <c r="W247" s="183"/>
      <c r="X247" s="183" t="s">
        <v>374</v>
      </c>
      <c r="Y247" s="183">
        <v>1</v>
      </c>
    </row>
    <row r="248" spans="6:25" s="173" customFormat="1" ht="12" outlineLevel="2" x14ac:dyDescent="0.25">
      <c r="F248" s="181"/>
      <c r="G248" s="180"/>
      <c r="H248" s="182" t="s">
        <v>373</v>
      </c>
      <c r="I248" s="356" t="s">
        <v>491</v>
      </c>
      <c r="J248" s="356"/>
      <c r="K248" s="356"/>
      <c r="L248" s="356"/>
      <c r="M248" s="356"/>
      <c r="N248" s="356"/>
      <c r="O248" s="356"/>
      <c r="P248" s="177"/>
      <c r="Q248" s="176"/>
      <c r="R248" s="177"/>
      <c r="S248" s="176"/>
      <c r="T248" s="175"/>
      <c r="U248" s="175"/>
      <c r="V248" s="175"/>
      <c r="W248" s="174"/>
    </row>
    <row r="249" spans="6:25" s="173" customFormat="1" ht="6" customHeight="1" outlineLevel="2" x14ac:dyDescent="0.25">
      <c r="F249" s="181"/>
      <c r="G249" s="180"/>
      <c r="H249" s="179"/>
      <c r="I249" s="178"/>
      <c r="J249" s="178"/>
      <c r="K249" s="178"/>
      <c r="L249" s="178"/>
      <c r="M249" s="178"/>
      <c r="N249" s="178"/>
      <c r="O249" s="178"/>
      <c r="P249" s="177"/>
      <c r="Q249" s="176"/>
      <c r="R249" s="177"/>
      <c r="S249" s="176"/>
      <c r="T249" s="175"/>
      <c r="U249" s="175"/>
      <c r="V249" s="175"/>
      <c r="W249" s="174"/>
    </row>
    <row r="250" spans="6:25" s="211" customFormat="1" ht="10.199999999999999" outlineLevel="3" x14ac:dyDescent="0.2">
      <c r="F250" s="224"/>
      <c r="G250" s="223"/>
      <c r="H250" s="222" t="str">
        <f>IF(AND(H249&lt;&gt;"Výkaz výměr:",I249=""),"Výkaz výměr:","")</f>
        <v>Výkaz výměr:</v>
      </c>
      <c r="I250" s="221" t="s">
        <v>490</v>
      </c>
      <c r="J250" s="220"/>
      <c r="K250" s="219"/>
      <c r="L250" s="218"/>
      <c r="M250" s="217">
        <v>440.05700000000002</v>
      </c>
      <c r="N250" s="213"/>
      <c r="O250" s="216"/>
      <c r="P250" s="215"/>
      <c r="Q250" s="213"/>
      <c r="R250" s="213"/>
      <c r="S250" s="213"/>
      <c r="T250" s="214" t="s">
        <v>371</v>
      </c>
      <c r="U250" s="213"/>
      <c r="V250" s="213"/>
      <c r="W250" s="212"/>
    </row>
    <row r="251" spans="6:25" s="173" customFormat="1" ht="12" outlineLevel="2" x14ac:dyDescent="0.25">
      <c r="F251" s="190">
        <v>68</v>
      </c>
      <c r="G251" s="187" t="s">
        <v>407</v>
      </c>
      <c r="H251" s="189" t="s">
        <v>489</v>
      </c>
      <c r="I251" s="188" t="s">
        <v>488</v>
      </c>
      <c r="J251" s="187" t="s">
        <v>116</v>
      </c>
      <c r="K251" s="185">
        <v>2</v>
      </c>
      <c r="L251" s="186">
        <v>0</v>
      </c>
      <c r="M251" s="185">
        <v>2</v>
      </c>
      <c r="N251" s="184"/>
      <c r="O251" s="183">
        <f>M251*N251</f>
        <v>0</v>
      </c>
      <c r="P251" s="183"/>
      <c r="Q251" s="183">
        <f>M251*P251</f>
        <v>0</v>
      </c>
      <c r="R251" s="183"/>
      <c r="S251" s="183">
        <f>M251*R251</f>
        <v>0</v>
      </c>
      <c r="T251" s="183">
        <v>21</v>
      </c>
      <c r="U251" s="183">
        <f>O251*T251/100</f>
        <v>0</v>
      </c>
      <c r="V251" s="183">
        <f>U251+O251</f>
        <v>0</v>
      </c>
      <c r="W251" s="183"/>
      <c r="X251" s="183" t="s">
        <v>374</v>
      </c>
      <c r="Y251" s="183">
        <v>1</v>
      </c>
    </row>
    <row r="252" spans="6:25" s="173" customFormat="1" ht="12" outlineLevel="2" x14ac:dyDescent="0.25">
      <c r="F252" s="181"/>
      <c r="G252" s="180"/>
      <c r="H252" s="182" t="s">
        <v>373</v>
      </c>
      <c r="I252" s="356" t="s">
        <v>487</v>
      </c>
      <c r="J252" s="356"/>
      <c r="K252" s="356"/>
      <c r="L252" s="356"/>
      <c r="M252" s="356"/>
      <c r="N252" s="356"/>
      <c r="O252" s="356"/>
      <c r="P252" s="177"/>
      <c r="Q252" s="176"/>
      <c r="R252" s="177"/>
      <c r="S252" s="176"/>
      <c r="T252" s="175"/>
      <c r="U252" s="175"/>
      <c r="V252" s="175"/>
      <c r="W252" s="174"/>
    </row>
    <row r="253" spans="6:25" s="173" customFormat="1" ht="6" customHeight="1" outlineLevel="2" x14ac:dyDescent="0.25">
      <c r="F253" s="181"/>
      <c r="G253" s="180"/>
      <c r="H253" s="179"/>
      <c r="I253" s="178"/>
      <c r="J253" s="178"/>
      <c r="K253" s="178"/>
      <c r="L253" s="178"/>
      <c r="M253" s="178"/>
      <c r="N253" s="178"/>
      <c r="O253" s="178"/>
      <c r="P253" s="177"/>
      <c r="Q253" s="176"/>
      <c r="R253" s="177"/>
      <c r="S253" s="176"/>
      <c r="T253" s="175"/>
      <c r="U253" s="175"/>
      <c r="V253" s="175"/>
      <c r="W253" s="174"/>
    </row>
    <row r="254" spans="6:25" s="173" customFormat="1" ht="12" outlineLevel="2" x14ac:dyDescent="0.25">
      <c r="F254" s="190">
        <v>69</v>
      </c>
      <c r="G254" s="187" t="s">
        <v>407</v>
      </c>
      <c r="H254" s="189" t="s">
        <v>486</v>
      </c>
      <c r="I254" s="188" t="s">
        <v>485</v>
      </c>
      <c r="J254" s="187" t="s">
        <v>116</v>
      </c>
      <c r="K254" s="185">
        <v>2</v>
      </c>
      <c r="L254" s="186">
        <v>0</v>
      </c>
      <c r="M254" s="185">
        <v>2</v>
      </c>
      <c r="N254" s="184"/>
      <c r="O254" s="183">
        <f>M254*N254</f>
        <v>0</v>
      </c>
      <c r="P254" s="183">
        <v>6.9999999999999999E-4</v>
      </c>
      <c r="Q254" s="183">
        <f>M254*P254</f>
        <v>1.4E-3</v>
      </c>
      <c r="R254" s="183"/>
      <c r="S254" s="183">
        <f>M254*R254</f>
        <v>0</v>
      </c>
      <c r="T254" s="183">
        <v>21</v>
      </c>
      <c r="U254" s="183">
        <f>O254*T254/100</f>
        <v>0</v>
      </c>
      <c r="V254" s="183">
        <f>U254+O254</f>
        <v>0</v>
      </c>
      <c r="W254" s="183"/>
      <c r="X254" s="183" t="s">
        <v>374</v>
      </c>
      <c r="Y254" s="183">
        <v>1</v>
      </c>
    </row>
    <row r="255" spans="6:25" s="173" customFormat="1" ht="12" outlineLevel="2" x14ac:dyDescent="0.25">
      <c r="F255" s="181"/>
      <c r="G255" s="180"/>
      <c r="H255" s="182" t="s">
        <v>373</v>
      </c>
      <c r="I255" s="356" t="s">
        <v>484</v>
      </c>
      <c r="J255" s="356"/>
      <c r="K255" s="356"/>
      <c r="L255" s="356"/>
      <c r="M255" s="356"/>
      <c r="N255" s="356"/>
      <c r="O255" s="356"/>
      <c r="P255" s="177"/>
      <c r="Q255" s="176"/>
      <c r="R255" s="177"/>
      <c r="S255" s="176"/>
      <c r="T255" s="175"/>
      <c r="U255" s="175"/>
      <c r="V255" s="175"/>
      <c r="W255" s="174"/>
    </row>
    <row r="256" spans="6:25" s="173" customFormat="1" ht="6" customHeight="1" outlineLevel="2" x14ac:dyDescent="0.25">
      <c r="F256" s="181"/>
      <c r="G256" s="180"/>
      <c r="H256" s="179"/>
      <c r="I256" s="178"/>
      <c r="J256" s="178"/>
      <c r="K256" s="178"/>
      <c r="L256" s="178"/>
      <c r="M256" s="178"/>
      <c r="N256" s="178"/>
      <c r="O256" s="178"/>
      <c r="P256" s="177"/>
      <c r="Q256" s="176"/>
      <c r="R256" s="177"/>
      <c r="S256" s="176"/>
      <c r="T256" s="175"/>
      <c r="U256" s="175"/>
      <c r="V256" s="175"/>
      <c r="W256" s="174"/>
    </row>
    <row r="257" spans="6:25" s="173" customFormat="1" ht="12" outlineLevel="2" x14ac:dyDescent="0.25">
      <c r="F257" s="190">
        <v>70</v>
      </c>
      <c r="G257" s="187" t="s">
        <v>473</v>
      </c>
      <c r="H257" s="189" t="s">
        <v>483</v>
      </c>
      <c r="I257" s="188" t="s">
        <v>482</v>
      </c>
      <c r="J257" s="187" t="s">
        <v>116</v>
      </c>
      <c r="K257" s="185">
        <v>2</v>
      </c>
      <c r="L257" s="186">
        <v>0</v>
      </c>
      <c r="M257" s="185">
        <v>2</v>
      </c>
      <c r="N257" s="184"/>
      <c r="O257" s="183">
        <f>M257*N257</f>
        <v>0</v>
      </c>
      <c r="P257" s="183">
        <v>4.0000000000000001E-3</v>
      </c>
      <c r="Q257" s="183">
        <f>M257*P257</f>
        <v>8.0000000000000002E-3</v>
      </c>
      <c r="R257" s="183"/>
      <c r="S257" s="183">
        <f>M257*R257</f>
        <v>0</v>
      </c>
      <c r="T257" s="183">
        <v>21</v>
      </c>
      <c r="U257" s="183">
        <f>O257*T257/100</f>
        <v>0</v>
      </c>
      <c r="V257" s="183">
        <f>U257+O257</f>
        <v>0</v>
      </c>
      <c r="W257" s="183"/>
      <c r="X257" s="183" t="s">
        <v>374</v>
      </c>
      <c r="Y257" s="183">
        <v>1</v>
      </c>
    </row>
    <row r="258" spans="6:25" s="173" customFormat="1" ht="12" outlineLevel="2" x14ac:dyDescent="0.25">
      <c r="F258" s="181"/>
      <c r="G258" s="180"/>
      <c r="H258" s="182" t="s">
        <v>373</v>
      </c>
      <c r="I258" s="356" t="s">
        <v>481</v>
      </c>
      <c r="J258" s="356"/>
      <c r="K258" s="356"/>
      <c r="L258" s="356"/>
      <c r="M258" s="356"/>
      <c r="N258" s="356"/>
      <c r="O258" s="356"/>
      <c r="P258" s="177"/>
      <c r="Q258" s="176"/>
      <c r="R258" s="177"/>
      <c r="S258" s="176"/>
      <c r="T258" s="175"/>
      <c r="U258" s="175"/>
      <c r="V258" s="175"/>
      <c r="W258" s="174"/>
    </row>
    <row r="259" spans="6:25" s="173" customFormat="1" ht="6" customHeight="1" outlineLevel="2" x14ac:dyDescent="0.25">
      <c r="F259" s="181"/>
      <c r="G259" s="180"/>
      <c r="H259" s="179"/>
      <c r="I259" s="178"/>
      <c r="J259" s="178"/>
      <c r="K259" s="178"/>
      <c r="L259" s="178"/>
      <c r="M259" s="178"/>
      <c r="N259" s="178"/>
      <c r="O259" s="178"/>
      <c r="P259" s="177"/>
      <c r="Q259" s="176"/>
      <c r="R259" s="177"/>
      <c r="S259" s="176"/>
      <c r="T259" s="175"/>
      <c r="U259" s="175"/>
      <c r="V259" s="175"/>
      <c r="W259" s="174"/>
    </row>
    <row r="260" spans="6:25" s="173" customFormat="1" ht="12" outlineLevel="2" x14ac:dyDescent="0.25">
      <c r="F260" s="190">
        <v>71</v>
      </c>
      <c r="G260" s="187" t="s">
        <v>407</v>
      </c>
      <c r="H260" s="189" t="s">
        <v>480</v>
      </c>
      <c r="I260" s="188" t="s">
        <v>479</v>
      </c>
      <c r="J260" s="187" t="s">
        <v>116</v>
      </c>
      <c r="K260" s="185">
        <v>2</v>
      </c>
      <c r="L260" s="186">
        <v>0</v>
      </c>
      <c r="M260" s="185">
        <v>2</v>
      </c>
      <c r="N260" s="184"/>
      <c r="O260" s="183">
        <f>M260*N260</f>
        <v>0</v>
      </c>
      <c r="P260" s="183">
        <v>0.11241</v>
      </c>
      <c r="Q260" s="183">
        <f>M260*P260</f>
        <v>0.22481999999999999</v>
      </c>
      <c r="R260" s="183"/>
      <c r="S260" s="183">
        <f>M260*R260</f>
        <v>0</v>
      </c>
      <c r="T260" s="183">
        <v>21</v>
      </c>
      <c r="U260" s="183">
        <f>O260*T260/100</f>
        <v>0</v>
      </c>
      <c r="V260" s="183">
        <f>U260+O260</f>
        <v>0</v>
      </c>
      <c r="W260" s="183"/>
      <c r="X260" s="183" t="s">
        <v>374</v>
      </c>
      <c r="Y260" s="183">
        <v>1</v>
      </c>
    </row>
    <row r="261" spans="6:25" s="173" customFormat="1" ht="12" outlineLevel="2" x14ac:dyDescent="0.25">
      <c r="F261" s="181"/>
      <c r="G261" s="180"/>
      <c r="H261" s="182" t="s">
        <v>373</v>
      </c>
      <c r="I261" s="356" t="s">
        <v>478</v>
      </c>
      <c r="J261" s="356"/>
      <c r="K261" s="356"/>
      <c r="L261" s="356"/>
      <c r="M261" s="356"/>
      <c r="N261" s="356"/>
      <c r="O261" s="356"/>
      <c r="P261" s="177"/>
      <c r="Q261" s="176"/>
      <c r="R261" s="177"/>
      <c r="S261" s="176"/>
      <c r="T261" s="175"/>
      <c r="U261" s="175"/>
      <c r="V261" s="175"/>
      <c r="W261" s="174"/>
    </row>
    <row r="262" spans="6:25" s="173" customFormat="1" ht="6" customHeight="1" outlineLevel="2" x14ac:dyDescent="0.25">
      <c r="F262" s="181"/>
      <c r="G262" s="180"/>
      <c r="H262" s="179"/>
      <c r="I262" s="178"/>
      <c r="J262" s="178"/>
      <c r="K262" s="178"/>
      <c r="L262" s="178"/>
      <c r="M262" s="178"/>
      <c r="N262" s="178"/>
      <c r="O262" s="178"/>
      <c r="P262" s="177"/>
      <c r="Q262" s="176"/>
      <c r="R262" s="177"/>
      <c r="S262" s="176"/>
      <c r="T262" s="175"/>
      <c r="U262" s="175"/>
      <c r="V262" s="175"/>
      <c r="W262" s="174"/>
    </row>
    <row r="263" spans="6:25" s="173" customFormat="1" ht="12" outlineLevel="2" x14ac:dyDescent="0.25">
      <c r="F263" s="190">
        <v>72</v>
      </c>
      <c r="G263" s="187" t="s">
        <v>473</v>
      </c>
      <c r="H263" s="189" t="s">
        <v>477</v>
      </c>
      <c r="I263" s="188" t="s">
        <v>476</v>
      </c>
      <c r="J263" s="187" t="s">
        <v>116</v>
      </c>
      <c r="K263" s="185">
        <v>2</v>
      </c>
      <c r="L263" s="186">
        <v>0</v>
      </c>
      <c r="M263" s="185">
        <v>2</v>
      </c>
      <c r="N263" s="184"/>
      <c r="O263" s="183">
        <f>M263*N263</f>
        <v>0</v>
      </c>
      <c r="P263" s="183">
        <v>6.1000000000000004E-3</v>
      </c>
      <c r="Q263" s="183">
        <f>M263*P263</f>
        <v>1.2200000000000001E-2</v>
      </c>
      <c r="R263" s="183"/>
      <c r="S263" s="183">
        <f>M263*R263</f>
        <v>0</v>
      </c>
      <c r="T263" s="183">
        <v>21</v>
      </c>
      <c r="U263" s="183">
        <f>O263*T263/100</f>
        <v>0</v>
      </c>
      <c r="V263" s="183">
        <f>U263+O263</f>
        <v>0</v>
      </c>
      <c r="W263" s="183"/>
      <c r="X263" s="183" t="s">
        <v>374</v>
      </c>
      <c r="Y263" s="183">
        <v>1</v>
      </c>
    </row>
    <row r="264" spans="6:25" s="173" customFormat="1" ht="12" outlineLevel="2" x14ac:dyDescent="0.25">
      <c r="F264" s="181"/>
      <c r="G264" s="180"/>
      <c r="H264" s="182" t="s">
        <v>373</v>
      </c>
      <c r="I264" s="356" t="s">
        <v>476</v>
      </c>
      <c r="J264" s="356"/>
      <c r="K264" s="356"/>
      <c r="L264" s="356"/>
      <c r="M264" s="356"/>
      <c r="N264" s="356"/>
      <c r="O264" s="356"/>
      <c r="P264" s="177"/>
      <c r="Q264" s="176"/>
      <c r="R264" s="177"/>
      <c r="S264" s="176"/>
      <c r="T264" s="175"/>
      <c r="U264" s="175"/>
      <c r="V264" s="175"/>
      <c r="W264" s="174"/>
    </row>
    <row r="265" spans="6:25" s="173" customFormat="1" ht="6" customHeight="1" outlineLevel="2" x14ac:dyDescent="0.25">
      <c r="F265" s="181"/>
      <c r="G265" s="180"/>
      <c r="H265" s="179"/>
      <c r="I265" s="178"/>
      <c r="J265" s="178"/>
      <c r="K265" s="178"/>
      <c r="L265" s="178"/>
      <c r="M265" s="178"/>
      <c r="N265" s="178"/>
      <c r="O265" s="178"/>
      <c r="P265" s="177"/>
      <c r="Q265" s="176"/>
      <c r="R265" s="177"/>
      <c r="S265" s="176"/>
      <c r="T265" s="175"/>
      <c r="U265" s="175"/>
      <c r="V265" s="175"/>
      <c r="W265" s="174"/>
    </row>
    <row r="266" spans="6:25" s="173" customFormat="1" ht="12" outlineLevel="2" x14ac:dyDescent="0.25">
      <c r="F266" s="190">
        <v>73</v>
      </c>
      <c r="G266" s="187" t="s">
        <v>473</v>
      </c>
      <c r="H266" s="189" t="s">
        <v>475</v>
      </c>
      <c r="I266" s="188" t="s">
        <v>474</v>
      </c>
      <c r="J266" s="187" t="s">
        <v>116</v>
      </c>
      <c r="K266" s="185">
        <v>2</v>
      </c>
      <c r="L266" s="186">
        <v>0</v>
      </c>
      <c r="M266" s="185">
        <v>2</v>
      </c>
      <c r="N266" s="184"/>
      <c r="O266" s="183">
        <f>M266*N266</f>
        <v>0</v>
      </c>
      <c r="P266" s="183">
        <v>3.0000000000000001E-3</v>
      </c>
      <c r="Q266" s="183">
        <f>M266*P266</f>
        <v>6.0000000000000001E-3</v>
      </c>
      <c r="R266" s="183"/>
      <c r="S266" s="183">
        <f>M266*R266</f>
        <v>0</v>
      </c>
      <c r="T266" s="183">
        <v>21</v>
      </c>
      <c r="U266" s="183">
        <f>O266*T266/100</f>
        <v>0</v>
      </c>
      <c r="V266" s="183">
        <f>U266+O266</f>
        <v>0</v>
      </c>
      <c r="W266" s="183"/>
      <c r="X266" s="183" t="s">
        <v>374</v>
      </c>
      <c r="Y266" s="183">
        <v>1</v>
      </c>
    </row>
    <row r="267" spans="6:25" s="173" customFormat="1" ht="12" outlineLevel="2" x14ac:dyDescent="0.25">
      <c r="F267" s="181"/>
      <c r="G267" s="180"/>
      <c r="H267" s="182" t="s">
        <v>373</v>
      </c>
      <c r="I267" s="356" t="s">
        <v>474</v>
      </c>
      <c r="J267" s="356"/>
      <c r="K267" s="356"/>
      <c r="L267" s="356"/>
      <c r="M267" s="356"/>
      <c r="N267" s="356"/>
      <c r="O267" s="356"/>
      <c r="P267" s="177"/>
      <c r="Q267" s="176"/>
      <c r="R267" s="177"/>
      <c r="S267" s="176"/>
      <c r="T267" s="175"/>
      <c r="U267" s="175"/>
      <c r="V267" s="175"/>
      <c r="W267" s="174"/>
    </row>
    <row r="268" spans="6:25" s="173" customFormat="1" ht="6" customHeight="1" outlineLevel="2" x14ac:dyDescent="0.25">
      <c r="F268" s="181"/>
      <c r="G268" s="180"/>
      <c r="H268" s="179"/>
      <c r="I268" s="178"/>
      <c r="J268" s="178"/>
      <c r="K268" s="178"/>
      <c r="L268" s="178"/>
      <c r="M268" s="178"/>
      <c r="N268" s="178"/>
      <c r="O268" s="178"/>
      <c r="P268" s="177"/>
      <c r="Q268" s="176"/>
      <c r="R268" s="177"/>
      <c r="S268" s="176"/>
      <c r="T268" s="175"/>
      <c r="U268" s="175"/>
      <c r="V268" s="175"/>
      <c r="W268" s="174"/>
    </row>
    <row r="269" spans="6:25" s="173" customFormat="1" ht="12" outlineLevel="2" x14ac:dyDescent="0.25">
      <c r="F269" s="190">
        <v>74</v>
      </c>
      <c r="G269" s="187" t="s">
        <v>473</v>
      </c>
      <c r="H269" s="189" t="s">
        <v>472</v>
      </c>
      <c r="I269" s="188" t="s">
        <v>471</v>
      </c>
      <c r="J269" s="187" t="s">
        <v>116</v>
      </c>
      <c r="K269" s="185">
        <v>2</v>
      </c>
      <c r="L269" s="186">
        <v>0</v>
      </c>
      <c r="M269" s="185">
        <v>2</v>
      </c>
      <c r="N269" s="184"/>
      <c r="O269" s="183">
        <f>M269*N269</f>
        <v>0</v>
      </c>
      <c r="P269" s="183">
        <v>1E-4</v>
      </c>
      <c r="Q269" s="183">
        <f>M269*P269</f>
        <v>2.0000000000000001E-4</v>
      </c>
      <c r="R269" s="183"/>
      <c r="S269" s="183">
        <f>M269*R269</f>
        <v>0</v>
      </c>
      <c r="T269" s="183">
        <v>21</v>
      </c>
      <c r="U269" s="183">
        <f>O269*T269/100</f>
        <v>0</v>
      </c>
      <c r="V269" s="183">
        <f>U269+O269</f>
        <v>0</v>
      </c>
      <c r="W269" s="183"/>
      <c r="X269" s="183" t="s">
        <v>374</v>
      </c>
      <c r="Y269" s="183">
        <v>1</v>
      </c>
    </row>
    <row r="270" spans="6:25" s="173" customFormat="1" ht="12" outlineLevel="2" x14ac:dyDescent="0.25">
      <c r="F270" s="181"/>
      <c r="G270" s="180"/>
      <c r="H270" s="182" t="s">
        <v>373</v>
      </c>
      <c r="I270" s="356" t="s">
        <v>471</v>
      </c>
      <c r="J270" s="356"/>
      <c r="K270" s="356"/>
      <c r="L270" s="356"/>
      <c r="M270" s="356"/>
      <c r="N270" s="356"/>
      <c r="O270" s="356"/>
      <c r="P270" s="177"/>
      <c r="Q270" s="176"/>
      <c r="R270" s="177"/>
      <c r="S270" s="176"/>
      <c r="T270" s="175"/>
      <c r="U270" s="175"/>
      <c r="V270" s="175"/>
      <c r="W270" s="174"/>
    </row>
    <row r="271" spans="6:25" s="173" customFormat="1" ht="6" customHeight="1" outlineLevel="2" x14ac:dyDescent="0.25">
      <c r="F271" s="181"/>
      <c r="G271" s="180"/>
      <c r="H271" s="179"/>
      <c r="I271" s="178"/>
      <c r="J271" s="178"/>
      <c r="K271" s="178"/>
      <c r="L271" s="178"/>
      <c r="M271" s="178"/>
      <c r="N271" s="178"/>
      <c r="O271" s="178"/>
      <c r="P271" s="177"/>
      <c r="Q271" s="176"/>
      <c r="R271" s="177"/>
      <c r="S271" s="176"/>
      <c r="T271" s="175"/>
      <c r="U271" s="175"/>
      <c r="V271" s="175"/>
      <c r="W271" s="174"/>
    </row>
    <row r="272" spans="6:25" s="173" customFormat="1" ht="12" outlineLevel="2" x14ac:dyDescent="0.25">
      <c r="F272" s="190">
        <v>75</v>
      </c>
      <c r="G272" s="187" t="s">
        <v>407</v>
      </c>
      <c r="H272" s="189" t="s">
        <v>470</v>
      </c>
      <c r="I272" s="188" t="s">
        <v>469</v>
      </c>
      <c r="J272" s="187" t="s">
        <v>447</v>
      </c>
      <c r="K272" s="185">
        <v>28</v>
      </c>
      <c r="L272" s="186">
        <v>0</v>
      </c>
      <c r="M272" s="185">
        <v>28</v>
      </c>
      <c r="N272" s="184"/>
      <c r="O272" s="183">
        <f>M272*N272</f>
        <v>0</v>
      </c>
      <c r="P272" s="183">
        <v>2.5999999999999999E-3</v>
      </c>
      <c r="Q272" s="183">
        <f>M272*P272</f>
        <v>7.2800000000000004E-2</v>
      </c>
      <c r="R272" s="183"/>
      <c r="S272" s="183">
        <f>M272*R272</f>
        <v>0</v>
      </c>
      <c r="T272" s="183">
        <v>21</v>
      </c>
      <c r="U272" s="183">
        <f>O272*T272/100</f>
        <v>0</v>
      </c>
      <c r="V272" s="183">
        <f>U272+O272</f>
        <v>0</v>
      </c>
      <c r="W272" s="183"/>
      <c r="X272" s="183" t="s">
        <v>374</v>
      </c>
      <c r="Y272" s="183">
        <v>1</v>
      </c>
    </row>
    <row r="273" spans="6:25" s="173" customFormat="1" ht="12" outlineLevel="2" x14ac:dyDescent="0.25">
      <c r="F273" s="181"/>
      <c r="G273" s="180"/>
      <c r="H273" s="182" t="s">
        <v>373</v>
      </c>
      <c r="I273" s="356" t="s">
        <v>468</v>
      </c>
      <c r="J273" s="356"/>
      <c r="K273" s="356"/>
      <c r="L273" s="356"/>
      <c r="M273" s="356"/>
      <c r="N273" s="356"/>
      <c r="O273" s="356"/>
      <c r="P273" s="177"/>
      <c r="Q273" s="176"/>
      <c r="R273" s="177"/>
      <c r="S273" s="176"/>
      <c r="T273" s="175"/>
      <c r="U273" s="175"/>
      <c r="V273" s="175"/>
      <c r="W273" s="174"/>
    </row>
    <row r="274" spans="6:25" s="173" customFormat="1" ht="6" customHeight="1" outlineLevel="2" x14ac:dyDescent="0.25">
      <c r="F274" s="181"/>
      <c r="G274" s="180"/>
      <c r="H274" s="179"/>
      <c r="I274" s="178"/>
      <c r="J274" s="178"/>
      <c r="K274" s="178"/>
      <c r="L274" s="178"/>
      <c r="M274" s="178"/>
      <c r="N274" s="178"/>
      <c r="O274" s="178"/>
      <c r="P274" s="177"/>
      <c r="Q274" s="176"/>
      <c r="R274" s="177"/>
      <c r="S274" s="176"/>
      <c r="T274" s="175"/>
      <c r="U274" s="175"/>
      <c r="V274" s="175"/>
      <c r="W274" s="174"/>
    </row>
    <row r="275" spans="6:25" s="211" customFormat="1" ht="10.199999999999999" outlineLevel="3" x14ac:dyDescent="0.2">
      <c r="F275" s="224"/>
      <c r="G275" s="223"/>
      <c r="H275" s="222" t="str">
        <f>IF(AND(H274&lt;&gt;"Výkaz výměr:",I274=""),"Výkaz výměr:","")</f>
        <v>Výkaz výměr:</v>
      </c>
      <c r="I275" s="221" t="s">
        <v>467</v>
      </c>
      <c r="J275" s="220"/>
      <c r="K275" s="219"/>
      <c r="L275" s="218"/>
      <c r="M275" s="217">
        <v>28</v>
      </c>
      <c r="N275" s="213"/>
      <c r="O275" s="216"/>
      <c r="P275" s="215"/>
      <c r="Q275" s="213"/>
      <c r="R275" s="213"/>
      <c r="S275" s="213"/>
      <c r="T275" s="214" t="s">
        <v>371</v>
      </c>
      <c r="U275" s="213"/>
      <c r="V275" s="213"/>
      <c r="W275" s="212"/>
    </row>
    <row r="276" spans="6:25" s="173" customFormat="1" ht="12" outlineLevel="2" x14ac:dyDescent="0.25">
      <c r="F276" s="190">
        <v>76</v>
      </c>
      <c r="G276" s="187" t="s">
        <v>407</v>
      </c>
      <c r="H276" s="189" t="s">
        <v>466</v>
      </c>
      <c r="I276" s="188" t="s">
        <v>465</v>
      </c>
      <c r="J276" s="187" t="s">
        <v>447</v>
      </c>
      <c r="K276" s="185">
        <v>28</v>
      </c>
      <c r="L276" s="186">
        <v>0</v>
      </c>
      <c r="M276" s="185">
        <v>28</v>
      </c>
      <c r="N276" s="184"/>
      <c r="O276" s="183">
        <f>M276*N276</f>
        <v>0</v>
      </c>
      <c r="P276" s="183">
        <v>1.0000000000000001E-5</v>
      </c>
      <c r="Q276" s="183">
        <f>M276*P276</f>
        <v>2.8000000000000003E-4</v>
      </c>
      <c r="R276" s="183"/>
      <c r="S276" s="183">
        <f>M276*R276</f>
        <v>0</v>
      </c>
      <c r="T276" s="183">
        <v>21</v>
      </c>
      <c r="U276" s="183">
        <f>O276*T276/100</f>
        <v>0</v>
      </c>
      <c r="V276" s="183">
        <f>U276+O276</f>
        <v>0</v>
      </c>
      <c r="W276" s="183"/>
      <c r="X276" s="183" t="s">
        <v>374</v>
      </c>
      <c r="Y276" s="183">
        <v>1</v>
      </c>
    </row>
    <row r="277" spans="6:25" s="173" customFormat="1" ht="12" outlineLevel="2" x14ac:dyDescent="0.25">
      <c r="F277" s="181"/>
      <c r="G277" s="180"/>
      <c r="H277" s="182" t="s">
        <v>373</v>
      </c>
      <c r="I277" s="356" t="s">
        <v>464</v>
      </c>
      <c r="J277" s="356"/>
      <c r="K277" s="356"/>
      <c r="L277" s="356"/>
      <c r="M277" s="356"/>
      <c r="N277" s="356"/>
      <c r="O277" s="356"/>
      <c r="P277" s="177"/>
      <c r="Q277" s="176"/>
      <c r="R277" s="177"/>
      <c r="S277" s="176"/>
      <c r="T277" s="175"/>
      <c r="U277" s="175"/>
      <c r="V277" s="175"/>
      <c r="W277" s="174"/>
    </row>
    <row r="278" spans="6:25" s="173" customFormat="1" ht="6" customHeight="1" outlineLevel="2" x14ac:dyDescent="0.25">
      <c r="F278" s="181"/>
      <c r="G278" s="180"/>
      <c r="H278" s="179"/>
      <c r="I278" s="178"/>
      <c r="J278" s="178"/>
      <c r="K278" s="178"/>
      <c r="L278" s="178"/>
      <c r="M278" s="178"/>
      <c r="N278" s="178"/>
      <c r="O278" s="178"/>
      <c r="P278" s="177"/>
      <c r="Q278" s="176"/>
      <c r="R278" s="177"/>
      <c r="S278" s="176"/>
      <c r="T278" s="175"/>
      <c r="U278" s="175"/>
      <c r="V278" s="175"/>
      <c r="W278" s="174"/>
    </row>
    <row r="279" spans="6:25" s="173" customFormat="1" ht="12" outlineLevel="2" x14ac:dyDescent="0.25">
      <c r="F279" s="190">
        <v>77</v>
      </c>
      <c r="G279" s="187" t="s">
        <v>407</v>
      </c>
      <c r="H279" s="189" t="s">
        <v>463</v>
      </c>
      <c r="I279" s="188" t="s">
        <v>462</v>
      </c>
      <c r="J279" s="187" t="s">
        <v>87</v>
      </c>
      <c r="K279" s="185">
        <v>1236</v>
      </c>
      <c r="L279" s="186">
        <v>0</v>
      </c>
      <c r="M279" s="185">
        <v>1236</v>
      </c>
      <c r="N279" s="184"/>
      <c r="O279" s="183">
        <f>M279*N279</f>
        <v>0</v>
      </c>
      <c r="P279" s="183">
        <v>3.3E-4</v>
      </c>
      <c r="Q279" s="183">
        <f>M279*P279</f>
        <v>0.40788000000000002</v>
      </c>
      <c r="R279" s="183"/>
      <c r="S279" s="183">
        <f>M279*R279</f>
        <v>0</v>
      </c>
      <c r="T279" s="183">
        <v>21</v>
      </c>
      <c r="U279" s="183">
        <f>O279*T279/100</f>
        <v>0</v>
      </c>
      <c r="V279" s="183">
        <f>U279+O279</f>
        <v>0</v>
      </c>
      <c r="W279" s="183"/>
      <c r="X279" s="183" t="s">
        <v>374</v>
      </c>
      <c r="Y279" s="183">
        <v>1</v>
      </c>
    </row>
    <row r="280" spans="6:25" s="173" customFormat="1" ht="12" outlineLevel="2" x14ac:dyDescent="0.25">
      <c r="F280" s="181"/>
      <c r="G280" s="180"/>
      <c r="H280" s="182" t="s">
        <v>373</v>
      </c>
      <c r="I280" s="356" t="s">
        <v>461</v>
      </c>
      <c r="J280" s="356"/>
      <c r="K280" s="356"/>
      <c r="L280" s="356"/>
      <c r="M280" s="356"/>
      <c r="N280" s="356"/>
      <c r="O280" s="356"/>
      <c r="P280" s="177"/>
      <c r="Q280" s="176"/>
      <c r="R280" s="177"/>
      <c r="S280" s="176"/>
      <c r="T280" s="175"/>
      <c r="U280" s="175"/>
      <c r="V280" s="175"/>
      <c r="W280" s="174"/>
    </row>
    <row r="281" spans="6:25" s="173" customFormat="1" ht="6" customHeight="1" outlineLevel="2" x14ac:dyDescent="0.25">
      <c r="F281" s="181"/>
      <c r="G281" s="180"/>
      <c r="H281" s="179"/>
      <c r="I281" s="178"/>
      <c r="J281" s="178"/>
      <c r="K281" s="178"/>
      <c r="L281" s="178"/>
      <c r="M281" s="178"/>
      <c r="N281" s="178"/>
      <c r="O281" s="178"/>
      <c r="P281" s="177"/>
      <c r="Q281" s="176"/>
      <c r="R281" s="177"/>
      <c r="S281" s="176"/>
      <c r="T281" s="175"/>
      <c r="U281" s="175"/>
      <c r="V281" s="175"/>
      <c r="W281" s="174"/>
    </row>
    <row r="282" spans="6:25" s="211" customFormat="1" ht="10.199999999999999" outlineLevel="3" x14ac:dyDescent="0.2">
      <c r="F282" s="224"/>
      <c r="G282" s="223"/>
      <c r="H282" s="222" t="str">
        <f>IF(AND(H281&lt;&gt;"Výkaz výměr:",I281=""),"Výkaz výměr:","")</f>
        <v>Výkaz výměr:</v>
      </c>
      <c r="I282" s="221" t="s">
        <v>460</v>
      </c>
      <c r="J282" s="220"/>
      <c r="K282" s="219"/>
      <c r="L282" s="218"/>
      <c r="M282" s="217">
        <v>1236</v>
      </c>
      <c r="N282" s="213"/>
      <c r="O282" s="216"/>
      <c r="P282" s="215"/>
      <c r="Q282" s="213"/>
      <c r="R282" s="213"/>
      <c r="S282" s="213"/>
      <c r="T282" s="214" t="s">
        <v>371</v>
      </c>
      <c r="U282" s="213"/>
      <c r="V282" s="213"/>
      <c r="W282" s="212"/>
    </row>
    <row r="283" spans="6:25" s="173" customFormat="1" ht="12" outlineLevel="2" x14ac:dyDescent="0.25">
      <c r="F283" s="190">
        <v>78</v>
      </c>
      <c r="G283" s="187" t="s">
        <v>407</v>
      </c>
      <c r="H283" s="189" t="s">
        <v>459</v>
      </c>
      <c r="I283" s="188" t="s">
        <v>458</v>
      </c>
      <c r="J283" s="187" t="s">
        <v>87</v>
      </c>
      <c r="K283" s="185">
        <v>41</v>
      </c>
      <c r="L283" s="186">
        <v>0</v>
      </c>
      <c r="M283" s="185">
        <v>41</v>
      </c>
      <c r="N283" s="184"/>
      <c r="O283" s="183">
        <f>M283*N283</f>
        <v>0</v>
      </c>
      <c r="P283" s="183"/>
      <c r="Q283" s="183">
        <f>M283*P283</f>
        <v>0</v>
      </c>
      <c r="R283" s="183"/>
      <c r="S283" s="183">
        <f>M283*R283</f>
        <v>0</v>
      </c>
      <c r="T283" s="183">
        <v>21</v>
      </c>
      <c r="U283" s="183">
        <f>O283*T283/100</f>
        <v>0</v>
      </c>
      <c r="V283" s="183">
        <f>U283+O283</f>
        <v>0</v>
      </c>
      <c r="W283" s="183"/>
      <c r="X283" s="183" t="s">
        <v>374</v>
      </c>
      <c r="Y283" s="183">
        <v>1</v>
      </c>
    </row>
    <row r="284" spans="6:25" s="173" customFormat="1" ht="12" outlineLevel="2" x14ac:dyDescent="0.25">
      <c r="F284" s="181"/>
      <c r="G284" s="180"/>
      <c r="H284" s="182" t="s">
        <v>373</v>
      </c>
      <c r="I284" s="356" t="s">
        <v>457</v>
      </c>
      <c r="J284" s="356"/>
      <c r="K284" s="356"/>
      <c r="L284" s="356"/>
      <c r="M284" s="356"/>
      <c r="N284" s="356"/>
      <c r="O284" s="356"/>
      <c r="P284" s="177"/>
      <c r="Q284" s="176"/>
      <c r="R284" s="177"/>
      <c r="S284" s="176"/>
      <c r="T284" s="175"/>
      <c r="U284" s="175"/>
      <c r="V284" s="175"/>
      <c r="W284" s="174"/>
    </row>
    <row r="285" spans="6:25" s="173" customFormat="1" ht="6" customHeight="1" outlineLevel="2" x14ac:dyDescent="0.25">
      <c r="F285" s="181"/>
      <c r="G285" s="180"/>
      <c r="H285" s="179"/>
      <c r="I285" s="178"/>
      <c r="J285" s="178"/>
      <c r="K285" s="178"/>
      <c r="L285" s="178"/>
      <c r="M285" s="178"/>
      <c r="N285" s="178"/>
      <c r="O285" s="178"/>
      <c r="P285" s="177"/>
      <c r="Q285" s="176"/>
      <c r="R285" s="177"/>
      <c r="S285" s="176"/>
      <c r="T285" s="175"/>
      <c r="U285" s="175"/>
      <c r="V285" s="175"/>
      <c r="W285" s="174"/>
    </row>
    <row r="286" spans="6:25" s="173" customFormat="1" ht="12" outlineLevel="2" x14ac:dyDescent="0.25">
      <c r="F286" s="190">
        <v>79</v>
      </c>
      <c r="G286" s="187" t="s">
        <v>407</v>
      </c>
      <c r="H286" s="189" t="s">
        <v>456</v>
      </c>
      <c r="I286" s="188" t="s">
        <v>455</v>
      </c>
      <c r="J286" s="187" t="s">
        <v>87</v>
      </c>
      <c r="K286" s="185">
        <v>41</v>
      </c>
      <c r="L286" s="186">
        <v>0</v>
      </c>
      <c r="M286" s="185">
        <v>41</v>
      </c>
      <c r="N286" s="184"/>
      <c r="O286" s="183">
        <f>M286*N286</f>
        <v>0</v>
      </c>
      <c r="P286" s="183"/>
      <c r="Q286" s="183">
        <f>M286*P286</f>
        <v>0</v>
      </c>
      <c r="R286" s="183"/>
      <c r="S286" s="183">
        <f>M286*R286</f>
        <v>0</v>
      </c>
      <c r="T286" s="183">
        <v>21</v>
      </c>
      <c r="U286" s="183">
        <f>O286*T286/100</f>
        <v>0</v>
      </c>
      <c r="V286" s="183">
        <f>U286+O286</f>
        <v>0</v>
      </c>
      <c r="W286" s="183"/>
      <c r="X286" s="183" t="s">
        <v>374</v>
      </c>
      <c r="Y286" s="183">
        <v>1</v>
      </c>
    </row>
    <row r="287" spans="6:25" s="173" customFormat="1" ht="12" outlineLevel="2" x14ac:dyDescent="0.25">
      <c r="F287" s="181"/>
      <c r="G287" s="180"/>
      <c r="H287" s="182" t="s">
        <v>373</v>
      </c>
      <c r="I287" s="356" t="s">
        <v>454</v>
      </c>
      <c r="J287" s="356"/>
      <c r="K287" s="356"/>
      <c r="L287" s="356"/>
      <c r="M287" s="356"/>
      <c r="N287" s="356"/>
      <c r="O287" s="356"/>
      <c r="P287" s="177"/>
      <c r="Q287" s="176"/>
      <c r="R287" s="177"/>
      <c r="S287" s="176"/>
      <c r="T287" s="175"/>
      <c r="U287" s="175"/>
      <c r="V287" s="175"/>
      <c r="W287" s="174"/>
    </row>
    <row r="288" spans="6:25" s="173" customFormat="1" ht="6" customHeight="1" outlineLevel="2" x14ac:dyDescent="0.25">
      <c r="F288" s="181"/>
      <c r="G288" s="180"/>
      <c r="H288" s="179"/>
      <c r="I288" s="178"/>
      <c r="J288" s="178"/>
      <c r="K288" s="178"/>
      <c r="L288" s="178"/>
      <c r="M288" s="178"/>
      <c r="N288" s="178"/>
      <c r="O288" s="178"/>
      <c r="P288" s="177"/>
      <c r="Q288" s="176"/>
      <c r="R288" s="177"/>
      <c r="S288" s="176"/>
      <c r="T288" s="175"/>
      <c r="U288" s="175"/>
      <c r="V288" s="175"/>
      <c r="W288" s="174"/>
    </row>
    <row r="289" spans="6:25" s="211" customFormat="1" ht="10.199999999999999" outlineLevel="3" x14ac:dyDescent="0.2">
      <c r="F289" s="224"/>
      <c r="G289" s="223"/>
      <c r="H289" s="222" t="str">
        <f>IF(AND(H288&lt;&gt;"Výkaz výměr:",I288=""),"Výkaz výměr:","")</f>
        <v>Výkaz výměr:</v>
      </c>
      <c r="I289" s="221" t="s">
        <v>453</v>
      </c>
      <c r="J289" s="220"/>
      <c r="K289" s="219"/>
      <c r="L289" s="218"/>
      <c r="M289" s="217">
        <v>41</v>
      </c>
      <c r="N289" s="213"/>
      <c r="O289" s="216"/>
      <c r="P289" s="215"/>
      <c r="Q289" s="213"/>
      <c r="R289" s="213"/>
      <c r="S289" s="213"/>
      <c r="T289" s="214" t="s">
        <v>371</v>
      </c>
      <c r="U289" s="213"/>
      <c r="V289" s="213"/>
      <c r="W289" s="212"/>
    </row>
    <row r="290" spans="6:25" s="173" customFormat="1" ht="24" outlineLevel="2" x14ac:dyDescent="0.25">
      <c r="F290" s="190">
        <v>80</v>
      </c>
      <c r="G290" s="187" t="s">
        <v>407</v>
      </c>
      <c r="H290" s="189" t="s">
        <v>452</v>
      </c>
      <c r="I290" s="188" t="s">
        <v>451</v>
      </c>
      <c r="J290" s="187" t="s">
        <v>447</v>
      </c>
      <c r="K290" s="185">
        <v>2083</v>
      </c>
      <c r="L290" s="186">
        <v>0</v>
      </c>
      <c r="M290" s="185">
        <v>2083</v>
      </c>
      <c r="N290" s="184"/>
      <c r="O290" s="183">
        <f>M290*N290</f>
        <v>0</v>
      </c>
      <c r="P290" s="183"/>
      <c r="Q290" s="183">
        <f>M290*P290</f>
        <v>0</v>
      </c>
      <c r="R290" s="183">
        <v>0.02</v>
      </c>
      <c r="S290" s="183">
        <f>M290*R290</f>
        <v>41.660000000000004</v>
      </c>
      <c r="T290" s="183">
        <v>21</v>
      </c>
      <c r="U290" s="183">
        <f>O290*T290/100</f>
        <v>0</v>
      </c>
      <c r="V290" s="183">
        <f>U290+O290</f>
        <v>0</v>
      </c>
      <c r="W290" s="183"/>
      <c r="X290" s="183" t="s">
        <v>374</v>
      </c>
      <c r="Y290" s="183">
        <v>1</v>
      </c>
    </row>
    <row r="291" spans="6:25" s="173" customFormat="1" ht="12" outlineLevel="2" x14ac:dyDescent="0.25">
      <c r="F291" s="181"/>
      <c r="G291" s="180"/>
      <c r="H291" s="182" t="s">
        <v>373</v>
      </c>
      <c r="I291" s="356" t="s">
        <v>450</v>
      </c>
      <c r="J291" s="356"/>
      <c r="K291" s="356"/>
      <c r="L291" s="356"/>
      <c r="M291" s="356"/>
      <c r="N291" s="356"/>
      <c r="O291" s="356"/>
      <c r="P291" s="177"/>
      <c r="Q291" s="176"/>
      <c r="R291" s="177"/>
      <c r="S291" s="176"/>
      <c r="T291" s="175"/>
      <c r="U291" s="175"/>
      <c r="V291" s="175"/>
      <c r="W291" s="174"/>
    </row>
    <row r="292" spans="6:25" s="173" customFormat="1" ht="6" customHeight="1" outlineLevel="2" x14ac:dyDescent="0.25">
      <c r="F292" s="181"/>
      <c r="G292" s="180"/>
      <c r="H292" s="179"/>
      <c r="I292" s="178"/>
      <c r="J292" s="178"/>
      <c r="K292" s="178"/>
      <c r="L292" s="178"/>
      <c r="M292" s="178"/>
      <c r="N292" s="178"/>
      <c r="O292" s="178"/>
      <c r="P292" s="177"/>
      <c r="Q292" s="176"/>
      <c r="R292" s="177"/>
      <c r="S292" s="176"/>
      <c r="T292" s="175"/>
      <c r="U292" s="175"/>
      <c r="V292" s="175"/>
      <c r="W292" s="174"/>
    </row>
    <row r="293" spans="6:25" s="173" customFormat="1" ht="24" outlineLevel="2" x14ac:dyDescent="0.25">
      <c r="F293" s="190">
        <v>81</v>
      </c>
      <c r="G293" s="187" t="s">
        <v>407</v>
      </c>
      <c r="H293" s="189" t="s">
        <v>449</v>
      </c>
      <c r="I293" s="188" t="s">
        <v>448</v>
      </c>
      <c r="J293" s="187" t="s">
        <v>447</v>
      </c>
      <c r="K293" s="185">
        <v>151</v>
      </c>
      <c r="L293" s="186">
        <v>0</v>
      </c>
      <c r="M293" s="185">
        <v>151</v>
      </c>
      <c r="N293" s="184"/>
      <c r="O293" s="183">
        <f>M293*N293</f>
        <v>0</v>
      </c>
      <c r="P293" s="183">
        <v>1.0200000000000001E-3</v>
      </c>
      <c r="Q293" s="183">
        <f>M293*P293</f>
        <v>0.15402000000000002</v>
      </c>
      <c r="R293" s="183"/>
      <c r="S293" s="183">
        <f>M293*R293</f>
        <v>0</v>
      </c>
      <c r="T293" s="183">
        <v>21</v>
      </c>
      <c r="U293" s="183">
        <f>O293*T293/100</f>
        <v>0</v>
      </c>
      <c r="V293" s="183">
        <f>U293+O293</f>
        <v>0</v>
      </c>
      <c r="W293" s="183"/>
      <c r="X293" s="183" t="s">
        <v>374</v>
      </c>
      <c r="Y293" s="183">
        <v>1</v>
      </c>
    </row>
    <row r="294" spans="6:25" s="173" customFormat="1" ht="12" outlineLevel="2" x14ac:dyDescent="0.25">
      <c r="F294" s="181"/>
      <c r="G294" s="180"/>
      <c r="H294" s="182" t="s">
        <v>373</v>
      </c>
      <c r="I294" s="356" t="s">
        <v>446</v>
      </c>
      <c r="J294" s="356"/>
      <c r="K294" s="356"/>
      <c r="L294" s="356"/>
      <c r="M294" s="356"/>
      <c r="N294" s="356"/>
      <c r="O294" s="356"/>
      <c r="P294" s="177"/>
      <c r="Q294" s="176"/>
      <c r="R294" s="177"/>
      <c r="S294" s="176"/>
      <c r="T294" s="175"/>
      <c r="U294" s="175"/>
      <c r="V294" s="175"/>
      <c r="W294" s="174"/>
    </row>
    <row r="295" spans="6:25" s="173" customFormat="1" ht="6" customHeight="1" outlineLevel="2" x14ac:dyDescent="0.25">
      <c r="F295" s="181"/>
      <c r="G295" s="180"/>
      <c r="H295" s="179"/>
      <c r="I295" s="178"/>
      <c r="J295" s="178"/>
      <c r="K295" s="178"/>
      <c r="L295" s="178"/>
      <c r="M295" s="178"/>
      <c r="N295" s="178"/>
      <c r="O295" s="178"/>
      <c r="P295" s="177"/>
      <c r="Q295" s="176"/>
      <c r="R295" s="177"/>
      <c r="S295" s="176"/>
      <c r="T295" s="175"/>
      <c r="U295" s="175"/>
      <c r="V295" s="175"/>
      <c r="W295" s="174"/>
    </row>
    <row r="296" spans="6:25" s="164" customFormat="1" ht="12.75" customHeight="1" outlineLevel="2" x14ac:dyDescent="0.2">
      <c r="F296" s="172"/>
      <c r="G296" s="170"/>
      <c r="H296" s="170"/>
      <c r="I296" s="171"/>
      <c r="J296" s="170"/>
      <c r="K296" s="169"/>
      <c r="L296" s="165"/>
      <c r="M296" s="169"/>
      <c r="N296" s="165"/>
      <c r="O296" s="168"/>
      <c r="P296" s="167"/>
      <c r="Q296" s="165"/>
      <c r="R296" s="165"/>
      <c r="S296" s="165"/>
      <c r="T296" s="166" t="s">
        <v>371</v>
      </c>
      <c r="U296" s="165"/>
      <c r="V296" s="165"/>
      <c r="W296" s="165"/>
    </row>
    <row r="297" spans="6:25" s="191" customFormat="1" ht="16.5" customHeight="1" outlineLevel="1" x14ac:dyDescent="0.25">
      <c r="F297" s="200"/>
      <c r="G297" s="198"/>
      <c r="H297" s="199"/>
      <c r="I297" s="199" t="s">
        <v>445</v>
      </c>
      <c r="J297" s="198"/>
      <c r="K297" s="197"/>
      <c r="L297" s="195"/>
      <c r="M297" s="197"/>
      <c r="N297" s="195"/>
      <c r="O297" s="192">
        <f>SUBTOTAL(9,O298:O339)</f>
        <v>0</v>
      </c>
      <c r="P297" s="196"/>
      <c r="Q297" s="192">
        <f>SUBTOTAL(9,Q298:Q339)</f>
        <v>0</v>
      </c>
      <c r="R297" s="195"/>
      <c r="S297" s="192">
        <f>SUBTOTAL(9,S298:S339)</f>
        <v>0</v>
      </c>
      <c r="T297" s="194"/>
      <c r="U297" s="192">
        <f>SUBTOTAL(9,U298:U339)</f>
        <v>0</v>
      </c>
      <c r="V297" s="192">
        <f>SUBTOTAL(9,V298:V339)</f>
        <v>0</v>
      </c>
      <c r="W297" s="193"/>
      <c r="Y297" s="192">
        <f>SUBTOTAL(9,Y298:Y339)</f>
        <v>11</v>
      </c>
    </row>
    <row r="298" spans="6:25" s="173" customFormat="1" ht="12" outlineLevel="2" x14ac:dyDescent="0.25">
      <c r="F298" s="190">
        <v>82</v>
      </c>
      <c r="G298" s="187" t="s">
        <v>407</v>
      </c>
      <c r="H298" s="189" t="s">
        <v>444</v>
      </c>
      <c r="I298" s="188" t="s">
        <v>443</v>
      </c>
      <c r="J298" s="187" t="s">
        <v>196</v>
      </c>
      <c r="K298" s="185">
        <v>2158.9499999999998</v>
      </c>
      <c r="L298" s="186">
        <v>0</v>
      </c>
      <c r="M298" s="185">
        <v>2158.9499999999998</v>
      </c>
      <c r="N298" s="184"/>
      <c r="O298" s="183">
        <f>M298*N298</f>
        <v>0</v>
      </c>
      <c r="P298" s="183"/>
      <c r="Q298" s="183">
        <f>M298*P298</f>
        <v>0</v>
      </c>
      <c r="R298" s="183"/>
      <c r="S298" s="183">
        <f>M298*R298</f>
        <v>0</v>
      </c>
      <c r="T298" s="183">
        <v>21</v>
      </c>
      <c r="U298" s="183">
        <f>O298*T298/100</f>
        <v>0</v>
      </c>
      <c r="V298" s="183">
        <f>U298+O298</f>
        <v>0</v>
      </c>
      <c r="W298" s="183"/>
      <c r="X298" s="183" t="s">
        <v>374</v>
      </c>
      <c r="Y298" s="183">
        <v>1</v>
      </c>
    </row>
    <row r="299" spans="6:25" s="173" customFormat="1" ht="12" outlineLevel="2" x14ac:dyDescent="0.25">
      <c r="F299" s="181"/>
      <c r="G299" s="180"/>
      <c r="H299" s="182" t="s">
        <v>373</v>
      </c>
      <c r="I299" s="356" t="s">
        <v>442</v>
      </c>
      <c r="J299" s="356"/>
      <c r="K299" s="356"/>
      <c r="L299" s="356"/>
      <c r="M299" s="356"/>
      <c r="N299" s="356"/>
      <c r="O299" s="356"/>
      <c r="P299" s="177"/>
      <c r="Q299" s="176"/>
      <c r="R299" s="177"/>
      <c r="S299" s="176"/>
      <c r="T299" s="175"/>
      <c r="U299" s="175"/>
      <c r="V299" s="175"/>
      <c r="W299" s="174"/>
    </row>
    <row r="300" spans="6:25" s="173" customFormat="1" ht="6" customHeight="1" outlineLevel="2" x14ac:dyDescent="0.25">
      <c r="F300" s="181"/>
      <c r="G300" s="180"/>
      <c r="H300" s="179"/>
      <c r="I300" s="178"/>
      <c r="J300" s="178"/>
      <c r="K300" s="178"/>
      <c r="L300" s="178"/>
      <c r="M300" s="178"/>
      <c r="N300" s="178"/>
      <c r="O300" s="178"/>
      <c r="P300" s="177"/>
      <c r="Q300" s="176"/>
      <c r="R300" s="177"/>
      <c r="S300" s="176"/>
      <c r="T300" s="175"/>
      <c r="U300" s="175"/>
      <c r="V300" s="175"/>
      <c r="W300" s="174"/>
    </row>
    <row r="301" spans="6:25" s="211" customFormat="1" ht="10.199999999999999" outlineLevel="3" x14ac:dyDescent="0.2">
      <c r="F301" s="224"/>
      <c r="G301" s="223"/>
      <c r="H301" s="222" t="str">
        <f>IF(AND(H300&lt;&gt;"Výkaz výměr:",I300=""),"Výkaz výměr:","")</f>
        <v>Výkaz výměr:</v>
      </c>
      <c r="I301" s="221" t="s">
        <v>441</v>
      </c>
      <c r="J301" s="220"/>
      <c r="K301" s="219"/>
      <c r="L301" s="218"/>
      <c r="M301" s="217">
        <v>2158.9499999999998</v>
      </c>
      <c r="N301" s="213"/>
      <c r="O301" s="216"/>
      <c r="P301" s="215"/>
      <c r="Q301" s="213"/>
      <c r="R301" s="213"/>
      <c r="S301" s="213"/>
      <c r="T301" s="214" t="s">
        <v>371</v>
      </c>
      <c r="U301" s="213"/>
      <c r="V301" s="213"/>
      <c r="W301" s="212"/>
    </row>
    <row r="302" spans="6:25" s="173" customFormat="1" ht="12" outlineLevel="2" x14ac:dyDescent="0.25">
      <c r="F302" s="190">
        <v>83</v>
      </c>
      <c r="G302" s="187" t="s">
        <v>407</v>
      </c>
      <c r="H302" s="189" t="s">
        <v>440</v>
      </c>
      <c r="I302" s="188" t="s">
        <v>439</v>
      </c>
      <c r="J302" s="187" t="s">
        <v>196</v>
      </c>
      <c r="K302" s="185">
        <v>21589.5</v>
      </c>
      <c r="L302" s="186">
        <v>0</v>
      </c>
      <c r="M302" s="185">
        <v>21589.5</v>
      </c>
      <c r="N302" s="184"/>
      <c r="O302" s="183">
        <f>M302*N302</f>
        <v>0</v>
      </c>
      <c r="P302" s="183"/>
      <c r="Q302" s="183">
        <f>M302*P302</f>
        <v>0</v>
      </c>
      <c r="R302" s="183"/>
      <c r="S302" s="183">
        <f>M302*R302</f>
        <v>0</v>
      </c>
      <c r="T302" s="183">
        <v>21</v>
      </c>
      <c r="U302" s="183">
        <f>O302*T302/100</f>
        <v>0</v>
      </c>
      <c r="V302" s="183">
        <f>U302+O302</f>
        <v>0</v>
      </c>
      <c r="W302" s="183"/>
      <c r="X302" s="183" t="s">
        <v>374</v>
      </c>
      <c r="Y302" s="183">
        <v>1</v>
      </c>
    </row>
    <row r="303" spans="6:25" s="173" customFormat="1" ht="12" outlineLevel="2" x14ac:dyDescent="0.25">
      <c r="F303" s="181"/>
      <c r="G303" s="180"/>
      <c r="H303" s="182" t="s">
        <v>373</v>
      </c>
      <c r="I303" s="356" t="s">
        <v>431</v>
      </c>
      <c r="J303" s="356"/>
      <c r="K303" s="356"/>
      <c r="L303" s="356"/>
      <c r="M303" s="356"/>
      <c r="N303" s="356"/>
      <c r="O303" s="356"/>
      <c r="P303" s="177"/>
      <c r="Q303" s="176"/>
      <c r="R303" s="177"/>
      <c r="S303" s="176"/>
      <c r="T303" s="175"/>
      <c r="U303" s="175"/>
      <c r="V303" s="175"/>
      <c r="W303" s="174"/>
    </row>
    <row r="304" spans="6:25" s="173" customFormat="1" ht="6" customHeight="1" outlineLevel="2" x14ac:dyDescent="0.25">
      <c r="F304" s="181"/>
      <c r="G304" s="180"/>
      <c r="H304" s="179"/>
      <c r="I304" s="178"/>
      <c r="J304" s="178"/>
      <c r="K304" s="178"/>
      <c r="L304" s="178"/>
      <c r="M304" s="178"/>
      <c r="N304" s="178"/>
      <c r="O304" s="178"/>
      <c r="P304" s="177"/>
      <c r="Q304" s="176"/>
      <c r="R304" s="177"/>
      <c r="S304" s="176"/>
      <c r="T304" s="175"/>
      <c r="U304" s="175"/>
      <c r="V304" s="175"/>
      <c r="W304" s="174"/>
    </row>
    <row r="305" spans="6:25" s="211" customFormat="1" ht="10.199999999999999" outlineLevel="3" x14ac:dyDescent="0.2">
      <c r="F305" s="224"/>
      <c r="G305" s="223"/>
      <c r="H305" s="222" t="str">
        <f>IF(AND(H304&lt;&gt;"Výkaz výměr:",I304=""),"Výkaz výměr:","")</f>
        <v>Výkaz výměr:</v>
      </c>
      <c r="I305" s="221" t="s">
        <v>438</v>
      </c>
      <c r="J305" s="220"/>
      <c r="K305" s="219"/>
      <c r="L305" s="218"/>
      <c r="M305" s="217">
        <v>21589.5</v>
      </c>
      <c r="N305" s="213"/>
      <c r="O305" s="216"/>
      <c r="P305" s="215"/>
      <c r="Q305" s="213"/>
      <c r="R305" s="213"/>
      <c r="S305" s="213"/>
      <c r="T305" s="214" t="s">
        <v>371</v>
      </c>
      <c r="U305" s="213"/>
      <c r="V305" s="213"/>
      <c r="W305" s="212"/>
    </row>
    <row r="306" spans="6:25" s="173" customFormat="1" ht="12" outlineLevel="2" x14ac:dyDescent="0.25">
      <c r="F306" s="190">
        <v>84</v>
      </c>
      <c r="G306" s="187" t="s">
        <v>407</v>
      </c>
      <c r="H306" s="189" t="s">
        <v>437</v>
      </c>
      <c r="I306" s="188" t="s">
        <v>436</v>
      </c>
      <c r="J306" s="187" t="s">
        <v>196</v>
      </c>
      <c r="K306" s="185">
        <v>600.85500000000002</v>
      </c>
      <c r="L306" s="186">
        <v>0</v>
      </c>
      <c r="M306" s="185">
        <v>600.85500000000002</v>
      </c>
      <c r="N306" s="184"/>
      <c r="O306" s="183">
        <f>M306*N306</f>
        <v>0</v>
      </c>
      <c r="P306" s="183"/>
      <c r="Q306" s="183">
        <f>M306*P306</f>
        <v>0</v>
      </c>
      <c r="R306" s="183"/>
      <c r="S306" s="183">
        <f>M306*R306</f>
        <v>0</v>
      </c>
      <c r="T306" s="183">
        <v>21</v>
      </c>
      <c r="U306" s="183">
        <f>O306*T306/100</f>
        <v>0</v>
      </c>
      <c r="V306" s="183">
        <f>U306+O306</f>
        <v>0</v>
      </c>
      <c r="W306" s="183"/>
      <c r="X306" s="183" t="s">
        <v>374</v>
      </c>
      <c r="Y306" s="183">
        <v>1</v>
      </c>
    </row>
    <row r="307" spans="6:25" s="173" customFormat="1" ht="12" outlineLevel="2" x14ac:dyDescent="0.25">
      <c r="F307" s="181"/>
      <c r="G307" s="180"/>
      <c r="H307" s="182" t="s">
        <v>373</v>
      </c>
      <c r="I307" s="356" t="s">
        <v>435</v>
      </c>
      <c r="J307" s="356"/>
      <c r="K307" s="356"/>
      <c r="L307" s="356"/>
      <c r="M307" s="356"/>
      <c r="N307" s="356"/>
      <c r="O307" s="356"/>
      <c r="P307" s="177"/>
      <c r="Q307" s="176"/>
      <c r="R307" s="177"/>
      <c r="S307" s="176"/>
      <c r="T307" s="175"/>
      <c r="U307" s="175"/>
      <c r="V307" s="175"/>
      <c r="W307" s="174"/>
    </row>
    <row r="308" spans="6:25" s="173" customFormat="1" ht="6" customHeight="1" outlineLevel="2" x14ac:dyDescent="0.25">
      <c r="F308" s="181"/>
      <c r="G308" s="180"/>
      <c r="H308" s="179"/>
      <c r="I308" s="178"/>
      <c r="J308" s="178"/>
      <c r="K308" s="178"/>
      <c r="L308" s="178"/>
      <c r="M308" s="178"/>
      <c r="N308" s="178"/>
      <c r="O308" s="178"/>
      <c r="P308" s="177"/>
      <c r="Q308" s="176"/>
      <c r="R308" s="177"/>
      <c r="S308" s="176"/>
      <c r="T308" s="175"/>
      <c r="U308" s="175"/>
      <c r="V308" s="175"/>
      <c r="W308" s="174"/>
    </row>
    <row r="309" spans="6:25" s="211" customFormat="1" ht="10.199999999999999" outlineLevel="3" x14ac:dyDescent="0.2">
      <c r="F309" s="224"/>
      <c r="G309" s="223"/>
      <c r="H309" s="222" t="str">
        <f>IF(AND(H308&lt;&gt;"Výkaz výměr:",I308=""),"Výkaz výměr:","")</f>
        <v>Výkaz výměr:</v>
      </c>
      <c r="I309" s="221" t="s">
        <v>434</v>
      </c>
      <c r="J309" s="220"/>
      <c r="K309" s="219"/>
      <c r="L309" s="218"/>
      <c r="M309" s="217">
        <v>600.85500000000002</v>
      </c>
      <c r="N309" s="213"/>
      <c r="O309" s="216"/>
      <c r="P309" s="215"/>
      <c r="Q309" s="213"/>
      <c r="R309" s="213"/>
      <c r="S309" s="213"/>
      <c r="T309" s="214" t="s">
        <v>371</v>
      </c>
      <c r="U309" s="213"/>
      <c r="V309" s="213"/>
      <c r="W309" s="212"/>
    </row>
    <row r="310" spans="6:25" s="173" customFormat="1" ht="12" outlineLevel="2" x14ac:dyDescent="0.25">
      <c r="F310" s="190">
        <v>85</v>
      </c>
      <c r="G310" s="187" t="s">
        <v>407</v>
      </c>
      <c r="H310" s="189" t="s">
        <v>433</v>
      </c>
      <c r="I310" s="188" t="s">
        <v>432</v>
      </c>
      <c r="J310" s="187" t="s">
        <v>196</v>
      </c>
      <c r="K310" s="185">
        <v>6008.55</v>
      </c>
      <c r="L310" s="186">
        <v>0</v>
      </c>
      <c r="M310" s="185">
        <v>6008.55</v>
      </c>
      <c r="N310" s="184"/>
      <c r="O310" s="183">
        <f>M310*N310</f>
        <v>0</v>
      </c>
      <c r="P310" s="183"/>
      <c r="Q310" s="183">
        <f>M310*P310</f>
        <v>0</v>
      </c>
      <c r="R310" s="183"/>
      <c r="S310" s="183">
        <f>M310*R310</f>
        <v>0</v>
      </c>
      <c r="T310" s="183">
        <v>21</v>
      </c>
      <c r="U310" s="183">
        <f>O310*T310/100</f>
        <v>0</v>
      </c>
      <c r="V310" s="183">
        <f>U310+O310</f>
        <v>0</v>
      </c>
      <c r="W310" s="183"/>
      <c r="X310" s="183" t="s">
        <v>374</v>
      </c>
      <c r="Y310" s="183">
        <v>1</v>
      </c>
    </row>
    <row r="311" spans="6:25" s="173" customFormat="1" ht="12" outlineLevel="2" x14ac:dyDescent="0.25">
      <c r="F311" s="181"/>
      <c r="G311" s="180"/>
      <c r="H311" s="182" t="s">
        <v>373</v>
      </c>
      <c r="I311" s="356" t="s">
        <v>431</v>
      </c>
      <c r="J311" s="356"/>
      <c r="K311" s="356"/>
      <c r="L311" s="356"/>
      <c r="M311" s="356"/>
      <c r="N311" s="356"/>
      <c r="O311" s="356"/>
      <c r="P311" s="177"/>
      <c r="Q311" s="176"/>
      <c r="R311" s="177"/>
      <c r="S311" s="176"/>
      <c r="T311" s="175"/>
      <c r="U311" s="175"/>
      <c r="V311" s="175"/>
      <c r="W311" s="174"/>
    </row>
    <row r="312" spans="6:25" s="173" customFormat="1" ht="6" customHeight="1" outlineLevel="2" x14ac:dyDescent="0.25">
      <c r="F312" s="181"/>
      <c r="G312" s="180"/>
      <c r="H312" s="179"/>
      <c r="I312" s="178"/>
      <c r="J312" s="178"/>
      <c r="K312" s="178"/>
      <c r="L312" s="178"/>
      <c r="M312" s="178"/>
      <c r="N312" s="178"/>
      <c r="O312" s="178"/>
      <c r="P312" s="177"/>
      <c r="Q312" s="176"/>
      <c r="R312" s="177"/>
      <c r="S312" s="176"/>
      <c r="T312" s="175"/>
      <c r="U312" s="175"/>
      <c r="V312" s="175"/>
      <c r="W312" s="174"/>
    </row>
    <row r="313" spans="6:25" s="211" customFormat="1" ht="10.199999999999999" outlineLevel="3" x14ac:dyDescent="0.2">
      <c r="F313" s="224"/>
      <c r="G313" s="223"/>
      <c r="H313" s="222" t="str">
        <f>IF(AND(H312&lt;&gt;"Výkaz výměr:",I312=""),"Výkaz výměr:","")</f>
        <v>Výkaz výměr:</v>
      </c>
      <c r="I313" s="221" t="s">
        <v>430</v>
      </c>
      <c r="J313" s="220"/>
      <c r="K313" s="219"/>
      <c r="L313" s="218"/>
      <c r="M313" s="217">
        <v>6008.55</v>
      </c>
      <c r="N313" s="213"/>
      <c r="O313" s="216"/>
      <c r="P313" s="215"/>
      <c r="Q313" s="213"/>
      <c r="R313" s="213"/>
      <c r="S313" s="213"/>
      <c r="T313" s="214" t="s">
        <v>371</v>
      </c>
      <c r="U313" s="213"/>
      <c r="V313" s="213"/>
      <c r="W313" s="212"/>
    </row>
    <row r="314" spans="6:25" s="173" customFormat="1" ht="12" outlineLevel="2" x14ac:dyDescent="0.25">
      <c r="F314" s="190">
        <v>86</v>
      </c>
      <c r="G314" s="187" t="s">
        <v>407</v>
      </c>
      <c r="H314" s="189" t="s">
        <v>429</v>
      </c>
      <c r="I314" s="188" t="s">
        <v>428</v>
      </c>
      <c r="J314" s="187" t="s">
        <v>196</v>
      </c>
      <c r="K314" s="185">
        <v>215.8</v>
      </c>
      <c r="L314" s="186">
        <v>0</v>
      </c>
      <c r="M314" s="185">
        <v>215.8</v>
      </c>
      <c r="N314" s="184"/>
      <c r="O314" s="183">
        <f>M314*N314</f>
        <v>0</v>
      </c>
      <c r="P314" s="183"/>
      <c r="Q314" s="183">
        <f>M314*P314</f>
        <v>0</v>
      </c>
      <c r="R314" s="183"/>
      <c r="S314" s="183">
        <f>M314*R314</f>
        <v>0</v>
      </c>
      <c r="T314" s="183">
        <v>21</v>
      </c>
      <c r="U314" s="183">
        <f>O314*T314/100</f>
        <v>0</v>
      </c>
      <c r="V314" s="183">
        <f>U314+O314</f>
        <v>0</v>
      </c>
      <c r="W314" s="183"/>
      <c r="X314" s="183" t="s">
        <v>374</v>
      </c>
      <c r="Y314" s="183">
        <v>1</v>
      </c>
    </row>
    <row r="315" spans="6:25" s="173" customFormat="1" ht="12" outlineLevel="2" x14ac:dyDescent="0.25">
      <c r="F315" s="181"/>
      <c r="G315" s="180"/>
      <c r="H315" s="182" t="s">
        <v>373</v>
      </c>
      <c r="I315" s="356" t="s">
        <v>427</v>
      </c>
      <c r="J315" s="356"/>
      <c r="K315" s="356"/>
      <c r="L315" s="356"/>
      <c r="M315" s="356"/>
      <c r="N315" s="356"/>
      <c r="O315" s="356"/>
      <c r="P315" s="177"/>
      <c r="Q315" s="176"/>
      <c r="R315" s="177"/>
      <c r="S315" s="176"/>
      <c r="T315" s="175"/>
      <c r="U315" s="175"/>
      <c r="V315" s="175"/>
      <c r="W315" s="174"/>
    </row>
    <row r="316" spans="6:25" s="173" customFormat="1" ht="6" customHeight="1" outlineLevel="2" x14ac:dyDescent="0.25">
      <c r="F316" s="181"/>
      <c r="G316" s="180"/>
      <c r="H316" s="179"/>
      <c r="I316" s="178"/>
      <c r="J316" s="178"/>
      <c r="K316" s="178"/>
      <c r="L316" s="178"/>
      <c r="M316" s="178"/>
      <c r="N316" s="178"/>
      <c r="O316" s="178"/>
      <c r="P316" s="177"/>
      <c r="Q316" s="176"/>
      <c r="R316" s="177"/>
      <c r="S316" s="176"/>
      <c r="T316" s="175"/>
      <c r="U316" s="175"/>
      <c r="V316" s="175"/>
      <c r="W316" s="174"/>
    </row>
    <row r="317" spans="6:25" s="173" customFormat="1" ht="12" outlineLevel="2" x14ac:dyDescent="0.25">
      <c r="F317" s="190">
        <v>87</v>
      </c>
      <c r="G317" s="187" t="s">
        <v>407</v>
      </c>
      <c r="H317" s="189" t="s">
        <v>426</v>
      </c>
      <c r="I317" s="188" t="s">
        <v>425</v>
      </c>
      <c r="J317" s="187" t="s">
        <v>196</v>
      </c>
      <c r="K317" s="185">
        <v>1079</v>
      </c>
      <c r="L317" s="186">
        <v>0</v>
      </c>
      <c r="M317" s="185">
        <v>1079</v>
      </c>
      <c r="N317" s="184"/>
      <c r="O317" s="183">
        <f>M317*N317</f>
        <v>0</v>
      </c>
      <c r="P317" s="183"/>
      <c r="Q317" s="183">
        <f>M317*P317</f>
        <v>0</v>
      </c>
      <c r="R317" s="183"/>
      <c r="S317" s="183">
        <f>M317*R317</f>
        <v>0</v>
      </c>
      <c r="T317" s="183">
        <v>21</v>
      </c>
      <c r="U317" s="183">
        <f>O317*T317/100</f>
        <v>0</v>
      </c>
      <c r="V317" s="183">
        <f>U317+O317</f>
        <v>0</v>
      </c>
      <c r="W317" s="183"/>
      <c r="X317" s="183" t="s">
        <v>374</v>
      </c>
      <c r="Y317" s="183">
        <v>1</v>
      </c>
    </row>
    <row r="318" spans="6:25" s="173" customFormat="1" ht="12" outlineLevel="2" x14ac:dyDescent="0.25">
      <c r="F318" s="181"/>
      <c r="G318" s="180"/>
      <c r="H318" s="182" t="s">
        <v>373</v>
      </c>
      <c r="I318" s="356" t="s">
        <v>424</v>
      </c>
      <c r="J318" s="356"/>
      <c r="K318" s="356"/>
      <c r="L318" s="356"/>
      <c r="M318" s="356"/>
      <c r="N318" s="356"/>
      <c r="O318" s="356"/>
      <c r="P318" s="177"/>
      <c r="Q318" s="176"/>
      <c r="R318" s="177"/>
      <c r="S318" s="176"/>
      <c r="T318" s="175"/>
      <c r="U318" s="175"/>
      <c r="V318" s="175"/>
      <c r="W318" s="174"/>
    </row>
    <row r="319" spans="6:25" s="173" customFormat="1" ht="6" customHeight="1" outlineLevel="2" x14ac:dyDescent="0.25">
      <c r="F319" s="181"/>
      <c r="G319" s="180"/>
      <c r="H319" s="179"/>
      <c r="I319" s="178"/>
      <c r="J319" s="178"/>
      <c r="K319" s="178"/>
      <c r="L319" s="178"/>
      <c r="M319" s="178"/>
      <c r="N319" s="178"/>
      <c r="O319" s="178"/>
      <c r="P319" s="177"/>
      <c r="Q319" s="176"/>
      <c r="R319" s="177"/>
      <c r="S319" s="176"/>
      <c r="T319" s="175"/>
      <c r="U319" s="175"/>
      <c r="V319" s="175"/>
      <c r="W319" s="174"/>
    </row>
    <row r="320" spans="6:25" s="211" customFormat="1" ht="10.199999999999999" outlineLevel="3" x14ac:dyDescent="0.2">
      <c r="F320" s="224"/>
      <c r="G320" s="223"/>
      <c r="H320" s="222" t="str">
        <f>IF(AND(H319&lt;&gt;"Výkaz výměr:",I319=""),"Výkaz výměr:","")</f>
        <v>Výkaz výměr:</v>
      </c>
      <c r="I320" s="221" t="s">
        <v>423</v>
      </c>
      <c r="J320" s="220"/>
      <c r="K320" s="219"/>
      <c r="L320" s="218"/>
      <c r="M320" s="217">
        <v>1079</v>
      </c>
      <c r="N320" s="213"/>
      <c r="O320" s="216"/>
      <c r="P320" s="215"/>
      <c r="Q320" s="213"/>
      <c r="R320" s="213"/>
      <c r="S320" s="213"/>
      <c r="T320" s="214" t="s">
        <v>371</v>
      </c>
      <c r="U320" s="213"/>
      <c r="V320" s="213"/>
      <c r="W320" s="212"/>
    </row>
    <row r="321" spans="6:25" s="173" customFormat="1" ht="12" outlineLevel="2" x14ac:dyDescent="0.25">
      <c r="F321" s="190">
        <v>88</v>
      </c>
      <c r="G321" s="187" t="s">
        <v>407</v>
      </c>
      <c r="H321" s="189" t="s">
        <v>422</v>
      </c>
      <c r="I321" s="188" t="s">
        <v>421</v>
      </c>
      <c r="J321" s="187" t="s">
        <v>196</v>
      </c>
      <c r="K321" s="185">
        <v>728.32</v>
      </c>
      <c r="L321" s="186">
        <v>0</v>
      </c>
      <c r="M321" s="185">
        <v>728.32</v>
      </c>
      <c r="N321" s="184"/>
      <c r="O321" s="183">
        <f>M321*N321</f>
        <v>0</v>
      </c>
      <c r="P321" s="183"/>
      <c r="Q321" s="183">
        <f>M321*P321</f>
        <v>0</v>
      </c>
      <c r="R321" s="183"/>
      <c r="S321" s="183">
        <f>M321*R321</f>
        <v>0</v>
      </c>
      <c r="T321" s="183">
        <v>21</v>
      </c>
      <c r="U321" s="183">
        <f>O321*T321/100</f>
        <v>0</v>
      </c>
      <c r="V321" s="183">
        <f>U321+O321</f>
        <v>0</v>
      </c>
      <c r="W321" s="183"/>
      <c r="X321" s="183" t="s">
        <v>374</v>
      </c>
      <c r="Y321" s="183">
        <v>1</v>
      </c>
    </row>
    <row r="322" spans="6:25" s="173" customFormat="1" ht="12" outlineLevel="2" x14ac:dyDescent="0.25">
      <c r="F322" s="181"/>
      <c r="G322" s="180"/>
      <c r="H322" s="182" t="s">
        <v>373</v>
      </c>
      <c r="I322" s="356" t="s">
        <v>420</v>
      </c>
      <c r="J322" s="356"/>
      <c r="K322" s="356"/>
      <c r="L322" s="356"/>
      <c r="M322" s="356"/>
      <c r="N322" s="356"/>
      <c r="O322" s="356"/>
      <c r="P322" s="177"/>
      <c r="Q322" s="176"/>
      <c r="R322" s="177"/>
      <c r="S322" s="176"/>
      <c r="T322" s="175"/>
      <c r="U322" s="175"/>
      <c r="V322" s="175"/>
      <c r="W322" s="174"/>
    </row>
    <row r="323" spans="6:25" s="173" customFormat="1" ht="6" customHeight="1" outlineLevel="2" x14ac:dyDescent="0.25">
      <c r="F323" s="181"/>
      <c r="G323" s="180"/>
      <c r="H323" s="179"/>
      <c r="I323" s="178"/>
      <c r="J323" s="178"/>
      <c r="K323" s="178"/>
      <c r="L323" s="178"/>
      <c r="M323" s="178"/>
      <c r="N323" s="178"/>
      <c r="O323" s="178"/>
      <c r="P323" s="177"/>
      <c r="Q323" s="176"/>
      <c r="R323" s="177"/>
      <c r="S323" s="176"/>
      <c r="T323" s="175"/>
      <c r="U323" s="175"/>
      <c r="V323" s="175"/>
      <c r="W323" s="174"/>
    </row>
    <row r="324" spans="6:25" s="211" customFormat="1" ht="10.199999999999999" outlineLevel="3" x14ac:dyDescent="0.2">
      <c r="F324" s="224"/>
      <c r="G324" s="223"/>
      <c r="H324" s="222" t="str">
        <f>IF(AND(H323&lt;&gt;"Výkaz výměr:",I323=""),"Výkaz výměr:","")</f>
        <v>Výkaz výměr:</v>
      </c>
      <c r="I324" s="221" t="s">
        <v>419</v>
      </c>
      <c r="J324" s="220"/>
      <c r="K324" s="219"/>
      <c r="L324" s="218"/>
      <c r="M324" s="217">
        <v>728.32</v>
      </c>
      <c r="N324" s="213"/>
      <c r="O324" s="216"/>
      <c r="P324" s="215"/>
      <c r="Q324" s="213"/>
      <c r="R324" s="213"/>
      <c r="S324" s="213"/>
      <c r="T324" s="214" t="s">
        <v>371</v>
      </c>
      <c r="U324" s="213"/>
      <c r="V324" s="213"/>
      <c r="W324" s="212"/>
    </row>
    <row r="325" spans="6:25" s="173" customFormat="1" ht="12" outlineLevel="2" x14ac:dyDescent="0.25">
      <c r="F325" s="190">
        <v>89</v>
      </c>
      <c r="G325" s="187" t="s">
        <v>407</v>
      </c>
      <c r="H325" s="189" t="s">
        <v>418</v>
      </c>
      <c r="I325" s="188" t="s">
        <v>417</v>
      </c>
      <c r="J325" s="187" t="s">
        <v>196</v>
      </c>
      <c r="K325" s="185">
        <v>600.85500000000002</v>
      </c>
      <c r="L325" s="186">
        <v>0</v>
      </c>
      <c r="M325" s="185">
        <v>600.85500000000002</v>
      </c>
      <c r="N325" s="184"/>
      <c r="O325" s="183">
        <f>M325*N325</f>
        <v>0</v>
      </c>
      <c r="P325" s="183"/>
      <c r="Q325" s="183">
        <f>M325*P325</f>
        <v>0</v>
      </c>
      <c r="R325" s="183"/>
      <c r="S325" s="183">
        <f>M325*R325</f>
        <v>0</v>
      </c>
      <c r="T325" s="183">
        <v>21</v>
      </c>
      <c r="U325" s="183">
        <f>O325*T325/100</f>
        <v>0</v>
      </c>
      <c r="V325" s="183">
        <f>U325+O325</f>
        <v>0</v>
      </c>
      <c r="W325" s="183"/>
      <c r="X325" s="183" t="s">
        <v>374</v>
      </c>
      <c r="Y325" s="183">
        <v>1</v>
      </c>
    </row>
    <row r="326" spans="6:25" s="173" customFormat="1" ht="12" outlineLevel="2" x14ac:dyDescent="0.25">
      <c r="F326" s="181"/>
      <c r="G326" s="180"/>
      <c r="H326" s="182" t="s">
        <v>373</v>
      </c>
      <c r="I326" s="356" t="s">
        <v>416</v>
      </c>
      <c r="J326" s="356"/>
      <c r="K326" s="356"/>
      <c r="L326" s="356"/>
      <c r="M326" s="356"/>
      <c r="N326" s="356"/>
      <c r="O326" s="356"/>
      <c r="P326" s="177"/>
      <c r="Q326" s="176"/>
      <c r="R326" s="177"/>
      <c r="S326" s="176"/>
      <c r="T326" s="175"/>
      <c r="U326" s="175"/>
      <c r="V326" s="175"/>
      <c r="W326" s="174"/>
    </row>
    <row r="327" spans="6:25" s="173" customFormat="1" ht="6" customHeight="1" outlineLevel="2" x14ac:dyDescent="0.25">
      <c r="F327" s="181"/>
      <c r="G327" s="180"/>
      <c r="H327" s="179"/>
      <c r="I327" s="178"/>
      <c r="J327" s="178"/>
      <c r="K327" s="178"/>
      <c r="L327" s="178"/>
      <c r="M327" s="178"/>
      <c r="N327" s="178"/>
      <c r="O327" s="178"/>
      <c r="P327" s="177"/>
      <c r="Q327" s="176"/>
      <c r="R327" s="177"/>
      <c r="S327" s="176"/>
      <c r="T327" s="175"/>
      <c r="U327" s="175"/>
      <c r="V327" s="175"/>
      <c r="W327" s="174"/>
    </row>
    <row r="328" spans="6:25" s="211" customFormat="1" ht="10.199999999999999" outlineLevel="3" x14ac:dyDescent="0.2">
      <c r="F328" s="224"/>
      <c r="G328" s="223"/>
      <c r="H328" s="222" t="str">
        <f>IF(AND(H327&lt;&gt;"Výkaz výměr:",I327=""),"Výkaz výměr:","")</f>
        <v>Výkaz výměr:</v>
      </c>
      <c r="I328" s="221" t="s">
        <v>415</v>
      </c>
      <c r="J328" s="220"/>
      <c r="K328" s="219"/>
      <c r="L328" s="218"/>
      <c r="M328" s="217">
        <v>600.85500000000002</v>
      </c>
      <c r="N328" s="213"/>
      <c r="O328" s="216"/>
      <c r="P328" s="215"/>
      <c r="Q328" s="213"/>
      <c r="R328" s="213"/>
      <c r="S328" s="213"/>
      <c r="T328" s="214" t="s">
        <v>371</v>
      </c>
      <c r="U328" s="213"/>
      <c r="V328" s="213"/>
      <c r="W328" s="212"/>
    </row>
    <row r="329" spans="6:25" s="173" customFormat="1" ht="12" outlineLevel="2" x14ac:dyDescent="0.25">
      <c r="F329" s="190">
        <v>90</v>
      </c>
      <c r="G329" s="187" t="s">
        <v>407</v>
      </c>
      <c r="H329" s="189" t="s">
        <v>414</v>
      </c>
      <c r="I329" s="188" t="s">
        <v>413</v>
      </c>
      <c r="J329" s="187" t="s">
        <v>196</v>
      </c>
      <c r="K329" s="185">
        <v>1430.63</v>
      </c>
      <c r="L329" s="186">
        <v>0</v>
      </c>
      <c r="M329" s="185">
        <v>1430.63</v>
      </c>
      <c r="N329" s="184"/>
      <c r="O329" s="183">
        <f>M329*N329</f>
        <v>0</v>
      </c>
      <c r="P329" s="183"/>
      <c r="Q329" s="183">
        <f>M329*P329</f>
        <v>0</v>
      </c>
      <c r="R329" s="183"/>
      <c r="S329" s="183">
        <f>M329*R329</f>
        <v>0</v>
      </c>
      <c r="T329" s="183">
        <v>21</v>
      </c>
      <c r="U329" s="183">
        <f>O329*T329/100</f>
        <v>0</v>
      </c>
      <c r="V329" s="183">
        <f>U329+O329</f>
        <v>0</v>
      </c>
      <c r="W329" s="183"/>
      <c r="X329" s="183" t="s">
        <v>374</v>
      </c>
      <c r="Y329" s="183">
        <v>1</v>
      </c>
    </row>
    <row r="330" spans="6:25" s="173" customFormat="1" ht="12" outlineLevel="2" x14ac:dyDescent="0.25">
      <c r="F330" s="181"/>
      <c r="G330" s="180"/>
      <c r="H330" s="182" t="s">
        <v>373</v>
      </c>
      <c r="I330" s="356" t="s">
        <v>412</v>
      </c>
      <c r="J330" s="356"/>
      <c r="K330" s="356"/>
      <c r="L330" s="356"/>
      <c r="M330" s="356"/>
      <c r="N330" s="356"/>
      <c r="O330" s="356"/>
      <c r="P330" s="177"/>
      <c r="Q330" s="176"/>
      <c r="R330" s="177"/>
      <c r="S330" s="176"/>
      <c r="T330" s="175"/>
      <c r="U330" s="175"/>
      <c r="V330" s="175"/>
      <c r="W330" s="174"/>
    </row>
    <row r="331" spans="6:25" s="173" customFormat="1" ht="6" customHeight="1" outlineLevel="2" x14ac:dyDescent="0.25">
      <c r="F331" s="181"/>
      <c r="G331" s="180"/>
      <c r="H331" s="179"/>
      <c r="I331" s="178"/>
      <c r="J331" s="178"/>
      <c r="K331" s="178"/>
      <c r="L331" s="178"/>
      <c r="M331" s="178"/>
      <c r="N331" s="178"/>
      <c r="O331" s="178"/>
      <c r="P331" s="177"/>
      <c r="Q331" s="176"/>
      <c r="R331" s="177"/>
      <c r="S331" s="176"/>
      <c r="T331" s="175"/>
      <c r="U331" s="175"/>
      <c r="V331" s="175"/>
      <c r="W331" s="174"/>
    </row>
    <row r="332" spans="6:25" s="211" customFormat="1" ht="10.199999999999999" outlineLevel="3" x14ac:dyDescent="0.2">
      <c r="F332" s="224"/>
      <c r="G332" s="223"/>
      <c r="H332" s="222" t="str">
        <f>IF(AND(H331&lt;&gt;"Výkaz výměr:",I331=""),"Výkaz výměr:","")</f>
        <v>Výkaz výměr:</v>
      </c>
      <c r="I332" s="221" t="s">
        <v>411</v>
      </c>
      <c r="J332" s="220"/>
      <c r="K332" s="219"/>
      <c r="L332" s="218"/>
      <c r="M332" s="217">
        <v>1430.63</v>
      </c>
      <c r="N332" s="213"/>
      <c r="O332" s="216"/>
      <c r="P332" s="215"/>
      <c r="Q332" s="213"/>
      <c r="R332" s="213"/>
      <c r="S332" s="213"/>
      <c r="T332" s="214" t="s">
        <v>371</v>
      </c>
      <c r="U332" s="213"/>
      <c r="V332" s="213"/>
      <c r="W332" s="212"/>
    </row>
    <row r="333" spans="6:25" s="173" customFormat="1" ht="12" outlineLevel="2" x14ac:dyDescent="0.25">
      <c r="F333" s="190">
        <v>91</v>
      </c>
      <c r="G333" s="187" t="s">
        <v>407</v>
      </c>
      <c r="H333" s="189" t="s">
        <v>410</v>
      </c>
      <c r="I333" s="188" t="s">
        <v>409</v>
      </c>
      <c r="J333" s="187" t="s">
        <v>196</v>
      </c>
      <c r="K333" s="185">
        <v>5</v>
      </c>
      <c r="L333" s="186">
        <v>0</v>
      </c>
      <c r="M333" s="185">
        <v>5</v>
      </c>
      <c r="N333" s="184"/>
      <c r="O333" s="183">
        <f>M333*N333</f>
        <v>0</v>
      </c>
      <c r="P333" s="183"/>
      <c r="Q333" s="183">
        <f>M333*P333</f>
        <v>0</v>
      </c>
      <c r="R333" s="183"/>
      <c r="S333" s="183">
        <f>M333*R333</f>
        <v>0</v>
      </c>
      <c r="T333" s="183">
        <v>21</v>
      </c>
      <c r="U333" s="183">
        <f>O333*T333/100</f>
        <v>0</v>
      </c>
      <c r="V333" s="183">
        <f>U333+O333</f>
        <v>0</v>
      </c>
      <c r="W333" s="183"/>
      <c r="X333" s="183" t="s">
        <v>374</v>
      </c>
      <c r="Y333" s="183">
        <v>1</v>
      </c>
    </row>
    <row r="334" spans="6:25" s="173" customFormat="1" ht="12" outlineLevel="2" x14ac:dyDescent="0.25">
      <c r="F334" s="181"/>
      <c r="G334" s="180"/>
      <c r="H334" s="182" t="s">
        <v>373</v>
      </c>
      <c r="I334" s="356" t="s">
        <v>408</v>
      </c>
      <c r="J334" s="356"/>
      <c r="K334" s="356"/>
      <c r="L334" s="356"/>
      <c r="M334" s="356"/>
      <c r="N334" s="356"/>
      <c r="O334" s="356"/>
      <c r="P334" s="177"/>
      <c r="Q334" s="176"/>
      <c r="R334" s="177"/>
      <c r="S334" s="176"/>
      <c r="T334" s="175"/>
      <c r="U334" s="175"/>
      <c r="V334" s="175"/>
      <c r="W334" s="174"/>
    </row>
    <row r="335" spans="6:25" s="173" customFormat="1" ht="6" customHeight="1" outlineLevel="2" x14ac:dyDescent="0.25">
      <c r="F335" s="181"/>
      <c r="G335" s="180"/>
      <c r="H335" s="179"/>
      <c r="I335" s="178"/>
      <c r="J335" s="178"/>
      <c r="K335" s="178"/>
      <c r="L335" s="178"/>
      <c r="M335" s="178"/>
      <c r="N335" s="178"/>
      <c r="O335" s="178"/>
      <c r="P335" s="177"/>
      <c r="Q335" s="176"/>
      <c r="R335" s="177"/>
      <c r="S335" s="176"/>
      <c r="T335" s="175"/>
      <c r="U335" s="175"/>
      <c r="V335" s="175"/>
      <c r="W335" s="174"/>
    </row>
    <row r="336" spans="6:25" s="173" customFormat="1" ht="12" outlineLevel="2" x14ac:dyDescent="0.25">
      <c r="F336" s="190">
        <v>92</v>
      </c>
      <c r="G336" s="187" t="s">
        <v>407</v>
      </c>
      <c r="H336" s="189" t="s">
        <v>406</v>
      </c>
      <c r="I336" s="188" t="s">
        <v>405</v>
      </c>
      <c r="J336" s="187" t="s">
        <v>196</v>
      </c>
      <c r="K336" s="185">
        <v>2866.8160429999994</v>
      </c>
      <c r="L336" s="186">
        <v>0</v>
      </c>
      <c r="M336" s="185">
        <v>2866.8160429999994</v>
      </c>
      <c r="N336" s="184"/>
      <c r="O336" s="183">
        <f>M336*N336</f>
        <v>0</v>
      </c>
      <c r="P336" s="183"/>
      <c r="Q336" s="183">
        <f>M336*P336</f>
        <v>0</v>
      </c>
      <c r="R336" s="183"/>
      <c r="S336" s="183">
        <f>M336*R336</f>
        <v>0</v>
      </c>
      <c r="T336" s="183">
        <v>21</v>
      </c>
      <c r="U336" s="183">
        <f>O336*T336/100</f>
        <v>0</v>
      </c>
      <c r="V336" s="183">
        <f>U336+O336</f>
        <v>0</v>
      </c>
      <c r="W336" s="183"/>
      <c r="X336" s="183" t="s">
        <v>374</v>
      </c>
      <c r="Y336" s="183">
        <v>1</v>
      </c>
    </row>
    <row r="337" spans="6:25" s="173" customFormat="1" ht="12" outlineLevel="2" x14ac:dyDescent="0.25">
      <c r="F337" s="181"/>
      <c r="G337" s="180"/>
      <c r="H337" s="182" t="s">
        <v>373</v>
      </c>
      <c r="I337" s="356" t="s">
        <v>404</v>
      </c>
      <c r="J337" s="356"/>
      <c r="K337" s="356"/>
      <c r="L337" s="356"/>
      <c r="M337" s="356"/>
      <c r="N337" s="356"/>
      <c r="O337" s="356"/>
      <c r="P337" s="177"/>
      <c r="Q337" s="176"/>
      <c r="R337" s="177"/>
      <c r="S337" s="176"/>
      <c r="T337" s="175"/>
      <c r="U337" s="175"/>
      <c r="V337" s="175"/>
      <c r="W337" s="174"/>
    </row>
    <row r="338" spans="6:25" s="173" customFormat="1" ht="6" customHeight="1" outlineLevel="2" x14ac:dyDescent="0.25">
      <c r="F338" s="181"/>
      <c r="G338" s="180"/>
      <c r="H338" s="179"/>
      <c r="I338" s="178"/>
      <c r="J338" s="178"/>
      <c r="K338" s="178"/>
      <c r="L338" s="178"/>
      <c r="M338" s="178"/>
      <c r="N338" s="178"/>
      <c r="O338" s="178"/>
      <c r="P338" s="177"/>
      <c r="Q338" s="176"/>
      <c r="R338" s="177"/>
      <c r="S338" s="176"/>
      <c r="T338" s="175"/>
      <c r="U338" s="175"/>
      <c r="V338" s="175"/>
      <c r="W338" s="174"/>
    </row>
    <row r="339" spans="6:25" s="164" customFormat="1" ht="12.75" customHeight="1" outlineLevel="2" x14ac:dyDescent="0.2">
      <c r="F339" s="172"/>
      <c r="G339" s="170"/>
      <c r="H339" s="170"/>
      <c r="I339" s="171"/>
      <c r="J339" s="170"/>
      <c r="K339" s="169"/>
      <c r="L339" s="165"/>
      <c r="M339" s="169"/>
      <c r="N339" s="165"/>
      <c r="O339" s="168"/>
      <c r="P339" s="167"/>
      <c r="Q339" s="165"/>
      <c r="R339" s="165"/>
      <c r="S339" s="165"/>
      <c r="T339" s="166" t="s">
        <v>371</v>
      </c>
      <c r="U339" s="165"/>
      <c r="V339" s="165"/>
      <c r="W339" s="165"/>
    </row>
    <row r="340" spans="6:25" s="164" customFormat="1" ht="12.75" customHeight="1" outlineLevel="1" x14ac:dyDescent="0.2">
      <c r="F340" s="172"/>
      <c r="G340" s="170"/>
      <c r="H340" s="170"/>
      <c r="I340" s="171"/>
      <c r="J340" s="170"/>
      <c r="K340" s="169"/>
      <c r="L340" s="165"/>
      <c r="M340" s="169"/>
      <c r="N340" s="165"/>
      <c r="O340" s="168"/>
      <c r="P340" s="167"/>
      <c r="Q340" s="165"/>
      <c r="R340" s="165"/>
      <c r="S340" s="165"/>
      <c r="T340" s="166" t="s">
        <v>371</v>
      </c>
      <c r="U340" s="165"/>
      <c r="V340" s="165"/>
      <c r="W340" s="165"/>
    </row>
    <row r="341" spans="6:25" s="201" customFormat="1" ht="18.75" customHeight="1" x14ac:dyDescent="0.3">
      <c r="F341" s="210"/>
      <c r="G341" s="208"/>
      <c r="H341" s="209"/>
      <c r="I341" s="209" t="s">
        <v>403</v>
      </c>
      <c r="J341" s="208"/>
      <c r="K341" s="207"/>
      <c r="L341" s="205"/>
      <c r="M341" s="207"/>
      <c r="N341" s="205"/>
      <c r="O341" s="202">
        <f>SUBTOTAL(9,O342:O347)</f>
        <v>0</v>
      </c>
      <c r="P341" s="206"/>
      <c r="Q341" s="202">
        <f>SUBTOTAL(9,Q342:Q347)</f>
        <v>0</v>
      </c>
      <c r="R341" s="205"/>
      <c r="S341" s="202">
        <f>SUBTOTAL(9,S342:S347)</f>
        <v>0</v>
      </c>
      <c r="T341" s="204"/>
      <c r="U341" s="202">
        <f>SUBTOTAL(9,U342:U347)</f>
        <v>0</v>
      </c>
      <c r="V341" s="202">
        <f>SUBTOTAL(9,V342:V347)</f>
        <v>0</v>
      </c>
      <c r="W341" s="203"/>
      <c r="Y341" s="202">
        <f>SUBTOTAL(9,Y342:Y347)</f>
        <v>1</v>
      </c>
    </row>
    <row r="342" spans="6:25" s="191" customFormat="1" ht="16.5" customHeight="1" outlineLevel="1" x14ac:dyDescent="0.25">
      <c r="F342" s="200"/>
      <c r="G342" s="198"/>
      <c r="H342" s="199"/>
      <c r="I342" s="199" t="s">
        <v>402</v>
      </c>
      <c r="J342" s="198"/>
      <c r="K342" s="197"/>
      <c r="L342" s="195"/>
      <c r="M342" s="197"/>
      <c r="N342" s="195"/>
      <c r="O342" s="192">
        <f>SUBTOTAL(9,O343:O346)</f>
        <v>0</v>
      </c>
      <c r="P342" s="196"/>
      <c r="Q342" s="192">
        <f>SUBTOTAL(9,Q343:Q346)</f>
        <v>0</v>
      </c>
      <c r="R342" s="195"/>
      <c r="S342" s="192">
        <f>SUBTOTAL(9,S343:S346)</f>
        <v>0</v>
      </c>
      <c r="T342" s="194"/>
      <c r="U342" s="192">
        <f>SUBTOTAL(9,U343:U346)</f>
        <v>0</v>
      </c>
      <c r="V342" s="192">
        <f>SUBTOTAL(9,V343:V346)</f>
        <v>0</v>
      </c>
      <c r="W342" s="193"/>
      <c r="Y342" s="192">
        <f>SUBTOTAL(9,Y343:Y346)</f>
        <v>1</v>
      </c>
    </row>
    <row r="343" spans="6:25" s="173" customFormat="1" ht="12" outlineLevel="2" x14ac:dyDescent="0.25">
      <c r="F343" s="190">
        <v>93</v>
      </c>
      <c r="G343" s="187" t="s">
        <v>401</v>
      </c>
      <c r="H343" s="189" t="s">
        <v>400</v>
      </c>
      <c r="I343" s="188" t="s">
        <v>399</v>
      </c>
      <c r="J343" s="187" t="s">
        <v>398</v>
      </c>
      <c r="K343" s="185">
        <v>1</v>
      </c>
      <c r="L343" s="186">
        <v>0</v>
      </c>
      <c r="M343" s="185">
        <v>1</v>
      </c>
      <c r="N343" s="184">
        <f>'19032-2-vo - Veřejné osvě...'!K32</f>
        <v>0</v>
      </c>
      <c r="O343" s="183">
        <f>M343*N343</f>
        <v>0</v>
      </c>
      <c r="P343" s="183"/>
      <c r="Q343" s="183">
        <f>M343*P343</f>
        <v>0</v>
      </c>
      <c r="R343" s="183"/>
      <c r="S343" s="183">
        <f>M343*R343</f>
        <v>0</v>
      </c>
      <c r="T343" s="183">
        <v>21</v>
      </c>
      <c r="U343" s="183">
        <f>O343*T343/100</f>
        <v>0</v>
      </c>
      <c r="V343" s="183">
        <f>U343+O343</f>
        <v>0</v>
      </c>
      <c r="W343" s="183"/>
      <c r="X343" s="183" t="s">
        <v>374</v>
      </c>
      <c r="Y343" s="183">
        <v>1</v>
      </c>
    </row>
    <row r="344" spans="6:25" s="173" customFormat="1" ht="12" outlineLevel="2" x14ac:dyDescent="0.25">
      <c r="F344" s="181"/>
      <c r="G344" s="180"/>
      <c r="H344" s="182" t="s">
        <v>373</v>
      </c>
      <c r="I344" s="356"/>
      <c r="J344" s="356"/>
      <c r="K344" s="356"/>
      <c r="L344" s="356"/>
      <c r="M344" s="356"/>
      <c r="N344" s="356"/>
      <c r="O344" s="356"/>
      <c r="P344" s="177"/>
      <c r="Q344" s="176"/>
      <c r="R344" s="177"/>
      <c r="S344" s="176"/>
      <c r="T344" s="175"/>
      <c r="U344" s="175"/>
      <c r="V344" s="175"/>
      <c r="W344" s="174"/>
    </row>
    <row r="345" spans="6:25" s="173" customFormat="1" ht="6" customHeight="1" outlineLevel="2" x14ac:dyDescent="0.25">
      <c r="F345" s="181"/>
      <c r="G345" s="180"/>
      <c r="H345" s="179"/>
      <c r="I345" s="178"/>
      <c r="J345" s="178"/>
      <c r="K345" s="178"/>
      <c r="L345" s="178"/>
      <c r="M345" s="178"/>
      <c r="N345" s="178"/>
      <c r="O345" s="178"/>
      <c r="P345" s="177"/>
      <c r="Q345" s="176"/>
      <c r="R345" s="177"/>
      <c r="S345" s="176"/>
      <c r="T345" s="175"/>
      <c r="U345" s="175"/>
      <c r="V345" s="175"/>
      <c r="W345" s="174"/>
    </row>
    <row r="346" spans="6:25" s="164" customFormat="1" ht="12.75" customHeight="1" outlineLevel="2" x14ac:dyDescent="0.2">
      <c r="F346" s="172"/>
      <c r="G346" s="170"/>
      <c r="H346" s="170"/>
      <c r="I346" s="171"/>
      <c r="J346" s="170"/>
      <c r="K346" s="169"/>
      <c r="L346" s="165"/>
      <c r="M346" s="169"/>
      <c r="N346" s="165"/>
      <c r="O346" s="168"/>
      <c r="P346" s="167"/>
      <c r="Q346" s="165"/>
      <c r="R346" s="165"/>
      <c r="S346" s="165"/>
      <c r="T346" s="166" t="s">
        <v>371</v>
      </c>
      <c r="U346" s="165"/>
      <c r="V346" s="165"/>
      <c r="W346" s="165"/>
    </row>
    <row r="347" spans="6:25" s="164" customFormat="1" ht="12.75" customHeight="1" outlineLevel="1" x14ac:dyDescent="0.2">
      <c r="F347" s="172"/>
      <c r="G347" s="170"/>
      <c r="H347" s="170"/>
      <c r="I347" s="171"/>
      <c r="J347" s="170"/>
      <c r="K347" s="169"/>
      <c r="L347" s="165"/>
      <c r="M347" s="169"/>
      <c r="N347" s="165"/>
      <c r="O347" s="168"/>
      <c r="P347" s="167"/>
      <c r="Q347" s="165"/>
      <c r="R347" s="165"/>
      <c r="S347" s="165"/>
      <c r="T347" s="166" t="s">
        <v>371</v>
      </c>
      <c r="U347" s="165"/>
      <c r="V347" s="165"/>
      <c r="W347" s="165"/>
    </row>
    <row r="348" spans="6:25" s="201" customFormat="1" ht="18.75" customHeight="1" x14ac:dyDescent="0.3">
      <c r="F348" s="210"/>
      <c r="G348" s="208"/>
      <c r="H348" s="209"/>
      <c r="I348" s="209" t="s">
        <v>397</v>
      </c>
      <c r="J348" s="208"/>
      <c r="K348" s="207"/>
      <c r="L348" s="205"/>
      <c r="M348" s="207"/>
      <c r="N348" s="205"/>
      <c r="O348" s="202">
        <f>SUBTOTAL(9,O349:O378)</f>
        <v>0</v>
      </c>
      <c r="P348" s="206"/>
      <c r="Q348" s="202">
        <f>SUBTOTAL(9,Q349:Q378)</f>
        <v>0</v>
      </c>
      <c r="R348" s="205"/>
      <c r="S348" s="202">
        <f>SUBTOTAL(9,S349:S378)</f>
        <v>0</v>
      </c>
      <c r="T348" s="204"/>
      <c r="U348" s="202">
        <f>SUBTOTAL(9,U349:U378)</f>
        <v>0</v>
      </c>
      <c r="V348" s="202">
        <f>SUBTOTAL(9,V349:V378)</f>
        <v>0</v>
      </c>
      <c r="W348" s="203"/>
      <c r="Y348" s="202">
        <f>SUBTOTAL(9,Y349:Y378)</f>
        <v>7</v>
      </c>
    </row>
    <row r="349" spans="6:25" s="191" customFormat="1" ht="16.5" customHeight="1" outlineLevel="1" x14ac:dyDescent="0.25">
      <c r="F349" s="200"/>
      <c r="G349" s="198"/>
      <c r="H349" s="199"/>
      <c r="I349" s="199" t="s">
        <v>396</v>
      </c>
      <c r="J349" s="198"/>
      <c r="K349" s="197"/>
      <c r="L349" s="195"/>
      <c r="M349" s="197"/>
      <c r="N349" s="195"/>
      <c r="O349" s="192">
        <f>SUBTOTAL(9,O350:O356)</f>
        <v>0</v>
      </c>
      <c r="P349" s="196"/>
      <c r="Q349" s="192">
        <f>SUBTOTAL(9,Q350:Q356)</f>
        <v>0</v>
      </c>
      <c r="R349" s="195"/>
      <c r="S349" s="192">
        <f>SUBTOTAL(9,S350:S356)</f>
        <v>0</v>
      </c>
      <c r="T349" s="194"/>
      <c r="U349" s="192">
        <f>SUBTOTAL(9,U350:U356)</f>
        <v>0</v>
      </c>
      <c r="V349" s="192">
        <f>SUBTOTAL(9,V350:V356)</f>
        <v>0</v>
      </c>
      <c r="W349" s="193"/>
      <c r="Y349" s="192">
        <f>SUBTOTAL(9,Y350:Y356)</f>
        <v>2</v>
      </c>
    </row>
    <row r="350" spans="6:25" s="173" customFormat="1" ht="12" outlineLevel="2" x14ac:dyDescent="0.25">
      <c r="F350" s="190">
        <v>94</v>
      </c>
      <c r="G350" s="187" t="s">
        <v>377</v>
      </c>
      <c r="H350" s="189" t="s">
        <v>395</v>
      </c>
      <c r="I350" s="188" t="s">
        <v>394</v>
      </c>
      <c r="J350" s="187" t="s">
        <v>368</v>
      </c>
      <c r="K350" s="185">
        <v>1</v>
      </c>
      <c r="L350" s="186">
        <v>0</v>
      </c>
      <c r="M350" s="185">
        <v>1</v>
      </c>
      <c r="N350" s="184"/>
      <c r="O350" s="183">
        <f>M350*N350</f>
        <v>0</v>
      </c>
      <c r="P350" s="183"/>
      <c r="Q350" s="183">
        <f>M350*P350</f>
        <v>0</v>
      </c>
      <c r="R350" s="183"/>
      <c r="S350" s="183">
        <f>M350*R350</f>
        <v>0</v>
      </c>
      <c r="T350" s="183">
        <v>21</v>
      </c>
      <c r="U350" s="183">
        <f>O350*T350/100</f>
        <v>0</v>
      </c>
      <c r="V350" s="183">
        <f>U350+O350</f>
        <v>0</v>
      </c>
      <c r="W350" s="183"/>
      <c r="X350" s="183" t="s">
        <v>374</v>
      </c>
      <c r="Y350" s="183">
        <v>1</v>
      </c>
    </row>
    <row r="351" spans="6:25" s="173" customFormat="1" ht="12" outlineLevel="2" x14ac:dyDescent="0.25">
      <c r="F351" s="181"/>
      <c r="G351" s="180"/>
      <c r="H351" s="182" t="s">
        <v>373</v>
      </c>
      <c r="I351" s="356" t="s">
        <v>393</v>
      </c>
      <c r="J351" s="356"/>
      <c r="K351" s="356"/>
      <c r="L351" s="356"/>
      <c r="M351" s="356"/>
      <c r="N351" s="356"/>
      <c r="O351" s="356"/>
      <c r="P351" s="177"/>
      <c r="Q351" s="176"/>
      <c r="R351" s="177"/>
      <c r="S351" s="176"/>
      <c r="T351" s="175"/>
      <c r="U351" s="175"/>
      <c r="V351" s="175"/>
      <c r="W351" s="174"/>
    </row>
    <row r="352" spans="6:25" s="173" customFormat="1" ht="6" customHeight="1" outlineLevel="2" x14ac:dyDescent="0.25">
      <c r="F352" s="181"/>
      <c r="G352" s="180"/>
      <c r="H352" s="179"/>
      <c r="I352" s="178"/>
      <c r="J352" s="178"/>
      <c r="K352" s="178"/>
      <c r="L352" s="178"/>
      <c r="M352" s="178"/>
      <c r="N352" s="178"/>
      <c r="O352" s="178"/>
      <c r="P352" s="177"/>
      <c r="Q352" s="176"/>
      <c r="R352" s="177"/>
      <c r="S352" s="176"/>
      <c r="T352" s="175"/>
      <c r="U352" s="175"/>
      <c r="V352" s="175"/>
      <c r="W352" s="174"/>
    </row>
    <row r="353" spans="6:25" s="173" customFormat="1" ht="12" outlineLevel="2" x14ac:dyDescent="0.25">
      <c r="F353" s="190">
        <v>95</v>
      </c>
      <c r="G353" s="187" t="s">
        <v>377</v>
      </c>
      <c r="H353" s="189" t="s">
        <v>353</v>
      </c>
      <c r="I353" s="188" t="s">
        <v>354</v>
      </c>
      <c r="J353" s="187" t="s">
        <v>368</v>
      </c>
      <c r="K353" s="185">
        <v>1</v>
      </c>
      <c r="L353" s="186">
        <v>0</v>
      </c>
      <c r="M353" s="185">
        <v>1</v>
      </c>
      <c r="N353" s="184"/>
      <c r="O353" s="183">
        <f>M353*N353</f>
        <v>0</v>
      </c>
      <c r="P353" s="183"/>
      <c r="Q353" s="183">
        <f>M353*P353</f>
        <v>0</v>
      </c>
      <c r="R353" s="183"/>
      <c r="S353" s="183">
        <f>M353*R353</f>
        <v>0</v>
      </c>
      <c r="T353" s="183">
        <v>21</v>
      </c>
      <c r="U353" s="183">
        <f>O353*T353/100</f>
        <v>0</v>
      </c>
      <c r="V353" s="183">
        <f>U353+O353</f>
        <v>0</v>
      </c>
      <c r="W353" s="183"/>
      <c r="X353" s="183" t="s">
        <v>374</v>
      </c>
      <c r="Y353" s="183">
        <v>1</v>
      </c>
    </row>
    <row r="354" spans="6:25" s="173" customFormat="1" ht="12" outlineLevel="2" x14ac:dyDescent="0.25">
      <c r="F354" s="181"/>
      <c r="G354" s="180"/>
      <c r="H354" s="182" t="s">
        <v>373</v>
      </c>
      <c r="I354" s="356" t="s">
        <v>392</v>
      </c>
      <c r="J354" s="356"/>
      <c r="K354" s="356"/>
      <c r="L354" s="356"/>
      <c r="M354" s="356"/>
      <c r="N354" s="356"/>
      <c r="O354" s="356"/>
      <c r="P354" s="177"/>
      <c r="Q354" s="176"/>
      <c r="R354" s="177"/>
      <c r="S354" s="176"/>
      <c r="T354" s="175"/>
      <c r="U354" s="175"/>
      <c r="V354" s="175"/>
      <c r="W354" s="174"/>
    </row>
    <row r="355" spans="6:25" s="173" customFormat="1" ht="6" customHeight="1" outlineLevel="2" x14ac:dyDescent="0.25">
      <c r="F355" s="181"/>
      <c r="G355" s="180"/>
      <c r="H355" s="179"/>
      <c r="I355" s="178"/>
      <c r="J355" s="178"/>
      <c r="K355" s="178"/>
      <c r="L355" s="178"/>
      <c r="M355" s="178"/>
      <c r="N355" s="178"/>
      <c r="O355" s="178"/>
      <c r="P355" s="177"/>
      <c r="Q355" s="176"/>
      <c r="R355" s="177"/>
      <c r="S355" s="176"/>
      <c r="T355" s="175"/>
      <c r="U355" s="175"/>
      <c r="V355" s="175"/>
      <c r="W355" s="174"/>
    </row>
    <row r="356" spans="6:25" s="164" customFormat="1" ht="12.75" customHeight="1" outlineLevel="2" x14ac:dyDescent="0.2">
      <c r="F356" s="172"/>
      <c r="G356" s="170"/>
      <c r="H356" s="170"/>
      <c r="I356" s="171"/>
      <c r="J356" s="170"/>
      <c r="K356" s="169"/>
      <c r="L356" s="165"/>
      <c r="M356" s="169"/>
      <c r="N356" s="165"/>
      <c r="O356" s="168"/>
      <c r="P356" s="167"/>
      <c r="Q356" s="165"/>
      <c r="R356" s="165"/>
      <c r="S356" s="165"/>
      <c r="T356" s="166" t="s">
        <v>371</v>
      </c>
      <c r="U356" s="165"/>
      <c r="V356" s="165"/>
      <c r="W356" s="165"/>
    </row>
    <row r="357" spans="6:25" s="191" customFormat="1" ht="16.5" customHeight="1" outlineLevel="1" x14ac:dyDescent="0.25">
      <c r="F357" s="200"/>
      <c r="G357" s="198"/>
      <c r="H357" s="199"/>
      <c r="I357" s="199" t="s">
        <v>391</v>
      </c>
      <c r="J357" s="198"/>
      <c r="K357" s="197"/>
      <c r="L357" s="195"/>
      <c r="M357" s="197"/>
      <c r="N357" s="195"/>
      <c r="O357" s="192">
        <f>SUBTOTAL(9,O358:O361)</f>
        <v>0</v>
      </c>
      <c r="P357" s="196"/>
      <c r="Q357" s="192">
        <f>SUBTOTAL(9,Q358:Q361)</f>
        <v>0</v>
      </c>
      <c r="R357" s="195"/>
      <c r="S357" s="192">
        <f>SUBTOTAL(9,S358:S361)</f>
        <v>0</v>
      </c>
      <c r="T357" s="194"/>
      <c r="U357" s="192">
        <f>SUBTOTAL(9,U358:U361)</f>
        <v>0</v>
      </c>
      <c r="V357" s="192">
        <f>SUBTOTAL(9,V358:V361)</f>
        <v>0</v>
      </c>
      <c r="W357" s="193"/>
      <c r="Y357" s="192">
        <f>SUBTOTAL(9,Y358:Y361)</f>
        <v>1</v>
      </c>
    </row>
    <row r="358" spans="6:25" s="173" customFormat="1" ht="12" outlineLevel="2" x14ac:dyDescent="0.25">
      <c r="F358" s="190">
        <v>96</v>
      </c>
      <c r="G358" s="187" t="s">
        <v>377</v>
      </c>
      <c r="H358" s="189" t="s">
        <v>390</v>
      </c>
      <c r="I358" s="188" t="s">
        <v>389</v>
      </c>
      <c r="J358" s="187" t="s">
        <v>368</v>
      </c>
      <c r="K358" s="185">
        <v>1</v>
      </c>
      <c r="L358" s="186">
        <v>0</v>
      </c>
      <c r="M358" s="185">
        <v>1</v>
      </c>
      <c r="N358" s="184"/>
      <c r="O358" s="183">
        <f>M358*N358</f>
        <v>0</v>
      </c>
      <c r="P358" s="183"/>
      <c r="Q358" s="183">
        <f>M358*P358</f>
        <v>0</v>
      </c>
      <c r="R358" s="183"/>
      <c r="S358" s="183">
        <f>M358*R358</f>
        <v>0</v>
      </c>
      <c r="T358" s="183">
        <v>21</v>
      </c>
      <c r="U358" s="183">
        <f>O358*T358/100</f>
        <v>0</v>
      </c>
      <c r="V358" s="183">
        <f>U358+O358</f>
        <v>0</v>
      </c>
      <c r="W358" s="183"/>
      <c r="X358" s="183" t="s">
        <v>374</v>
      </c>
      <c r="Y358" s="183">
        <v>1</v>
      </c>
    </row>
    <row r="359" spans="6:25" s="173" customFormat="1" ht="12" outlineLevel="2" x14ac:dyDescent="0.25">
      <c r="F359" s="181"/>
      <c r="G359" s="180"/>
      <c r="H359" s="182" t="s">
        <v>373</v>
      </c>
      <c r="I359" s="356" t="s">
        <v>388</v>
      </c>
      <c r="J359" s="356"/>
      <c r="K359" s="356"/>
      <c r="L359" s="356"/>
      <c r="M359" s="356"/>
      <c r="N359" s="356"/>
      <c r="O359" s="356"/>
      <c r="P359" s="177"/>
      <c r="Q359" s="176"/>
      <c r="R359" s="177"/>
      <c r="S359" s="176"/>
      <c r="T359" s="175"/>
      <c r="U359" s="175"/>
      <c r="V359" s="175"/>
      <c r="W359" s="174"/>
    </row>
    <row r="360" spans="6:25" s="173" customFormat="1" ht="6" customHeight="1" outlineLevel="2" x14ac:dyDescent="0.25">
      <c r="F360" s="181"/>
      <c r="G360" s="180"/>
      <c r="H360" s="179"/>
      <c r="I360" s="178"/>
      <c r="J360" s="178"/>
      <c r="K360" s="178"/>
      <c r="L360" s="178"/>
      <c r="M360" s="178"/>
      <c r="N360" s="178"/>
      <c r="O360" s="178"/>
      <c r="P360" s="177"/>
      <c r="Q360" s="176"/>
      <c r="R360" s="177"/>
      <c r="S360" s="176"/>
      <c r="T360" s="175"/>
      <c r="U360" s="175"/>
      <c r="V360" s="175"/>
      <c r="W360" s="174"/>
    </row>
    <row r="361" spans="6:25" s="164" customFormat="1" ht="12.75" customHeight="1" outlineLevel="2" x14ac:dyDescent="0.2">
      <c r="F361" s="172"/>
      <c r="G361" s="170"/>
      <c r="H361" s="170"/>
      <c r="I361" s="171"/>
      <c r="J361" s="170"/>
      <c r="K361" s="169"/>
      <c r="L361" s="165"/>
      <c r="M361" s="169"/>
      <c r="N361" s="165"/>
      <c r="O361" s="168"/>
      <c r="P361" s="167"/>
      <c r="Q361" s="165"/>
      <c r="R361" s="165"/>
      <c r="S361" s="165"/>
      <c r="T361" s="166" t="s">
        <v>371</v>
      </c>
      <c r="U361" s="165"/>
      <c r="V361" s="165"/>
      <c r="W361" s="165"/>
    </row>
    <row r="362" spans="6:25" s="191" customFormat="1" ht="16.5" customHeight="1" outlineLevel="1" x14ac:dyDescent="0.25">
      <c r="F362" s="200"/>
      <c r="G362" s="198"/>
      <c r="H362" s="199"/>
      <c r="I362" s="199" t="s">
        <v>387</v>
      </c>
      <c r="J362" s="198"/>
      <c r="K362" s="197"/>
      <c r="L362" s="195"/>
      <c r="M362" s="197"/>
      <c r="N362" s="195"/>
      <c r="O362" s="192">
        <f>SUBTOTAL(9,O363:O369)</f>
        <v>0</v>
      </c>
      <c r="P362" s="196"/>
      <c r="Q362" s="192">
        <f>SUBTOTAL(9,Q363:Q369)</f>
        <v>0</v>
      </c>
      <c r="R362" s="195"/>
      <c r="S362" s="192">
        <f>SUBTOTAL(9,S363:S369)</f>
        <v>0</v>
      </c>
      <c r="T362" s="194"/>
      <c r="U362" s="192">
        <f>SUBTOTAL(9,U363:U369)</f>
        <v>0</v>
      </c>
      <c r="V362" s="192">
        <f>SUBTOTAL(9,V363:V369)</f>
        <v>0</v>
      </c>
      <c r="W362" s="193"/>
      <c r="Y362" s="192">
        <f>SUBTOTAL(9,Y363:Y369)</f>
        <v>2</v>
      </c>
    </row>
    <row r="363" spans="6:25" s="173" customFormat="1" ht="12" outlineLevel="2" x14ac:dyDescent="0.25">
      <c r="F363" s="190">
        <v>97</v>
      </c>
      <c r="G363" s="187" t="s">
        <v>377</v>
      </c>
      <c r="H363" s="189" t="s">
        <v>360</v>
      </c>
      <c r="I363" s="188" t="s">
        <v>386</v>
      </c>
      <c r="J363" s="187" t="s">
        <v>368</v>
      </c>
      <c r="K363" s="185">
        <v>1</v>
      </c>
      <c r="L363" s="186">
        <v>0</v>
      </c>
      <c r="M363" s="185">
        <v>1</v>
      </c>
      <c r="N363" s="184"/>
      <c r="O363" s="183">
        <f>M363*N363</f>
        <v>0</v>
      </c>
      <c r="P363" s="183"/>
      <c r="Q363" s="183">
        <f>M363*P363</f>
        <v>0</v>
      </c>
      <c r="R363" s="183"/>
      <c r="S363" s="183">
        <f>M363*R363</f>
        <v>0</v>
      </c>
      <c r="T363" s="183">
        <v>21</v>
      </c>
      <c r="U363" s="183">
        <f>O363*T363/100</f>
        <v>0</v>
      </c>
      <c r="V363" s="183">
        <f>U363+O363</f>
        <v>0</v>
      </c>
      <c r="W363" s="183"/>
      <c r="X363" s="183" t="s">
        <v>374</v>
      </c>
      <c r="Y363" s="183">
        <v>1</v>
      </c>
    </row>
    <row r="364" spans="6:25" s="173" customFormat="1" ht="12" outlineLevel="2" x14ac:dyDescent="0.25">
      <c r="F364" s="181"/>
      <c r="G364" s="180"/>
      <c r="H364" s="182" t="s">
        <v>373</v>
      </c>
      <c r="I364" s="356" t="s">
        <v>385</v>
      </c>
      <c r="J364" s="356"/>
      <c r="K364" s="356"/>
      <c r="L364" s="356"/>
      <c r="M364" s="356"/>
      <c r="N364" s="356"/>
      <c r="O364" s="356"/>
      <c r="P364" s="177"/>
      <c r="Q364" s="176"/>
      <c r="R364" s="177"/>
      <c r="S364" s="176"/>
      <c r="T364" s="175"/>
      <c r="U364" s="175"/>
      <c r="V364" s="175"/>
      <c r="W364" s="174"/>
    </row>
    <row r="365" spans="6:25" s="173" customFormat="1" ht="6" customHeight="1" outlineLevel="2" x14ac:dyDescent="0.25">
      <c r="F365" s="181"/>
      <c r="G365" s="180"/>
      <c r="H365" s="179"/>
      <c r="I365" s="178"/>
      <c r="J365" s="178"/>
      <c r="K365" s="178"/>
      <c r="L365" s="178"/>
      <c r="M365" s="178"/>
      <c r="N365" s="178"/>
      <c r="O365" s="178"/>
      <c r="P365" s="177"/>
      <c r="Q365" s="176"/>
      <c r="R365" s="177"/>
      <c r="S365" s="176"/>
      <c r="T365" s="175"/>
      <c r="U365" s="175"/>
      <c r="V365" s="175"/>
      <c r="W365" s="174"/>
    </row>
    <row r="366" spans="6:25" s="173" customFormat="1" ht="12" outlineLevel="2" x14ac:dyDescent="0.25">
      <c r="F366" s="190">
        <v>98</v>
      </c>
      <c r="G366" s="187" t="s">
        <v>377</v>
      </c>
      <c r="H366" s="189" t="s">
        <v>384</v>
      </c>
      <c r="I366" s="188" t="s">
        <v>383</v>
      </c>
      <c r="J366" s="187" t="s">
        <v>368</v>
      </c>
      <c r="K366" s="185">
        <v>1</v>
      </c>
      <c r="L366" s="186">
        <v>0</v>
      </c>
      <c r="M366" s="185">
        <v>1</v>
      </c>
      <c r="N366" s="184"/>
      <c r="O366" s="183">
        <f>M366*N366</f>
        <v>0</v>
      </c>
      <c r="P366" s="183"/>
      <c r="Q366" s="183">
        <f>M366*P366</f>
        <v>0</v>
      </c>
      <c r="R366" s="183"/>
      <c r="S366" s="183">
        <f>M366*R366</f>
        <v>0</v>
      </c>
      <c r="T366" s="183">
        <v>21</v>
      </c>
      <c r="U366" s="183">
        <f>O366*T366/100</f>
        <v>0</v>
      </c>
      <c r="V366" s="183">
        <f>U366+O366</f>
        <v>0</v>
      </c>
      <c r="W366" s="183"/>
      <c r="X366" s="183" t="s">
        <v>374</v>
      </c>
      <c r="Y366" s="183">
        <v>1</v>
      </c>
    </row>
    <row r="367" spans="6:25" s="173" customFormat="1" ht="12" outlineLevel="2" x14ac:dyDescent="0.25">
      <c r="F367" s="181"/>
      <c r="G367" s="180"/>
      <c r="H367" s="182" t="s">
        <v>373</v>
      </c>
      <c r="I367" s="356" t="s">
        <v>382</v>
      </c>
      <c r="J367" s="356"/>
      <c r="K367" s="356"/>
      <c r="L367" s="356"/>
      <c r="M367" s="356"/>
      <c r="N367" s="356"/>
      <c r="O367" s="356"/>
      <c r="P367" s="177"/>
      <c r="Q367" s="176"/>
      <c r="R367" s="177"/>
      <c r="S367" s="176"/>
      <c r="T367" s="175"/>
      <c r="U367" s="175"/>
      <c r="V367" s="175"/>
      <c r="W367" s="174"/>
    </row>
    <row r="368" spans="6:25" s="173" customFormat="1" ht="6" customHeight="1" outlineLevel="2" x14ac:dyDescent="0.25">
      <c r="F368" s="181"/>
      <c r="G368" s="180"/>
      <c r="H368" s="179"/>
      <c r="I368" s="178"/>
      <c r="J368" s="178"/>
      <c r="K368" s="178"/>
      <c r="L368" s="178"/>
      <c r="M368" s="178"/>
      <c r="N368" s="178"/>
      <c r="O368" s="178"/>
      <c r="P368" s="177"/>
      <c r="Q368" s="176"/>
      <c r="R368" s="177"/>
      <c r="S368" s="176"/>
      <c r="T368" s="175"/>
      <c r="U368" s="175"/>
      <c r="V368" s="175"/>
      <c r="W368" s="174"/>
    </row>
    <row r="369" spans="6:25" s="164" customFormat="1" ht="12.75" customHeight="1" outlineLevel="2" x14ac:dyDescent="0.2">
      <c r="F369" s="172"/>
      <c r="G369" s="170"/>
      <c r="H369" s="170"/>
      <c r="I369" s="171"/>
      <c r="J369" s="170"/>
      <c r="K369" s="169"/>
      <c r="L369" s="165"/>
      <c r="M369" s="169"/>
      <c r="N369" s="165"/>
      <c r="O369" s="168"/>
      <c r="P369" s="167"/>
      <c r="Q369" s="165"/>
      <c r="R369" s="165"/>
      <c r="S369" s="165"/>
      <c r="T369" s="166" t="s">
        <v>371</v>
      </c>
      <c r="U369" s="165"/>
      <c r="V369" s="165"/>
      <c r="W369" s="165"/>
    </row>
    <row r="370" spans="6:25" s="191" customFormat="1" ht="16.5" customHeight="1" outlineLevel="1" x14ac:dyDescent="0.25">
      <c r="F370" s="200"/>
      <c r="G370" s="198"/>
      <c r="H370" s="199"/>
      <c r="I370" s="199" t="s">
        <v>381</v>
      </c>
      <c r="J370" s="198"/>
      <c r="K370" s="197"/>
      <c r="L370" s="195"/>
      <c r="M370" s="197"/>
      <c r="N370" s="195"/>
      <c r="O370" s="192">
        <f>SUBTOTAL(9,O371:O377)</f>
        <v>0</v>
      </c>
      <c r="P370" s="196"/>
      <c r="Q370" s="192">
        <f>SUBTOTAL(9,Q371:Q377)</f>
        <v>0</v>
      </c>
      <c r="R370" s="195"/>
      <c r="S370" s="192">
        <f>SUBTOTAL(9,S371:S377)</f>
        <v>0</v>
      </c>
      <c r="T370" s="194"/>
      <c r="U370" s="192">
        <f>SUBTOTAL(9,U371:U377)</f>
        <v>0</v>
      </c>
      <c r="V370" s="192">
        <f>SUBTOTAL(9,V371:V377)</f>
        <v>0</v>
      </c>
      <c r="W370" s="193"/>
      <c r="Y370" s="192">
        <f>SUBTOTAL(9,Y371:Y377)</f>
        <v>2</v>
      </c>
    </row>
    <row r="371" spans="6:25" s="173" customFormat="1" ht="12" outlineLevel="2" x14ac:dyDescent="0.25">
      <c r="F371" s="190">
        <v>99</v>
      </c>
      <c r="G371" s="187" t="s">
        <v>377</v>
      </c>
      <c r="H371" s="189" t="s">
        <v>380</v>
      </c>
      <c r="I371" s="188" t="s">
        <v>379</v>
      </c>
      <c r="J371" s="187" t="s">
        <v>368</v>
      </c>
      <c r="K371" s="185">
        <v>1</v>
      </c>
      <c r="L371" s="186">
        <v>0</v>
      </c>
      <c r="M371" s="185">
        <v>1</v>
      </c>
      <c r="N371" s="184"/>
      <c r="O371" s="183">
        <f>M371*N371</f>
        <v>0</v>
      </c>
      <c r="P371" s="183"/>
      <c r="Q371" s="183">
        <f>M371*P371</f>
        <v>0</v>
      </c>
      <c r="R371" s="183"/>
      <c r="S371" s="183">
        <f>M371*R371</f>
        <v>0</v>
      </c>
      <c r="T371" s="183">
        <v>21</v>
      </c>
      <c r="U371" s="183">
        <f>O371*T371/100</f>
        <v>0</v>
      </c>
      <c r="V371" s="183">
        <f>U371+O371</f>
        <v>0</v>
      </c>
      <c r="W371" s="183"/>
      <c r="X371" s="183" t="s">
        <v>374</v>
      </c>
      <c r="Y371" s="183">
        <v>1</v>
      </c>
    </row>
    <row r="372" spans="6:25" s="173" customFormat="1" ht="12" outlineLevel="2" x14ac:dyDescent="0.25">
      <c r="F372" s="181"/>
      <c r="G372" s="180"/>
      <c r="H372" s="182" t="s">
        <v>373</v>
      </c>
      <c r="I372" s="356" t="s">
        <v>378</v>
      </c>
      <c r="J372" s="356"/>
      <c r="K372" s="356"/>
      <c r="L372" s="356"/>
      <c r="M372" s="356"/>
      <c r="N372" s="356"/>
      <c r="O372" s="356"/>
      <c r="P372" s="177"/>
      <c r="Q372" s="176"/>
      <c r="R372" s="177"/>
      <c r="S372" s="176"/>
      <c r="T372" s="175"/>
      <c r="U372" s="175"/>
      <c r="V372" s="175"/>
      <c r="W372" s="174"/>
    </row>
    <row r="373" spans="6:25" s="173" customFormat="1" ht="6" customHeight="1" outlineLevel="2" x14ac:dyDescent="0.25">
      <c r="F373" s="181"/>
      <c r="G373" s="180"/>
      <c r="H373" s="179"/>
      <c r="I373" s="178"/>
      <c r="J373" s="178"/>
      <c r="K373" s="178"/>
      <c r="L373" s="178"/>
      <c r="M373" s="178"/>
      <c r="N373" s="178"/>
      <c r="O373" s="178"/>
      <c r="P373" s="177"/>
      <c r="Q373" s="176"/>
      <c r="R373" s="177"/>
      <c r="S373" s="176"/>
      <c r="T373" s="175"/>
      <c r="U373" s="175"/>
      <c r="V373" s="175"/>
      <c r="W373" s="174"/>
    </row>
    <row r="374" spans="6:25" s="173" customFormat="1" ht="24" outlineLevel="2" x14ac:dyDescent="0.25">
      <c r="F374" s="190">
        <v>100</v>
      </c>
      <c r="G374" s="187" t="s">
        <v>377</v>
      </c>
      <c r="H374" s="189" t="s">
        <v>376</v>
      </c>
      <c r="I374" s="188" t="s">
        <v>375</v>
      </c>
      <c r="J374" s="187" t="s">
        <v>368</v>
      </c>
      <c r="K374" s="185">
        <v>1</v>
      </c>
      <c r="L374" s="186">
        <v>0</v>
      </c>
      <c r="M374" s="185">
        <v>1</v>
      </c>
      <c r="N374" s="184"/>
      <c r="O374" s="183">
        <f>M374*N374</f>
        <v>0</v>
      </c>
      <c r="P374" s="183"/>
      <c r="Q374" s="183">
        <f>M374*P374</f>
        <v>0</v>
      </c>
      <c r="R374" s="183"/>
      <c r="S374" s="183">
        <f>M374*R374</f>
        <v>0</v>
      </c>
      <c r="T374" s="183">
        <v>21</v>
      </c>
      <c r="U374" s="183">
        <f>O374*T374/100</f>
        <v>0</v>
      </c>
      <c r="V374" s="183">
        <f>U374+O374</f>
        <v>0</v>
      </c>
      <c r="W374" s="183"/>
      <c r="X374" s="183" t="s">
        <v>374</v>
      </c>
      <c r="Y374" s="183">
        <v>1</v>
      </c>
    </row>
    <row r="375" spans="6:25" s="173" customFormat="1" ht="12" outlineLevel="2" x14ac:dyDescent="0.25">
      <c r="F375" s="181"/>
      <c r="G375" s="180"/>
      <c r="H375" s="182" t="s">
        <v>373</v>
      </c>
      <c r="I375" s="356" t="s">
        <v>372</v>
      </c>
      <c r="J375" s="356"/>
      <c r="K375" s="356"/>
      <c r="L375" s="356"/>
      <c r="M375" s="356"/>
      <c r="N375" s="356"/>
      <c r="O375" s="356"/>
      <c r="P375" s="177"/>
      <c r="Q375" s="176"/>
      <c r="R375" s="177"/>
      <c r="S375" s="176"/>
      <c r="T375" s="175"/>
      <c r="U375" s="175"/>
      <c r="V375" s="175"/>
      <c r="W375" s="174"/>
    </row>
    <row r="376" spans="6:25" s="173" customFormat="1" ht="6" customHeight="1" outlineLevel="2" x14ac:dyDescent="0.25">
      <c r="F376" s="181"/>
      <c r="G376" s="180"/>
      <c r="H376" s="179"/>
      <c r="I376" s="178"/>
      <c r="J376" s="178"/>
      <c r="K376" s="178"/>
      <c r="L376" s="178"/>
      <c r="M376" s="178"/>
      <c r="N376" s="178"/>
      <c r="O376" s="178"/>
      <c r="P376" s="177"/>
      <c r="Q376" s="176"/>
      <c r="R376" s="177"/>
      <c r="S376" s="176"/>
      <c r="T376" s="175"/>
      <c r="U376" s="175"/>
      <c r="V376" s="175"/>
      <c r="W376" s="174"/>
    </row>
    <row r="377" spans="6:25" s="164" customFormat="1" ht="12.75" customHeight="1" outlineLevel="2" x14ac:dyDescent="0.2">
      <c r="F377" s="172"/>
      <c r="G377" s="170"/>
      <c r="H377" s="170"/>
      <c r="I377" s="171"/>
      <c r="J377" s="170"/>
      <c r="K377" s="169"/>
      <c r="L377" s="165"/>
      <c r="M377" s="169"/>
      <c r="N377" s="165"/>
      <c r="O377" s="168"/>
      <c r="P377" s="167"/>
      <c r="Q377" s="165"/>
      <c r="R377" s="165"/>
      <c r="S377" s="165"/>
      <c r="T377" s="166" t="s">
        <v>371</v>
      </c>
      <c r="U377" s="165"/>
      <c r="V377" s="165"/>
      <c r="W377" s="165"/>
    </row>
    <row r="378" spans="6:25" s="164" customFormat="1" ht="12.75" customHeight="1" outlineLevel="1" x14ac:dyDescent="0.2">
      <c r="F378" s="172"/>
      <c r="G378" s="170"/>
      <c r="H378" s="170"/>
      <c r="I378" s="171"/>
      <c r="J378" s="170"/>
      <c r="K378" s="169"/>
      <c r="L378" s="165"/>
      <c r="M378" s="169"/>
      <c r="N378" s="165"/>
      <c r="O378" s="168"/>
      <c r="P378" s="167"/>
      <c r="Q378" s="165"/>
      <c r="R378" s="165"/>
      <c r="S378" s="165"/>
      <c r="T378" s="166" t="s">
        <v>371</v>
      </c>
      <c r="U378" s="165"/>
      <c r="V378" s="165"/>
      <c r="W378" s="165"/>
    </row>
    <row r="379" spans="6:25" s="164" customFormat="1" ht="12.75" customHeight="1" x14ac:dyDescent="0.2">
      <c r="F379" s="172"/>
      <c r="G379" s="170"/>
      <c r="H379" s="170"/>
      <c r="I379" s="171"/>
      <c r="J379" s="170"/>
      <c r="K379" s="169"/>
      <c r="L379" s="165"/>
      <c r="M379" s="169"/>
      <c r="N379" s="165"/>
      <c r="O379" s="168"/>
      <c r="P379" s="167"/>
      <c r="Q379" s="165"/>
      <c r="R379" s="165"/>
      <c r="S379" s="165"/>
      <c r="T379" s="166" t="s">
        <v>371</v>
      </c>
      <c r="U379" s="165"/>
      <c r="V379" s="165"/>
      <c r="W379" s="165"/>
    </row>
  </sheetData>
  <mergeCells count="100">
    <mergeCell ref="I372:O372"/>
    <mergeCell ref="I354:O354"/>
    <mergeCell ref="I367:O367"/>
    <mergeCell ref="I375:O375"/>
    <mergeCell ref="I330:O330"/>
    <mergeCell ref="I334:O334"/>
    <mergeCell ref="I337:O337"/>
    <mergeCell ref="I359:O359"/>
    <mergeCell ref="I364:O364"/>
    <mergeCell ref="I311:O311"/>
    <mergeCell ref="I315:O315"/>
    <mergeCell ref="I318:O318"/>
    <mergeCell ref="I322:O322"/>
    <mergeCell ref="I326:O326"/>
    <mergeCell ref="I287:O287"/>
    <mergeCell ref="I291:O291"/>
    <mergeCell ref="I294:O294"/>
    <mergeCell ref="I303:O303"/>
    <mergeCell ref="I307:O307"/>
    <mergeCell ref="I270:O270"/>
    <mergeCell ref="I273:O273"/>
    <mergeCell ref="I277:O277"/>
    <mergeCell ref="I280:O280"/>
    <mergeCell ref="I284:O284"/>
    <mergeCell ref="I255:O255"/>
    <mergeCell ref="I258:O258"/>
    <mergeCell ref="I261:O261"/>
    <mergeCell ref="I264:O264"/>
    <mergeCell ref="I267:O267"/>
    <mergeCell ref="I236:O236"/>
    <mergeCell ref="I240:O240"/>
    <mergeCell ref="I244:O244"/>
    <mergeCell ref="I248:O248"/>
    <mergeCell ref="I252:O252"/>
    <mergeCell ref="I209:O209"/>
    <mergeCell ref="I212:O212"/>
    <mergeCell ref="I215:O215"/>
    <mergeCell ref="I219:O219"/>
    <mergeCell ref="I223:O223"/>
    <mergeCell ref="I193:O193"/>
    <mergeCell ref="I197:O197"/>
    <mergeCell ref="I200:O200"/>
    <mergeCell ref="I203:O203"/>
    <mergeCell ref="I206:O206"/>
    <mergeCell ref="I175:O175"/>
    <mergeCell ref="I179:O179"/>
    <mergeCell ref="I183:O183"/>
    <mergeCell ref="I187:O187"/>
    <mergeCell ref="I190:O190"/>
    <mergeCell ref="I156:O156"/>
    <mergeCell ref="I160:O160"/>
    <mergeCell ref="I164:O164"/>
    <mergeCell ref="I167:O167"/>
    <mergeCell ref="I171:O171"/>
    <mergeCell ref="I139:O139"/>
    <mergeCell ref="I142:O142"/>
    <mergeCell ref="I145:O145"/>
    <mergeCell ref="I148:O148"/>
    <mergeCell ref="I152:O152"/>
    <mergeCell ref="I112:O112"/>
    <mergeCell ref="I115:O115"/>
    <mergeCell ref="I118:O118"/>
    <mergeCell ref="I121:O121"/>
    <mergeCell ref="I136:O136"/>
    <mergeCell ref="I94:O94"/>
    <mergeCell ref="I98:O98"/>
    <mergeCell ref="I101:O101"/>
    <mergeCell ref="I105:O105"/>
    <mergeCell ref="I108:O108"/>
    <mergeCell ref="I79:O79"/>
    <mergeCell ref="I82:O82"/>
    <mergeCell ref="I85:O85"/>
    <mergeCell ref="I88:O88"/>
    <mergeCell ref="I91:O91"/>
    <mergeCell ref="I62:O62"/>
    <mergeCell ref="I66:O66"/>
    <mergeCell ref="I70:O70"/>
    <mergeCell ref="I73:O73"/>
    <mergeCell ref="I76:O76"/>
    <mergeCell ref="I42:O42"/>
    <mergeCell ref="I46:O46"/>
    <mergeCell ref="I50:O50"/>
    <mergeCell ref="I54:O54"/>
    <mergeCell ref="I58:O58"/>
    <mergeCell ref="I8:O8"/>
    <mergeCell ref="I344:O344"/>
    <mergeCell ref="I351:O351"/>
    <mergeCell ref="I126:O126"/>
    <mergeCell ref="I132:O132"/>
    <mergeCell ref="I228:O228"/>
    <mergeCell ref="I233:O233"/>
    <mergeCell ref="I299:O299"/>
    <mergeCell ref="I12:O12"/>
    <mergeCell ref="I16:O16"/>
    <mergeCell ref="I20:O20"/>
    <mergeCell ref="I24:O24"/>
    <mergeCell ref="I27:O27"/>
    <mergeCell ref="I31:O31"/>
    <mergeCell ref="I34:O34"/>
    <mergeCell ref="I37:O37"/>
  </mergeCells>
  <pageMargins left="0.39370078740157483" right="0.39370078740157483" top="0.59055118110236227" bottom="0.59055118110236227" header="0.39370078740157483" footer="0.39370078740157483"/>
  <pageSetup paperSize="9" scale="88" fitToHeight="0" orientation="landscape" horizontalDpi="300" verticalDpi="300" r:id="rId1"/>
  <headerFooter alignWithMargins="0">
    <oddFooter>&amp;L&amp;8www.euroCALC.cz&amp;C&amp;8&amp;P z &amp;N&amp;R&amp;8&amp;D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33"/>
  <sheetViews>
    <sheetView showGridLines="0" workbookViewId="0"/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10" width="23.42578125" style="32" customWidth="1"/>
    <col min="11" max="11" width="23.42578125" customWidth="1"/>
    <col min="12" max="12" width="15.42578125" customWidth="1"/>
    <col min="13" max="13" width="9.28515625" customWidth="1"/>
    <col min="14" max="14" width="10.85546875" hidden="1" customWidth="1"/>
    <col min="15" max="15" width="9.28515625" hidden="1"/>
    <col min="16" max="24" width="14.140625" hidden="1" customWidth="1"/>
    <col min="25" max="25" width="12.28515625" hidden="1" customWidth="1"/>
    <col min="26" max="26" width="16.28515625" customWidth="1"/>
    <col min="27" max="27" width="12.28515625" customWidth="1"/>
    <col min="28" max="28" width="1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T2" s="8" t="s">
        <v>39</v>
      </c>
    </row>
    <row r="3" spans="2:46" ht="6.9" customHeight="1" x14ac:dyDescent="0.2">
      <c r="B3" s="33"/>
      <c r="C3" s="34"/>
      <c r="D3" s="34"/>
      <c r="E3" s="34"/>
      <c r="F3" s="34"/>
      <c r="G3" s="34"/>
      <c r="H3" s="34"/>
      <c r="I3" s="35"/>
      <c r="J3" s="35"/>
      <c r="K3" s="34"/>
      <c r="L3" s="34"/>
      <c r="M3" s="9"/>
      <c r="AT3" s="8" t="s">
        <v>40</v>
      </c>
    </row>
    <row r="4" spans="2:46" ht="24.9" customHeight="1" x14ac:dyDescent="0.2">
      <c r="B4" s="9"/>
      <c r="D4" s="36" t="s">
        <v>41</v>
      </c>
      <c r="M4" s="9"/>
      <c r="N4" s="11" t="s">
        <v>4</v>
      </c>
      <c r="AT4" s="8" t="s">
        <v>0</v>
      </c>
    </row>
    <row r="5" spans="2:46" ht="6.9" customHeight="1" x14ac:dyDescent="0.2">
      <c r="B5" s="9"/>
      <c r="M5" s="9"/>
    </row>
    <row r="6" spans="2:46" ht="12" customHeight="1" x14ac:dyDescent="0.2">
      <c r="B6" s="9"/>
      <c r="D6" s="37" t="s">
        <v>5</v>
      </c>
      <c r="M6" s="9"/>
    </row>
    <row r="7" spans="2:46" ht="16.5" customHeight="1" x14ac:dyDescent="0.2">
      <c r="B7" s="9"/>
      <c r="E7" s="362" t="e">
        <f>#REF!</f>
        <v>#REF!</v>
      </c>
      <c r="F7" s="363"/>
      <c r="G7" s="363"/>
      <c r="H7" s="363"/>
      <c r="M7" s="9"/>
    </row>
    <row r="8" spans="2:46" s="1" customFormat="1" ht="12" customHeight="1" x14ac:dyDescent="0.2">
      <c r="B8" s="17"/>
      <c r="D8" s="37" t="s">
        <v>42</v>
      </c>
      <c r="I8" s="38"/>
      <c r="J8" s="38"/>
      <c r="M8" s="17"/>
    </row>
    <row r="9" spans="2:46" s="1" customFormat="1" ht="36.9" customHeight="1" x14ac:dyDescent="0.2">
      <c r="B9" s="17"/>
      <c r="E9" s="364" t="s">
        <v>43</v>
      </c>
      <c r="F9" s="365"/>
      <c r="G9" s="365"/>
      <c r="H9" s="365"/>
      <c r="I9" s="38"/>
      <c r="J9" s="38"/>
      <c r="M9" s="17"/>
    </row>
    <row r="10" spans="2:46" s="1" customFormat="1" x14ac:dyDescent="0.2">
      <c r="B10" s="17"/>
      <c r="I10" s="38"/>
      <c r="J10" s="38"/>
      <c r="M10" s="17"/>
    </row>
    <row r="11" spans="2:46" s="1" customFormat="1" ht="12" customHeight="1" x14ac:dyDescent="0.2">
      <c r="B11" s="17"/>
      <c r="D11" s="37" t="s">
        <v>6</v>
      </c>
      <c r="F11" s="8" t="s">
        <v>7</v>
      </c>
      <c r="I11" s="39" t="s">
        <v>8</v>
      </c>
      <c r="J11" s="40" t="s">
        <v>7</v>
      </c>
      <c r="M11" s="17"/>
    </row>
    <row r="12" spans="2:46" s="1" customFormat="1" ht="12" customHeight="1" x14ac:dyDescent="0.2">
      <c r="B12" s="17"/>
      <c r="D12" s="37" t="s">
        <v>9</v>
      </c>
      <c r="F12" s="8" t="s">
        <v>10</v>
      </c>
      <c r="I12" s="39" t="s">
        <v>11</v>
      </c>
      <c r="J12" s="41" t="e">
        <f>#REF!</f>
        <v>#REF!</v>
      </c>
      <c r="M12" s="17"/>
    </row>
    <row r="13" spans="2:46" s="1" customFormat="1" ht="10.8" customHeight="1" x14ac:dyDescent="0.2">
      <c r="B13" s="17"/>
      <c r="I13" s="38"/>
      <c r="J13" s="38"/>
      <c r="M13" s="17"/>
    </row>
    <row r="14" spans="2:46" s="1" customFormat="1" ht="12" customHeight="1" x14ac:dyDescent="0.2">
      <c r="B14" s="17"/>
      <c r="D14" s="37" t="s">
        <v>12</v>
      </c>
      <c r="I14" s="39" t="s">
        <v>13</v>
      </c>
      <c r="J14" s="40" t="e">
        <f>IF(#REF!="","",#REF!)</f>
        <v>#REF!</v>
      </c>
      <c r="M14" s="17"/>
    </row>
    <row r="15" spans="2:46" s="1" customFormat="1" ht="18" customHeight="1" x14ac:dyDescent="0.2">
      <c r="B15" s="17"/>
      <c r="E15" s="8" t="e">
        <f>IF(#REF!="","",#REF!)</f>
        <v>#REF!</v>
      </c>
      <c r="I15" s="39" t="s">
        <v>14</v>
      </c>
      <c r="J15" s="40" t="e">
        <f>IF(#REF!="","",#REF!)</f>
        <v>#REF!</v>
      </c>
      <c r="M15" s="17"/>
    </row>
    <row r="16" spans="2:46" s="1" customFormat="1" ht="6.9" customHeight="1" x14ac:dyDescent="0.2">
      <c r="B16" s="17"/>
      <c r="I16" s="38"/>
      <c r="J16" s="38"/>
      <c r="M16" s="17"/>
    </row>
    <row r="17" spans="2:13" s="1" customFormat="1" ht="12" customHeight="1" x14ac:dyDescent="0.2">
      <c r="B17" s="17"/>
      <c r="D17" s="37" t="s">
        <v>15</v>
      </c>
      <c r="I17" s="39" t="s">
        <v>13</v>
      </c>
      <c r="J17" s="14" t="e">
        <f>#REF!</f>
        <v>#REF!</v>
      </c>
      <c r="M17" s="17"/>
    </row>
    <row r="18" spans="2:13" s="1" customFormat="1" ht="18" customHeight="1" x14ac:dyDescent="0.2">
      <c r="B18" s="17"/>
      <c r="E18" s="366" t="e">
        <f>#REF!</f>
        <v>#REF!</v>
      </c>
      <c r="F18" s="367"/>
      <c r="G18" s="367"/>
      <c r="H18" s="367"/>
      <c r="I18" s="39" t="s">
        <v>14</v>
      </c>
      <c r="J18" s="14" t="e">
        <f>#REF!</f>
        <v>#REF!</v>
      </c>
      <c r="M18" s="17"/>
    </row>
    <row r="19" spans="2:13" s="1" customFormat="1" ht="6.9" customHeight="1" x14ac:dyDescent="0.2">
      <c r="B19" s="17"/>
      <c r="I19" s="38"/>
      <c r="J19" s="38"/>
      <c r="M19" s="17"/>
    </row>
    <row r="20" spans="2:13" s="1" customFormat="1" ht="12" customHeight="1" x14ac:dyDescent="0.2">
      <c r="B20" s="17"/>
      <c r="D20" s="37" t="s">
        <v>16</v>
      </c>
      <c r="I20" s="39" t="s">
        <v>13</v>
      </c>
      <c r="J20" s="40" t="e">
        <f>IF(#REF!="","",#REF!)</f>
        <v>#REF!</v>
      </c>
      <c r="M20" s="17"/>
    </row>
    <row r="21" spans="2:13" s="1" customFormat="1" ht="18" customHeight="1" x14ac:dyDescent="0.2">
      <c r="B21" s="17"/>
      <c r="E21" s="8" t="e">
        <f>IF(#REF!="","",#REF!)</f>
        <v>#REF!</v>
      </c>
      <c r="I21" s="39" t="s">
        <v>14</v>
      </c>
      <c r="J21" s="40" t="e">
        <f>IF(#REF!="","",#REF!)</f>
        <v>#REF!</v>
      </c>
      <c r="M21" s="17"/>
    </row>
    <row r="22" spans="2:13" s="1" customFormat="1" ht="6.9" customHeight="1" x14ac:dyDescent="0.2">
      <c r="B22" s="17"/>
      <c r="I22" s="38"/>
      <c r="J22" s="38"/>
      <c r="M22" s="17"/>
    </row>
    <row r="23" spans="2:13" s="1" customFormat="1" ht="12" customHeight="1" x14ac:dyDescent="0.2">
      <c r="B23" s="17"/>
      <c r="D23" s="37" t="s">
        <v>17</v>
      </c>
      <c r="I23" s="39" t="s">
        <v>13</v>
      </c>
      <c r="J23" s="40" t="s">
        <v>7</v>
      </c>
      <c r="M23" s="17"/>
    </row>
    <row r="24" spans="2:13" s="1" customFormat="1" ht="18" customHeight="1" x14ac:dyDescent="0.2">
      <c r="B24" s="17"/>
      <c r="E24" s="8" t="s">
        <v>44</v>
      </c>
      <c r="I24" s="39" t="s">
        <v>14</v>
      </c>
      <c r="J24" s="40" t="s">
        <v>7</v>
      </c>
      <c r="M24" s="17"/>
    </row>
    <row r="25" spans="2:13" s="1" customFormat="1" ht="6.9" customHeight="1" x14ac:dyDescent="0.2">
      <c r="B25" s="17"/>
      <c r="I25" s="38"/>
      <c r="J25" s="38"/>
      <c r="M25" s="17"/>
    </row>
    <row r="26" spans="2:13" s="1" customFormat="1" ht="12" customHeight="1" x14ac:dyDescent="0.2">
      <c r="B26" s="17"/>
      <c r="D26" s="37" t="s">
        <v>18</v>
      </c>
      <c r="I26" s="38"/>
      <c r="J26" s="38"/>
      <c r="M26" s="17"/>
    </row>
    <row r="27" spans="2:13" s="2" customFormat="1" ht="16.5" customHeight="1" x14ac:dyDescent="0.2">
      <c r="B27" s="42"/>
      <c r="E27" s="368" t="s">
        <v>7</v>
      </c>
      <c r="F27" s="368"/>
      <c r="G27" s="368"/>
      <c r="H27" s="368"/>
      <c r="I27" s="43"/>
      <c r="J27" s="43"/>
      <c r="M27" s="42"/>
    </row>
    <row r="28" spans="2:13" s="1" customFormat="1" ht="6.9" customHeight="1" x14ac:dyDescent="0.2">
      <c r="B28" s="17"/>
      <c r="I28" s="38"/>
      <c r="J28" s="38"/>
      <c r="M28" s="17"/>
    </row>
    <row r="29" spans="2:13" s="1" customFormat="1" ht="6.9" customHeight="1" x14ac:dyDescent="0.2">
      <c r="B29" s="17"/>
      <c r="D29" s="22"/>
      <c r="E29" s="22"/>
      <c r="F29" s="22"/>
      <c r="G29" s="22"/>
      <c r="H29" s="22"/>
      <c r="I29" s="44"/>
      <c r="J29" s="44"/>
      <c r="K29" s="22"/>
      <c r="L29" s="22"/>
      <c r="M29" s="17"/>
    </row>
    <row r="30" spans="2:13" s="1" customFormat="1" x14ac:dyDescent="0.2">
      <c r="B30" s="17"/>
      <c r="E30" s="37" t="s">
        <v>45</v>
      </c>
      <c r="I30" s="38"/>
      <c r="J30" s="38"/>
      <c r="K30" s="45">
        <f>I61</f>
        <v>0</v>
      </c>
      <c r="M30" s="17"/>
    </row>
    <row r="31" spans="2:13" s="1" customFormat="1" x14ac:dyDescent="0.2">
      <c r="B31" s="17"/>
      <c r="E31" s="37" t="s">
        <v>46</v>
      </c>
      <c r="I31" s="38"/>
      <c r="J31" s="38"/>
      <c r="K31" s="45">
        <f>J61</f>
        <v>0</v>
      </c>
      <c r="M31" s="17"/>
    </row>
    <row r="32" spans="2:13" s="1" customFormat="1" ht="25.35" customHeight="1" x14ac:dyDescent="0.2">
      <c r="B32" s="17"/>
      <c r="D32" s="46" t="s">
        <v>19</v>
      </c>
      <c r="I32" s="38"/>
      <c r="J32" s="38"/>
      <c r="K32" s="47">
        <f>ROUND(K90, 2)</f>
        <v>0</v>
      </c>
      <c r="M32" s="17"/>
    </row>
    <row r="33" spans="2:13" s="1" customFormat="1" ht="6.9" customHeight="1" x14ac:dyDescent="0.2">
      <c r="B33" s="17"/>
      <c r="D33" s="22"/>
      <c r="E33" s="22"/>
      <c r="F33" s="22"/>
      <c r="G33" s="22"/>
      <c r="H33" s="22"/>
      <c r="I33" s="44"/>
      <c r="J33" s="44"/>
      <c r="K33" s="22"/>
      <c r="L33" s="22"/>
      <c r="M33" s="17"/>
    </row>
    <row r="34" spans="2:13" s="1" customFormat="1" ht="14.4" customHeight="1" x14ac:dyDescent="0.2">
      <c r="B34" s="17"/>
      <c r="F34" s="48" t="s">
        <v>21</v>
      </c>
      <c r="I34" s="49" t="s">
        <v>20</v>
      </c>
      <c r="J34" s="38"/>
      <c r="K34" s="48" t="s">
        <v>22</v>
      </c>
      <c r="M34" s="17"/>
    </row>
    <row r="35" spans="2:13" s="1" customFormat="1" ht="14.4" customHeight="1" x14ac:dyDescent="0.2">
      <c r="B35" s="17"/>
      <c r="D35" s="37" t="s">
        <v>23</v>
      </c>
      <c r="E35" s="37" t="s">
        <v>24</v>
      </c>
      <c r="F35" s="45">
        <f>ROUND((SUM(BE90:BE232)),  2)</f>
        <v>0</v>
      </c>
      <c r="I35" s="50">
        <v>0.21</v>
      </c>
      <c r="J35" s="38"/>
      <c r="K35" s="45">
        <f>ROUND(((SUM(BE90:BE232))*I35),  2)</f>
        <v>0</v>
      </c>
      <c r="M35" s="17"/>
    </row>
    <row r="36" spans="2:13" s="1" customFormat="1" ht="14.4" customHeight="1" x14ac:dyDescent="0.2">
      <c r="B36" s="17"/>
      <c r="E36" s="37" t="s">
        <v>25</v>
      </c>
      <c r="F36" s="45">
        <f>ROUND((SUM(BF90:BF232)),  2)</f>
        <v>0</v>
      </c>
      <c r="I36" s="50">
        <v>0.15</v>
      </c>
      <c r="J36" s="38"/>
      <c r="K36" s="45">
        <f>ROUND(((SUM(BF90:BF232))*I36),  2)</f>
        <v>0</v>
      </c>
      <c r="M36" s="17"/>
    </row>
    <row r="37" spans="2:13" s="1" customFormat="1" ht="14.4" hidden="1" customHeight="1" x14ac:dyDescent="0.2">
      <c r="B37" s="17"/>
      <c r="E37" s="37" t="s">
        <v>26</v>
      </c>
      <c r="F37" s="45">
        <f>ROUND((SUM(BG90:BG232)),  2)</f>
        <v>0</v>
      </c>
      <c r="I37" s="50">
        <v>0.21</v>
      </c>
      <c r="J37" s="38"/>
      <c r="K37" s="45">
        <f>0</f>
        <v>0</v>
      </c>
      <c r="M37" s="17"/>
    </row>
    <row r="38" spans="2:13" s="1" customFormat="1" ht="14.4" hidden="1" customHeight="1" x14ac:dyDescent="0.2">
      <c r="B38" s="17"/>
      <c r="E38" s="37" t="s">
        <v>27</v>
      </c>
      <c r="F38" s="45">
        <f>ROUND((SUM(BH90:BH232)),  2)</f>
        <v>0</v>
      </c>
      <c r="I38" s="50">
        <v>0.15</v>
      </c>
      <c r="J38" s="38"/>
      <c r="K38" s="45">
        <f>0</f>
        <v>0</v>
      </c>
      <c r="M38" s="17"/>
    </row>
    <row r="39" spans="2:13" s="1" customFormat="1" ht="14.4" hidden="1" customHeight="1" x14ac:dyDescent="0.2">
      <c r="B39" s="17"/>
      <c r="E39" s="37" t="s">
        <v>28</v>
      </c>
      <c r="F39" s="45">
        <f>ROUND((SUM(BI90:BI232)),  2)</f>
        <v>0</v>
      </c>
      <c r="I39" s="50">
        <v>0</v>
      </c>
      <c r="J39" s="38"/>
      <c r="K39" s="45">
        <f>0</f>
        <v>0</v>
      </c>
      <c r="M39" s="17"/>
    </row>
    <row r="40" spans="2:13" s="1" customFormat="1" ht="6.9" customHeight="1" x14ac:dyDescent="0.2">
      <c r="B40" s="17"/>
      <c r="I40" s="38"/>
      <c r="J40" s="38"/>
      <c r="M40" s="17"/>
    </row>
    <row r="41" spans="2:13" s="1" customFormat="1" ht="25.35" customHeight="1" x14ac:dyDescent="0.2">
      <c r="B41" s="17"/>
      <c r="C41" s="51"/>
      <c r="D41" s="52" t="s">
        <v>29</v>
      </c>
      <c r="E41" s="53"/>
      <c r="F41" s="53"/>
      <c r="G41" s="54" t="s">
        <v>30</v>
      </c>
      <c r="H41" s="55" t="s">
        <v>31</v>
      </c>
      <c r="I41" s="56"/>
      <c r="J41" s="56"/>
      <c r="K41" s="57">
        <f>SUM(K32:K39)</f>
        <v>0</v>
      </c>
      <c r="L41" s="58"/>
      <c r="M41" s="17"/>
    </row>
    <row r="42" spans="2:13" s="1" customFormat="1" ht="14.4" customHeight="1" x14ac:dyDescent="0.2">
      <c r="B42" s="59"/>
      <c r="C42" s="60"/>
      <c r="D42" s="60"/>
      <c r="E42" s="60"/>
      <c r="F42" s="60"/>
      <c r="G42" s="60"/>
      <c r="H42" s="60"/>
      <c r="I42" s="61"/>
      <c r="J42" s="61"/>
      <c r="K42" s="60"/>
      <c r="L42" s="60"/>
      <c r="M42" s="17"/>
    </row>
    <row r="46" spans="2:13" s="1" customFormat="1" ht="6.9" customHeight="1" x14ac:dyDescent="0.2">
      <c r="B46" s="62"/>
      <c r="C46" s="63"/>
      <c r="D46" s="63"/>
      <c r="E46" s="63"/>
      <c r="F46" s="63"/>
      <c r="G46" s="63"/>
      <c r="H46" s="63"/>
      <c r="I46" s="64"/>
      <c r="J46" s="64"/>
      <c r="K46" s="63"/>
      <c r="L46" s="63"/>
      <c r="M46" s="17"/>
    </row>
    <row r="47" spans="2:13" s="1" customFormat="1" ht="24.9" customHeight="1" x14ac:dyDescent="0.2">
      <c r="B47" s="15"/>
      <c r="C47" s="10" t="s">
        <v>47</v>
      </c>
      <c r="D47" s="16"/>
      <c r="E47" s="16"/>
      <c r="F47" s="16"/>
      <c r="G47" s="16"/>
      <c r="H47" s="16"/>
      <c r="I47" s="38"/>
      <c r="J47" s="38"/>
      <c r="K47" s="16"/>
      <c r="L47" s="16"/>
      <c r="M47" s="17"/>
    </row>
    <row r="48" spans="2:13" s="1" customFormat="1" ht="6.9" customHeight="1" x14ac:dyDescent="0.2">
      <c r="B48" s="15"/>
      <c r="C48" s="16"/>
      <c r="D48" s="16"/>
      <c r="E48" s="16"/>
      <c r="F48" s="16"/>
      <c r="G48" s="16"/>
      <c r="H48" s="16"/>
      <c r="I48" s="38"/>
      <c r="J48" s="38"/>
      <c r="K48" s="16"/>
      <c r="L48" s="16"/>
      <c r="M48" s="17"/>
    </row>
    <row r="49" spans="2:47" s="1" customFormat="1" ht="12" customHeight="1" x14ac:dyDescent="0.2">
      <c r="B49" s="15"/>
      <c r="C49" s="13" t="s">
        <v>5</v>
      </c>
      <c r="D49" s="16"/>
      <c r="E49" s="16"/>
      <c r="F49" s="16"/>
      <c r="G49" s="16"/>
      <c r="H49" s="16"/>
      <c r="I49" s="38"/>
      <c r="J49" s="38"/>
      <c r="K49" s="16"/>
      <c r="L49" s="16"/>
      <c r="M49" s="17"/>
    </row>
    <row r="50" spans="2:47" s="1" customFormat="1" ht="16.5" customHeight="1" x14ac:dyDescent="0.2">
      <c r="B50" s="15"/>
      <c r="C50" s="16"/>
      <c r="D50" s="16"/>
      <c r="E50" s="359" t="e">
        <f>E7</f>
        <v>#REF!</v>
      </c>
      <c r="F50" s="360"/>
      <c r="G50" s="360"/>
      <c r="H50" s="360"/>
      <c r="I50" s="38"/>
      <c r="J50" s="38"/>
      <c r="K50" s="16"/>
      <c r="L50" s="16"/>
      <c r="M50" s="17"/>
    </row>
    <row r="51" spans="2:47" s="1" customFormat="1" ht="12" customHeight="1" x14ac:dyDescent="0.2">
      <c r="B51" s="15"/>
      <c r="C51" s="13" t="s">
        <v>42</v>
      </c>
      <c r="D51" s="16"/>
      <c r="E51" s="16"/>
      <c r="F51" s="16"/>
      <c r="G51" s="16"/>
      <c r="H51" s="16"/>
      <c r="I51" s="38"/>
      <c r="J51" s="38"/>
      <c r="K51" s="16"/>
      <c r="L51" s="16"/>
      <c r="M51" s="17"/>
    </row>
    <row r="52" spans="2:47" s="1" customFormat="1" ht="16.5" customHeight="1" x14ac:dyDescent="0.2">
      <c r="B52" s="15"/>
      <c r="C52" s="16"/>
      <c r="D52" s="16"/>
      <c r="E52" s="357" t="str">
        <f>E9</f>
        <v xml:space="preserve">19032-2-vo - Veřejné osvětlení </v>
      </c>
      <c r="F52" s="358"/>
      <c r="G52" s="358"/>
      <c r="H52" s="358"/>
      <c r="I52" s="38"/>
      <c r="J52" s="38"/>
      <c r="K52" s="16"/>
      <c r="L52" s="16"/>
      <c r="M52" s="17"/>
    </row>
    <row r="53" spans="2:47" s="1" customFormat="1" ht="6.9" customHeight="1" x14ac:dyDescent="0.2">
      <c r="B53" s="15"/>
      <c r="C53" s="16"/>
      <c r="D53" s="16"/>
      <c r="E53" s="16"/>
      <c r="F53" s="16"/>
      <c r="G53" s="16"/>
      <c r="H53" s="16"/>
      <c r="I53" s="38"/>
      <c r="J53" s="38"/>
      <c r="K53" s="16"/>
      <c r="L53" s="16"/>
      <c r="M53" s="17"/>
    </row>
    <row r="54" spans="2:47" s="1" customFormat="1" ht="12" customHeight="1" x14ac:dyDescent="0.2">
      <c r="B54" s="15"/>
      <c r="C54" s="13" t="s">
        <v>9</v>
      </c>
      <c r="D54" s="16"/>
      <c r="E54" s="16"/>
      <c r="F54" s="12" t="str">
        <f>F12</f>
        <v>Chomutov</v>
      </c>
      <c r="G54" s="16"/>
      <c r="H54" s="16"/>
      <c r="I54" s="39" t="s">
        <v>11</v>
      </c>
      <c r="J54" s="41" t="e">
        <f>IF(J12="","",J12)</f>
        <v>#REF!</v>
      </c>
      <c r="K54" s="16"/>
      <c r="L54" s="16"/>
      <c r="M54" s="17"/>
    </row>
    <row r="55" spans="2:47" s="1" customFormat="1" ht="6.9" customHeight="1" x14ac:dyDescent="0.2">
      <c r="B55" s="15"/>
      <c r="C55" s="16"/>
      <c r="D55" s="16"/>
      <c r="E55" s="16"/>
      <c r="F55" s="16"/>
      <c r="G55" s="16"/>
      <c r="H55" s="16"/>
      <c r="I55" s="38"/>
      <c r="J55" s="38"/>
      <c r="K55" s="16"/>
      <c r="L55" s="16"/>
      <c r="M55" s="17"/>
    </row>
    <row r="56" spans="2:47" s="1" customFormat="1" ht="13.65" customHeight="1" x14ac:dyDescent="0.2">
      <c r="B56" s="15"/>
      <c r="C56" s="13" t="s">
        <v>12</v>
      </c>
      <c r="D56" s="16"/>
      <c r="E56" s="16"/>
      <c r="F56" s="12" t="e">
        <f>E15</f>
        <v>#REF!</v>
      </c>
      <c r="G56" s="16"/>
      <c r="H56" s="16"/>
      <c r="I56" s="39" t="s">
        <v>16</v>
      </c>
      <c r="J56" s="65" t="e">
        <f>E21</f>
        <v>#REF!</v>
      </c>
      <c r="K56" s="16"/>
      <c r="L56" s="16"/>
      <c r="M56" s="17"/>
    </row>
    <row r="57" spans="2:47" s="1" customFormat="1" ht="13.65" customHeight="1" x14ac:dyDescent="0.2">
      <c r="B57" s="15"/>
      <c r="C57" s="13" t="s">
        <v>15</v>
      </c>
      <c r="D57" s="16"/>
      <c r="E57" s="16"/>
      <c r="F57" s="12" t="e">
        <f>IF(E18="","",E18)</f>
        <v>#REF!</v>
      </c>
      <c r="G57" s="16"/>
      <c r="H57" s="16"/>
      <c r="I57" s="39" t="s">
        <v>17</v>
      </c>
      <c r="J57" s="65" t="str">
        <f>E24</f>
        <v>Ing. Ivan Menhard</v>
      </c>
      <c r="K57" s="16"/>
      <c r="L57" s="16"/>
      <c r="M57" s="17"/>
    </row>
    <row r="58" spans="2:47" s="1" customFormat="1" ht="10.35" customHeight="1" x14ac:dyDescent="0.2">
      <c r="B58" s="15"/>
      <c r="C58" s="16"/>
      <c r="D58" s="16"/>
      <c r="E58" s="16"/>
      <c r="F58" s="16"/>
      <c r="G58" s="16"/>
      <c r="H58" s="16"/>
      <c r="I58" s="38"/>
      <c r="J58" s="38"/>
      <c r="K58" s="16"/>
      <c r="L58" s="16"/>
      <c r="M58" s="17"/>
    </row>
    <row r="59" spans="2:47" s="1" customFormat="1" ht="29.25" customHeight="1" x14ac:dyDescent="0.2">
      <c r="B59" s="15"/>
      <c r="C59" s="66" t="s">
        <v>48</v>
      </c>
      <c r="D59" s="67"/>
      <c r="E59" s="67"/>
      <c r="F59" s="67"/>
      <c r="G59" s="67"/>
      <c r="H59" s="67"/>
      <c r="I59" s="68" t="s">
        <v>49</v>
      </c>
      <c r="J59" s="68" t="s">
        <v>50</v>
      </c>
      <c r="K59" s="69" t="s">
        <v>51</v>
      </c>
      <c r="L59" s="67"/>
      <c r="M59" s="17"/>
    </row>
    <row r="60" spans="2:47" s="1" customFormat="1" ht="10.35" customHeight="1" x14ac:dyDescent="0.2">
      <c r="B60" s="15"/>
      <c r="C60" s="16"/>
      <c r="D60" s="16"/>
      <c r="E60" s="16"/>
      <c r="F60" s="16"/>
      <c r="G60" s="16"/>
      <c r="H60" s="16"/>
      <c r="I60" s="38"/>
      <c r="J60" s="38"/>
      <c r="K60" s="16"/>
      <c r="L60" s="16"/>
      <c r="M60" s="17"/>
    </row>
    <row r="61" spans="2:47" s="1" customFormat="1" ht="22.8" customHeight="1" x14ac:dyDescent="0.2">
      <c r="B61" s="15"/>
      <c r="C61" s="70" t="s">
        <v>35</v>
      </c>
      <c r="D61" s="16"/>
      <c r="E61" s="16"/>
      <c r="F61" s="16"/>
      <c r="G61" s="16"/>
      <c r="H61" s="16"/>
      <c r="I61" s="71">
        <f t="shared" ref="I61:J63" si="0">Q90</f>
        <v>0</v>
      </c>
      <c r="J61" s="71">
        <f t="shared" si="0"/>
        <v>0</v>
      </c>
      <c r="K61" s="31">
        <f>K90</f>
        <v>0</v>
      </c>
      <c r="L61" s="16"/>
      <c r="M61" s="17"/>
      <c r="AU61" s="8" t="s">
        <v>52</v>
      </c>
    </row>
    <row r="62" spans="2:47" s="3" customFormat="1" ht="24.9" customHeight="1" x14ac:dyDescent="0.2">
      <c r="B62" s="72"/>
      <c r="C62" s="73"/>
      <c r="D62" s="74" t="s">
        <v>53</v>
      </c>
      <c r="E62" s="75"/>
      <c r="F62" s="75"/>
      <c r="G62" s="75"/>
      <c r="H62" s="75"/>
      <c r="I62" s="76">
        <f t="shared" si="0"/>
        <v>0</v>
      </c>
      <c r="J62" s="76">
        <f t="shared" si="0"/>
        <v>0</v>
      </c>
      <c r="K62" s="77">
        <f>K91</f>
        <v>0</v>
      </c>
      <c r="L62" s="73"/>
      <c r="M62" s="78"/>
    </row>
    <row r="63" spans="2:47" s="4" customFormat="1" ht="19.95" customHeight="1" x14ac:dyDescent="0.2">
      <c r="B63" s="79"/>
      <c r="C63" s="80"/>
      <c r="D63" s="81" t="s">
        <v>54</v>
      </c>
      <c r="E63" s="82"/>
      <c r="F63" s="82"/>
      <c r="G63" s="82"/>
      <c r="H63" s="82"/>
      <c r="I63" s="83">
        <f t="shared" si="0"/>
        <v>0</v>
      </c>
      <c r="J63" s="83">
        <f t="shared" si="0"/>
        <v>0</v>
      </c>
      <c r="K63" s="84">
        <f>K92</f>
        <v>0</v>
      </c>
      <c r="L63" s="80"/>
      <c r="M63" s="85"/>
    </row>
    <row r="64" spans="2:47" s="3" customFormat="1" ht="24.9" customHeight="1" x14ac:dyDescent="0.2">
      <c r="B64" s="72"/>
      <c r="C64" s="73"/>
      <c r="D64" s="74" t="s">
        <v>55</v>
      </c>
      <c r="E64" s="75"/>
      <c r="F64" s="75"/>
      <c r="G64" s="75"/>
      <c r="H64" s="75"/>
      <c r="I64" s="76">
        <f>Q132</f>
        <v>0</v>
      </c>
      <c r="J64" s="76">
        <f>R132</f>
        <v>0</v>
      </c>
      <c r="K64" s="77">
        <f>K132</f>
        <v>0</v>
      </c>
      <c r="L64" s="73"/>
      <c r="M64" s="78"/>
    </row>
    <row r="65" spans="2:13" s="4" customFormat="1" ht="19.95" customHeight="1" x14ac:dyDescent="0.2">
      <c r="B65" s="79"/>
      <c r="C65" s="80"/>
      <c r="D65" s="81" t="s">
        <v>56</v>
      </c>
      <c r="E65" s="82"/>
      <c r="F65" s="82"/>
      <c r="G65" s="82"/>
      <c r="H65" s="82"/>
      <c r="I65" s="83">
        <f>Q133</f>
        <v>0</v>
      </c>
      <c r="J65" s="83">
        <f>R133</f>
        <v>0</v>
      </c>
      <c r="K65" s="84">
        <f>K133</f>
        <v>0</v>
      </c>
      <c r="L65" s="80"/>
      <c r="M65" s="85"/>
    </row>
    <row r="66" spans="2:13" s="4" customFormat="1" ht="19.95" customHeight="1" x14ac:dyDescent="0.2">
      <c r="B66" s="79"/>
      <c r="C66" s="80"/>
      <c r="D66" s="81" t="s">
        <v>57</v>
      </c>
      <c r="E66" s="82"/>
      <c r="F66" s="82"/>
      <c r="G66" s="82"/>
      <c r="H66" s="82"/>
      <c r="I66" s="83">
        <f>Q171</f>
        <v>0</v>
      </c>
      <c r="J66" s="83">
        <f>R171</f>
        <v>0</v>
      </c>
      <c r="K66" s="84">
        <f>K171</f>
        <v>0</v>
      </c>
      <c r="L66" s="80"/>
      <c r="M66" s="85"/>
    </row>
    <row r="67" spans="2:13" s="3" customFormat="1" ht="24.9" customHeight="1" x14ac:dyDescent="0.2">
      <c r="B67" s="72"/>
      <c r="C67" s="73"/>
      <c r="D67" s="74" t="s">
        <v>58</v>
      </c>
      <c r="E67" s="75"/>
      <c r="F67" s="75"/>
      <c r="G67" s="75"/>
      <c r="H67" s="75"/>
      <c r="I67" s="76">
        <f>Q223</f>
        <v>0</v>
      </c>
      <c r="J67" s="76">
        <f>R223</f>
        <v>0</v>
      </c>
      <c r="K67" s="77">
        <f>K223</f>
        <v>0</v>
      </c>
      <c r="L67" s="73"/>
      <c r="M67" s="78"/>
    </row>
    <row r="68" spans="2:13" s="4" customFormat="1" ht="19.95" customHeight="1" x14ac:dyDescent="0.2">
      <c r="B68" s="79"/>
      <c r="C68" s="80"/>
      <c r="D68" s="81" t="s">
        <v>59</v>
      </c>
      <c r="E68" s="82"/>
      <c r="F68" s="82"/>
      <c r="G68" s="82"/>
      <c r="H68" s="82"/>
      <c r="I68" s="83">
        <f>Q224</f>
        <v>0</v>
      </c>
      <c r="J68" s="83">
        <f>R224</f>
        <v>0</v>
      </c>
      <c r="K68" s="84">
        <f>K224</f>
        <v>0</v>
      </c>
      <c r="L68" s="80"/>
      <c r="M68" s="85"/>
    </row>
    <row r="69" spans="2:13" s="4" customFormat="1" ht="19.95" customHeight="1" x14ac:dyDescent="0.2">
      <c r="B69" s="79"/>
      <c r="C69" s="80"/>
      <c r="D69" s="81" t="s">
        <v>60</v>
      </c>
      <c r="E69" s="82"/>
      <c r="F69" s="82"/>
      <c r="G69" s="82"/>
      <c r="H69" s="82"/>
      <c r="I69" s="83">
        <f>Q227</f>
        <v>0</v>
      </c>
      <c r="J69" s="83">
        <f>R227</f>
        <v>0</v>
      </c>
      <c r="K69" s="84">
        <f>K227</f>
        <v>0</v>
      </c>
      <c r="L69" s="80"/>
      <c r="M69" s="85"/>
    </row>
    <row r="70" spans="2:13" s="4" customFormat="1" ht="19.95" customHeight="1" x14ac:dyDescent="0.2">
      <c r="B70" s="79"/>
      <c r="C70" s="80"/>
      <c r="D70" s="81" t="s">
        <v>61</v>
      </c>
      <c r="E70" s="82"/>
      <c r="F70" s="82"/>
      <c r="G70" s="82"/>
      <c r="H70" s="82"/>
      <c r="I70" s="83">
        <f>Q230</f>
        <v>0</v>
      </c>
      <c r="J70" s="83">
        <f>R230</f>
        <v>0</v>
      </c>
      <c r="K70" s="84">
        <f>K230</f>
        <v>0</v>
      </c>
      <c r="L70" s="80"/>
      <c r="M70" s="85"/>
    </row>
    <row r="71" spans="2:13" s="1" customFormat="1" ht="21.75" customHeight="1" x14ac:dyDescent="0.2">
      <c r="B71" s="15"/>
      <c r="C71" s="16"/>
      <c r="D71" s="16"/>
      <c r="E71" s="16"/>
      <c r="F71" s="16"/>
      <c r="G71" s="16"/>
      <c r="H71" s="16"/>
      <c r="I71" s="38"/>
      <c r="J71" s="38"/>
      <c r="K71" s="16"/>
      <c r="L71" s="16"/>
      <c r="M71" s="17"/>
    </row>
    <row r="72" spans="2:13" s="1" customFormat="1" ht="6.9" customHeight="1" x14ac:dyDescent="0.2">
      <c r="B72" s="18"/>
      <c r="C72" s="19"/>
      <c r="D72" s="19"/>
      <c r="E72" s="19"/>
      <c r="F72" s="19"/>
      <c r="G72" s="19"/>
      <c r="H72" s="19"/>
      <c r="I72" s="61"/>
      <c r="J72" s="61"/>
      <c r="K72" s="19"/>
      <c r="L72" s="19"/>
      <c r="M72" s="17"/>
    </row>
    <row r="76" spans="2:13" s="1" customFormat="1" ht="6.9" customHeight="1" x14ac:dyDescent="0.2">
      <c r="B76" s="20"/>
      <c r="C76" s="21"/>
      <c r="D76" s="21"/>
      <c r="E76" s="21"/>
      <c r="F76" s="21"/>
      <c r="G76" s="21"/>
      <c r="H76" s="21"/>
      <c r="I76" s="64"/>
      <c r="J76" s="64"/>
      <c r="K76" s="21"/>
      <c r="L76" s="21"/>
      <c r="M76" s="17"/>
    </row>
    <row r="77" spans="2:13" s="1" customFormat="1" ht="24.9" customHeight="1" x14ac:dyDescent="0.2">
      <c r="B77" s="15"/>
      <c r="C77" s="10" t="s">
        <v>62</v>
      </c>
      <c r="D77" s="16"/>
      <c r="E77" s="16"/>
      <c r="F77" s="16"/>
      <c r="G77" s="16"/>
      <c r="H77" s="16"/>
      <c r="I77" s="38"/>
      <c r="J77" s="38"/>
      <c r="K77" s="16"/>
      <c r="L77" s="16"/>
      <c r="M77" s="17"/>
    </row>
    <row r="78" spans="2:13" s="1" customFormat="1" ht="6.9" customHeight="1" x14ac:dyDescent="0.2">
      <c r="B78" s="15"/>
      <c r="C78" s="16"/>
      <c r="D78" s="16"/>
      <c r="E78" s="16"/>
      <c r="F78" s="16"/>
      <c r="G78" s="16"/>
      <c r="H78" s="16"/>
      <c r="I78" s="38"/>
      <c r="J78" s="38"/>
      <c r="K78" s="16"/>
      <c r="L78" s="16"/>
      <c r="M78" s="17"/>
    </row>
    <row r="79" spans="2:13" s="1" customFormat="1" ht="12" customHeight="1" x14ac:dyDescent="0.2">
      <c r="B79" s="15"/>
      <c r="C79" s="13" t="s">
        <v>5</v>
      </c>
      <c r="D79" s="16"/>
      <c r="E79" s="16"/>
      <c r="F79" s="16"/>
      <c r="G79" s="16"/>
      <c r="H79" s="16"/>
      <c r="I79" s="38"/>
      <c r="J79" s="38"/>
      <c r="K79" s="16"/>
      <c r="L79" s="16"/>
      <c r="M79" s="17"/>
    </row>
    <row r="80" spans="2:13" s="1" customFormat="1" ht="16.5" customHeight="1" x14ac:dyDescent="0.2">
      <c r="B80" s="15"/>
      <c r="C80" s="16"/>
      <c r="D80" s="16"/>
      <c r="E80" s="359" t="e">
        <f>E7</f>
        <v>#REF!</v>
      </c>
      <c r="F80" s="360"/>
      <c r="G80" s="360"/>
      <c r="H80" s="360"/>
      <c r="I80" s="38"/>
      <c r="J80" s="38"/>
      <c r="K80" s="16"/>
      <c r="L80" s="16"/>
      <c r="M80" s="17"/>
    </row>
    <row r="81" spans="2:65" s="1" customFormat="1" ht="12" customHeight="1" x14ac:dyDescent="0.2">
      <c r="B81" s="15"/>
      <c r="C81" s="13" t="s">
        <v>42</v>
      </c>
      <c r="D81" s="16"/>
      <c r="E81" s="16"/>
      <c r="F81" s="16"/>
      <c r="G81" s="16"/>
      <c r="H81" s="16"/>
      <c r="I81" s="38"/>
      <c r="J81" s="38"/>
      <c r="K81" s="16"/>
      <c r="L81" s="16"/>
      <c r="M81" s="17"/>
    </row>
    <row r="82" spans="2:65" s="1" customFormat="1" ht="16.5" customHeight="1" x14ac:dyDescent="0.2">
      <c r="B82" s="15"/>
      <c r="C82" s="16"/>
      <c r="D82" s="16"/>
      <c r="E82" s="357" t="str">
        <f>E9</f>
        <v xml:space="preserve">19032-2-vo - Veřejné osvětlení </v>
      </c>
      <c r="F82" s="358"/>
      <c r="G82" s="358"/>
      <c r="H82" s="358"/>
      <c r="I82" s="38"/>
      <c r="J82" s="38"/>
      <c r="K82" s="16"/>
      <c r="L82" s="16"/>
      <c r="M82" s="17"/>
    </row>
    <row r="83" spans="2:65" s="1" customFormat="1" ht="6.9" customHeight="1" x14ac:dyDescent="0.2">
      <c r="B83" s="15"/>
      <c r="C83" s="16"/>
      <c r="D83" s="16"/>
      <c r="E83" s="16"/>
      <c r="F83" s="16"/>
      <c r="G83" s="16"/>
      <c r="H83" s="16"/>
      <c r="I83" s="38"/>
      <c r="J83" s="38"/>
      <c r="K83" s="16"/>
      <c r="L83" s="16"/>
      <c r="M83" s="17"/>
    </row>
    <row r="84" spans="2:65" s="1" customFormat="1" ht="12" customHeight="1" x14ac:dyDescent="0.2">
      <c r="B84" s="15"/>
      <c r="C84" s="13" t="s">
        <v>9</v>
      </c>
      <c r="D84" s="16"/>
      <c r="E84" s="16"/>
      <c r="F84" s="12" t="str">
        <f>F12</f>
        <v>Chomutov</v>
      </c>
      <c r="G84" s="16"/>
      <c r="H84" s="16"/>
      <c r="I84" s="39" t="s">
        <v>11</v>
      </c>
      <c r="J84" s="41" t="e">
        <f>IF(J12="","",J12)</f>
        <v>#REF!</v>
      </c>
      <c r="K84" s="16"/>
      <c r="L84" s="16"/>
      <c r="M84" s="17"/>
    </row>
    <row r="85" spans="2:65" s="1" customFormat="1" ht="6.9" customHeight="1" x14ac:dyDescent="0.2">
      <c r="B85" s="15"/>
      <c r="C85" s="16"/>
      <c r="D85" s="16"/>
      <c r="E85" s="16"/>
      <c r="F85" s="16"/>
      <c r="G85" s="16"/>
      <c r="H85" s="16"/>
      <c r="I85" s="38"/>
      <c r="J85" s="38"/>
      <c r="K85" s="16"/>
      <c r="L85" s="16"/>
      <c r="M85" s="17"/>
    </row>
    <row r="86" spans="2:65" s="1" customFormat="1" ht="13.65" customHeight="1" x14ac:dyDescent="0.2">
      <c r="B86" s="15"/>
      <c r="C86" s="13" t="s">
        <v>12</v>
      </c>
      <c r="D86" s="16"/>
      <c r="E86" s="16"/>
      <c r="F86" s="12" t="e">
        <f>E15</f>
        <v>#REF!</v>
      </c>
      <c r="G86" s="16"/>
      <c r="H86" s="16"/>
      <c r="I86" s="39" t="s">
        <v>16</v>
      </c>
      <c r="J86" s="65" t="e">
        <f>E21</f>
        <v>#REF!</v>
      </c>
      <c r="K86" s="16"/>
      <c r="L86" s="16"/>
      <c r="M86" s="17"/>
    </row>
    <row r="87" spans="2:65" s="1" customFormat="1" ht="13.65" customHeight="1" x14ac:dyDescent="0.2">
      <c r="B87" s="15"/>
      <c r="C87" s="13" t="s">
        <v>15</v>
      </c>
      <c r="D87" s="16"/>
      <c r="E87" s="16"/>
      <c r="F87" s="12" t="e">
        <f>IF(E18="","",E18)</f>
        <v>#REF!</v>
      </c>
      <c r="G87" s="16"/>
      <c r="H87" s="16"/>
      <c r="I87" s="39" t="s">
        <v>17</v>
      </c>
      <c r="J87" s="65" t="str">
        <f>E24</f>
        <v>Ing. Ivan Menhard</v>
      </c>
      <c r="K87" s="16"/>
      <c r="L87" s="16"/>
      <c r="M87" s="17"/>
    </row>
    <row r="88" spans="2:65" s="1" customFormat="1" ht="10.35" customHeight="1" x14ac:dyDescent="0.2">
      <c r="B88" s="15"/>
      <c r="C88" s="16"/>
      <c r="D88" s="16"/>
      <c r="E88" s="16"/>
      <c r="F88" s="16"/>
      <c r="G88" s="16"/>
      <c r="H88" s="16"/>
      <c r="I88" s="38"/>
      <c r="J88" s="38"/>
      <c r="K88" s="16"/>
      <c r="L88" s="16"/>
      <c r="M88" s="17"/>
    </row>
    <row r="89" spans="2:65" s="5" customFormat="1" ht="29.25" customHeight="1" x14ac:dyDescent="0.2">
      <c r="B89" s="86"/>
      <c r="C89" s="87" t="s">
        <v>63</v>
      </c>
      <c r="D89" s="88" t="s">
        <v>34</v>
      </c>
      <c r="E89" s="88" t="s">
        <v>32</v>
      </c>
      <c r="F89" s="88" t="s">
        <v>33</v>
      </c>
      <c r="G89" s="88" t="s">
        <v>64</v>
      </c>
      <c r="H89" s="88" t="s">
        <v>65</v>
      </c>
      <c r="I89" s="89" t="s">
        <v>66</v>
      </c>
      <c r="J89" s="89" t="s">
        <v>67</v>
      </c>
      <c r="K89" s="88" t="s">
        <v>51</v>
      </c>
      <c r="L89" s="90" t="s">
        <v>68</v>
      </c>
      <c r="M89" s="91"/>
      <c r="N89" s="25" t="s">
        <v>7</v>
      </c>
      <c r="O89" s="26" t="s">
        <v>23</v>
      </c>
      <c r="P89" s="26" t="s">
        <v>69</v>
      </c>
      <c r="Q89" s="26" t="s">
        <v>70</v>
      </c>
      <c r="R89" s="26" t="s">
        <v>71</v>
      </c>
      <c r="S89" s="26" t="s">
        <v>72</v>
      </c>
      <c r="T89" s="26" t="s">
        <v>73</v>
      </c>
      <c r="U89" s="26" t="s">
        <v>74</v>
      </c>
      <c r="V89" s="26" t="s">
        <v>75</v>
      </c>
      <c r="W89" s="26" t="s">
        <v>76</v>
      </c>
      <c r="X89" s="27" t="s">
        <v>77</v>
      </c>
    </row>
    <row r="90" spans="2:65" s="1" customFormat="1" ht="22.8" customHeight="1" x14ac:dyDescent="0.3">
      <c r="B90" s="15"/>
      <c r="C90" s="30" t="s">
        <v>78</v>
      </c>
      <c r="D90" s="16"/>
      <c r="E90" s="16"/>
      <c r="F90" s="16"/>
      <c r="G90" s="16"/>
      <c r="H90" s="16"/>
      <c r="I90" s="38"/>
      <c r="J90" s="38"/>
      <c r="K90" s="92">
        <f>BK90</f>
        <v>0</v>
      </c>
      <c r="L90" s="16"/>
      <c r="M90" s="17"/>
      <c r="N90" s="28"/>
      <c r="O90" s="29"/>
      <c r="P90" s="29"/>
      <c r="Q90" s="93">
        <f>Q91+Q132+Q223</f>
        <v>0</v>
      </c>
      <c r="R90" s="93">
        <f>R91+R132+R223</f>
        <v>0</v>
      </c>
      <c r="S90" s="29"/>
      <c r="T90" s="94">
        <f>T91+T132+T223</f>
        <v>0</v>
      </c>
      <c r="U90" s="29"/>
      <c r="V90" s="94">
        <f>V91+V132+V223</f>
        <v>22.3646055</v>
      </c>
      <c r="W90" s="29"/>
      <c r="X90" s="95">
        <f>X91+X132+X223</f>
        <v>0</v>
      </c>
      <c r="AT90" s="8" t="s">
        <v>36</v>
      </c>
      <c r="AU90" s="8" t="s">
        <v>52</v>
      </c>
      <c r="BK90" s="96">
        <f>BK91+BK132+BK223</f>
        <v>0</v>
      </c>
    </row>
    <row r="91" spans="2:65" s="6" customFormat="1" ht="25.95" customHeight="1" x14ac:dyDescent="0.25">
      <c r="B91" s="97"/>
      <c r="C91" s="98"/>
      <c r="D91" s="99" t="s">
        <v>36</v>
      </c>
      <c r="E91" s="100" t="s">
        <v>79</v>
      </c>
      <c r="F91" s="100" t="s">
        <v>80</v>
      </c>
      <c r="G91" s="98"/>
      <c r="H91" s="98"/>
      <c r="I91" s="101"/>
      <c r="J91" s="101"/>
      <c r="K91" s="102">
        <f>BK91</f>
        <v>0</v>
      </c>
      <c r="L91" s="98"/>
      <c r="M91" s="103"/>
      <c r="N91" s="104"/>
      <c r="O91" s="105"/>
      <c r="P91" s="105"/>
      <c r="Q91" s="106">
        <f>Q92</f>
        <v>0</v>
      </c>
      <c r="R91" s="106">
        <f>R92</f>
        <v>0</v>
      </c>
      <c r="S91" s="105"/>
      <c r="T91" s="107">
        <f>T92</f>
        <v>0</v>
      </c>
      <c r="U91" s="105"/>
      <c r="V91" s="107">
        <f>V92</f>
        <v>1.0071600000000001</v>
      </c>
      <c r="W91" s="105"/>
      <c r="X91" s="108">
        <f>X92</f>
        <v>0</v>
      </c>
      <c r="AR91" s="109" t="s">
        <v>40</v>
      </c>
      <c r="AT91" s="110" t="s">
        <v>36</v>
      </c>
      <c r="AU91" s="110" t="s">
        <v>37</v>
      </c>
      <c r="AY91" s="109" t="s">
        <v>81</v>
      </c>
      <c r="BK91" s="111">
        <f>BK92</f>
        <v>0</v>
      </c>
    </row>
    <row r="92" spans="2:65" s="6" customFormat="1" ht="22.8" customHeight="1" x14ac:dyDescent="0.25">
      <c r="B92" s="97"/>
      <c r="C92" s="98"/>
      <c r="D92" s="99" t="s">
        <v>36</v>
      </c>
      <c r="E92" s="112" t="s">
        <v>82</v>
      </c>
      <c r="F92" s="112" t="s">
        <v>83</v>
      </c>
      <c r="G92" s="98"/>
      <c r="H92" s="98"/>
      <c r="I92" s="101"/>
      <c r="J92" s="101"/>
      <c r="K92" s="113">
        <f>BK92</f>
        <v>0</v>
      </c>
      <c r="L92" s="98"/>
      <c r="M92" s="103"/>
      <c r="N92" s="104"/>
      <c r="O92" s="105"/>
      <c r="P92" s="105"/>
      <c r="Q92" s="106">
        <f>SUM(Q93:Q131)</f>
        <v>0</v>
      </c>
      <c r="R92" s="106">
        <f>SUM(R93:R131)</f>
        <v>0</v>
      </c>
      <c r="S92" s="105"/>
      <c r="T92" s="107">
        <f>SUM(T93:T131)</f>
        <v>0</v>
      </c>
      <c r="U92" s="105"/>
      <c r="V92" s="107">
        <f>SUM(V93:V131)</f>
        <v>1.0071600000000001</v>
      </c>
      <c r="W92" s="105"/>
      <c r="X92" s="108">
        <f>SUM(X93:X131)</f>
        <v>0</v>
      </c>
      <c r="AR92" s="109" t="s">
        <v>40</v>
      </c>
      <c r="AT92" s="110" t="s">
        <v>36</v>
      </c>
      <c r="AU92" s="110" t="s">
        <v>38</v>
      </c>
      <c r="AY92" s="109" t="s">
        <v>81</v>
      </c>
      <c r="BK92" s="111">
        <f>SUM(BK93:BK131)</f>
        <v>0</v>
      </c>
    </row>
    <row r="93" spans="2:65" s="1" customFormat="1" ht="16.5" customHeight="1" x14ac:dyDescent="0.2">
      <c r="B93" s="15"/>
      <c r="C93" s="114" t="s">
        <v>38</v>
      </c>
      <c r="D93" s="114" t="s">
        <v>84</v>
      </c>
      <c r="E93" s="115" t="s">
        <v>85</v>
      </c>
      <c r="F93" s="116" t="s">
        <v>86</v>
      </c>
      <c r="G93" s="117" t="s">
        <v>87</v>
      </c>
      <c r="H93" s="118">
        <v>140</v>
      </c>
      <c r="I93" s="119"/>
      <c r="J93" s="119"/>
      <c r="K93" s="120">
        <f>ROUND(P93*H93,2)</f>
        <v>0</v>
      </c>
      <c r="L93" s="116" t="s">
        <v>88</v>
      </c>
      <c r="M93" s="17"/>
      <c r="N93" s="121" t="s">
        <v>7</v>
      </c>
      <c r="O93" s="122" t="s">
        <v>24</v>
      </c>
      <c r="P93" s="123">
        <f>I93+J93</f>
        <v>0</v>
      </c>
      <c r="Q93" s="123">
        <f>ROUND(I93*H93,2)</f>
        <v>0</v>
      </c>
      <c r="R93" s="123">
        <f>ROUND(J93*H93,2)</f>
        <v>0</v>
      </c>
      <c r="S93" s="23"/>
      <c r="T93" s="124">
        <f>S93*H93</f>
        <v>0</v>
      </c>
      <c r="U93" s="124">
        <v>0</v>
      </c>
      <c r="V93" s="124">
        <f>U93*H93</f>
        <v>0</v>
      </c>
      <c r="W93" s="124">
        <v>0</v>
      </c>
      <c r="X93" s="125">
        <f>W93*H93</f>
        <v>0</v>
      </c>
      <c r="AR93" s="8" t="s">
        <v>89</v>
      </c>
      <c r="AT93" s="8" t="s">
        <v>84</v>
      </c>
      <c r="AU93" s="8" t="s">
        <v>40</v>
      </c>
      <c r="AY93" s="8" t="s">
        <v>81</v>
      </c>
      <c r="BE93" s="126">
        <f>IF(O93="základní",K93,0)</f>
        <v>0</v>
      </c>
      <c r="BF93" s="126">
        <f>IF(O93="snížená",K93,0)</f>
        <v>0</v>
      </c>
      <c r="BG93" s="126">
        <f>IF(O93="zákl. přenesená",K93,0)</f>
        <v>0</v>
      </c>
      <c r="BH93" s="126">
        <f>IF(O93="sníž. přenesená",K93,0)</f>
        <v>0</v>
      </c>
      <c r="BI93" s="126">
        <f>IF(O93="nulová",K93,0)</f>
        <v>0</v>
      </c>
      <c r="BJ93" s="8" t="s">
        <v>38</v>
      </c>
      <c r="BK93" s="126">
        <f>ROUND(P93*H93,2)</f>
        <v>0</v>
      </c>
      <c r="BL93" s="8" t="s">
        <v>89</v>
      </c>
      <c r="BM93" s="8" t="s">
        <v>90</v>
      </c>
    </row>
    <row r="94" spans="2:65" s="1" customFormat="1" ht="19.2" x14ac:dyDescent="0.2">
      <c r="B94" s="15"/>
      <c r="C94" s="16"/>
      <c r="D94" s="127" t="s">
        <v>91</v>
      </c>
      <c r="E94" s="16"/>
      <c r="F94" s="128" t="s">
        <v>92</v>
      </c>
      <c r="G94" s="16"/>
      <c r="H94" s="16"/>
      <c r="I94" s="38"/>
      <c r="J94" s="38"/>
      <c r="K94" s="16"/>
      <c r="L94" s="16"/>
      <c r="M94" s="17"/>
      <c r="N94" s="129"/>
      <c r="O94" s="23"/>
      <c r="P94" s="23"/>
      <c r="Q94" s="23"/>
      <c r="R94" s="23"/>
      <c r="S94" s="23"/>
      <c r="T94" s="23"/>
      <c r="U94" s="23"/>
      <c r="V94" s="23"/>
      <c r="W94" s="23"/>
      <c r="X94" s="24"/>
      <c r="AT94" s="8" t="s">
        <v>91</v>
      </c>
      <c r="AU94" s="8" t="s">
        <v>40</v>
      </c>
    </row>
    <row r="95" spans="2:65" s="7" customFormat="1" x14ac:dyDescent="0.2">
      <c r="B95" s="130"/>
      <c r="C95" s="131"/>
      <c r="D95" s="127" t="s">
        <v>93</v>
      </c>
      <c r="E95" s="132" t="s">
        <v>7</v>
      </c>
      <c r="F95" s="133" t="s">
        <v>94</v>
      </c>
      <c r="G95" s="131"/>
      <c r="H95" s="134">
        <v>140</v>
      </c>
      <c r="I95" s="135"/>
      <c r="J95" s="135"/>
      <c r="K95" s="131"/>
      <c r="L95" s="131"/>
      <c r="M95" s="136"/>
      <c r="N95" s="137"/>
      <c r="O95" s="138"/>
      <c r="P95" s="138"/>
      <c r="Q95" s="138"/>
      <c r="R95" s="138"/>
      <c r="S95" s="138"/>
      <c r="T95" s="138"/>
      <c r="U95" s="138"/>
      <c r="V95" s="138"/>
      <c r="W95" s="138"/>
      <c r="X95" s="139"/>
      <c r="AT95" s="140" t="s">
        <v>93</v>
      </c>
      <c r="AU95" s="140" t="s">
        <v>40</v>
      </c>
      <c r="AV95" s="7" t="s">
        <v>40</v>
      </c>
      <c r="AW95" s="7" t="s">
        <v>1</v>
      </c>
      <c r="AX95" s="7" t="s">
        <v>38</v>
      </c>
      <c r="AY95" s="140" t="s">
        <v>81</v>
      </c>
    </row>
    <row r="96" spans="2:65" s="1" customFormat="1" ht="16.5" customHeight="1" x14ac:dyDescent="0.2">
      <c r="B96" s="15"/>
      <c r="C96" s="141" t="s">
        <v>40</v>
      </c>
      <c r="D96" s="141" t="s">
        <v>95</v>
      </c>
      <c r="E96" s="142" t="s">
        <v>96</v>
      </c>
      <c r="F96" s="143" t="s">
        <v>97</v>
      </c>
      <c r="G96" s="144" t="s">
        <v>95</v>
      </c>
      <c r="H96" s="145">
        <v>154</v>
      </c>
      <c r="I96" s="146"/>
      <c r="J96" s="147"/>
      <c r="K96" s="148">
        <f>ROUND(P96*H96,2)</f>
        <v>0</v>
      </c>
      <c r="L96" s="143" t="s">
        <v>7</v>
      </c>
      <c r="M96" s="149"/>
      <c r="N96" s="150" t="s">
        <v>7</v>
      </c>
      <c r="O96" s="122" t="s">
        <v>24</v>
      </c>
      <c r="P96" s="123">
        <f>I96+J96</f>
        <v>0</v>
      </c>
      <c r="Q96" s="123">
        <f>ROUND(I96*H96,2)</f>
        <v>0</v>
      </c>
      <c r="R96" s="123">
        <f>ROUND(J96*H96,2)</f>
        <v>0</v>
      </c>
      <c r="S96" s="23"/>
      <c r="T96" s="124">
        <f>S96*H96</f>
        <v>0</v>
      </c>
      <c r="U96" s="124">
        <v>0</v>
      </c>
      <c r="V96" s="124">
        <f>U96*H96</f>
        <v>0</v>
      </c>
      <c r="W96" s="124">
        <v>0</v>
      </c>
      <c r="X96" s="125">
        <f>W96*H96</f>
        <v>0</v>
      </c>
      <c r="AR96" s="8" t="s">
        <v>98</v>
      </c>
      <c r="AT96" s="8" t="s">
        <v>95</v>
      </c>
      <c r="AU96" s="8" t="s">
        <v>40</v>
      </c>
      <c r="AY96" s="8" t="s">
        <v>81</v>
      </c>
      <c r="BE96" s="126">
        <f>IF(O96="základní",K96,0)</f>
        <v>0</v>
      </c>
      <c r="BF96" s="126">
        <f>IF(O96="snížená",K96,0)</f>
        <v>0</v>
      </c>
      <c r="BG96" s="126">
        <f>IF(O96="zákl. přenesená",K96,0)</f>
        <v>0</v>
      </c>
      <c r="BH96" s="126">
        <f>IF(O96="sníž. přenesená",K96,0)</f>
        <v>0</v>
      </c>
      <c r="BI96" s="126">
        <f>IF(O96="nulová",K96,0)</f>
        <v>0</v>
      </c>
      <c r="BJ96" s="8" t="s">
        <v>38</v>
      </c>
      <c r="BK96" s="126">
        <f>ROUND(P96*H96,2)</f>
        <v>0</v>
      </c>
      <c r="BL96" s="8" t="s">
        <v>98</v>
      </c>
      <c r="BM96" s="8" t="s">
        <v>99</v>
      </c>
    </row>
    <row r="97" spans="2:65" s="1" customFormat="1" x14ac:dyDescent="0.2">
      <c r="B97" s="15"/>
      <c r="C97" s="16"/>
      <c r="D97" s="127" t="s">
        <v>91</v>
      </c>
      <c r="E97" s="16"/>
      <c r="F97" s="128" t="s">
        <v>97</v>
      </c>
      <c r="G97" s="16"/>
      <c r="H97" s="16"/>
      <c r="I97" s="38"/>
      <c r="J97" s="38"/>
      <c r="K97" s="16"/>
      <c r="L97" s="16"/>
      <c r="M97" s="17"/>
      <c r="N97" s="129"/>
      <c r="O97" s="23"/>
      <c r="P97" s="23"/>
      <c r="Q97" s="23"/>
      <c r="R97" s="23"/>
      <c r="S97" s="23"/>
      <c r="T97" s="23"/>
      <c r="U97" s="23"/>
      <c r="V97" s="23"/>
      <c r="W97" s="23"/>
      <c r="X97" s="24"/>
      <c r="AT97" s="8" t="s">
        <v>91</v>
      </c>
      <c r="AU97" s="8" t="s">
        <v>40</v>
      </c>
    </row>
    <row r="98" spans="2:65" s="7" customFormat="1" x14ac:dyDescent="0.2">
      <c r="B98" s="130"/>
      <c r="C98" s="131"/>
      <c r="D98" s="127" t="s">
        <v>93</v>
      </c>
      <c r="E98" s="132" t="s">
        <v>7</v>
      </c>
      <c r="F98" s="133" t="s">
        <v>94</v>
      </c>
      <c r="G98" s="131"/>
      <c r="H98" s="134">
        <v>140</v>
      </c>
      <c r="I98" s="135"/>
      <c r="J98" s="135"/>
      <c r="K98" s="131"/>
      <c r="L98" s="131"/>
      <c r="M98" s="136"/>
      <c r="N98" s="137"/>
      <c r="O98" s="138"/>
      <c r="P98" s="138"/>
      <c r="Q98" s="138"/>
      <c r="R98" s="138"/>
      <c r="S98" s="138"/>
      <c r="T98" s="138"/>
      <c r="U98" s="138"/>
      <c r="V98" s="138"/>
      <c r="W98" s="138"/>
      <c r="X98" s="139"/>
      <c r="AT98" s="140" t="s">
        <v>93</v>
      </c>
      <c r="AU98" s="140" t="s">
        <v>40</v>
      </c>
      <c r="AV98" s="7" t="s">
        <v>40</v>
      </c>
      <c r="AW98" s="7" t="s">
        <v>1</v>
      </c>
      <c r="AX98" s="7" t="s">
        <v>38</v>
      </c>
      <c r="AY98" s="140" t="s">
        <v>81</v>
      </c>
    </row>
    <row r="99" spans="2:65" s="7" customFormat="1" x14ac:dyDescent="0.2">
      <c r="B99" s="130"/>
      <c r="C99" s="131"/>
      <c r="D99" s="127" t="s">
        <v>93</v>
      </c>
      <c r="E99" s="131"/>
      <c r="F99" s="133" t="s">
        <v>100</v>
      </c>
      <c r="G99" s="131"/>
      <c r="H99" s="134">
        <v>154</v>
      </c>
      <c r="I99" s="135"/>
      <c r="J99" s="135"/>
      <c r="K99" s="131"/>
      <c r="L99" s="131"/>
      <c r="M99" s="136"/>
      <c r="N99" s="137"/>
      <c r="O99" s="138"/>
      <c r="P99" s="138"/>
      <c r="Q99" s="138"/>
      <c r="R99" s="138"/>
      <c r="S99" s="138"/>
      <c r="T99" s="138"/>
      <c r="U99" s="138"/>
      <c r="V99" s="138"/>
      <c r="W99" s="138"/>
      <c r="X99" s="139"/>
      <c r="AT99" s="140" t="s">
        <v>93</v>
      </c>
      <c r="AU99" s="140" t="s">
        <v>40</v>
      </c>
      <c r="AV99" s="7" t="s">
        <v>40</v>
      </c>
      <c r="AW99" s="7" t="s">
        <v>0</v>
      </c>
      <c r="AX99" s="7" t="s">
        <v>38</v>
      </c>
      <c r="AY99" s="140" t="s">
        <v>81</v>
      </c>
    </row>
    <row r="100" spans="2:65" s="1" customFormat="1" ht="16.5" customHeight="1" x14ac:dyDescent="0.2">
      <c r="B100" s="15"/>
      <c r="C100" s="114" t="s">
        <v>101</v>
      </c>
      <c r="D100" s="114" t="s">
        <v>84</v>
      </c>
      <c r="E100" s="115" t="s">
        <v>102</v>
      </c>
      <c r="F100" s="116" t="s">
        <v>103</v>
      </c>
      <c r="G100" s="117" t="s">
        <v>87</v>
      </c>
      <c r="H100" s="118">
        <v>390</v>
      </c>
      <c r="I100" s="119"/>
      <c r="J100" s="119"/>
      <c r="K100" s="120">
        <f>ROUND(P100*H100,2)</f>
        <v>0</v>
      </c>
      <c r="L100" s="116" t="s">
        <v>88</v>
      </c>
      <c r="M100" s="17"/>
      <c r="N100" s="121" t="s">
        <v>7</v>
      </c>
      <c r="O100" s="122" t="s">
        <v>24</v>
      </c>
      <c r="P100" s="123">
        <f>I100+J100</f>
        <v>0</v>
      </c>
      <c r="Q100" s="123">
        <f>ROUND(I100*H100,2)</f>
        <v>0</v>
      </c>
      <c r="R100" s="123">
        <f>ROUND(J100*H100,2)</f>
        <v>0</v>
      </c>
      <c r="S100" s="23"/>
      <c r="T100" s="124">
        <f>S100*H100</f>
        <v>0</v>
      </c>
      <c r="U100" s="124">
        <v>0</v>
      </c>
      <c r="V100" s="124">
        <f>U100*H100</f>
        <v>0</v>
      </c>
      <c r="W100" s="124">
        <v>0</v>
      </c>
      <c r="X100" s="125">
        <f>W100*H100</f>
        <v>0</v>
      </c>
      <c r="AR100" s="8" t="s">
        <v>89</v>
      </c>
      <c r="AT100" s="8" t="s">
        <v>84</v>
      </c>
      <c r="AU100" s="8" t="s">
        <v>40</v>
      </c>
      <c r="AY100" s="8" t="s">
        <v>81</v>
      </c>
      <c r="BE100" s="126">
        <f>IF(O100="základní",K100,0)</f>
        <v>0</v>
      </c>
      <c r="BF100" s="126">
        <f>IF(O100="snížená",K100,0)</f>
        <v>0</v>
      </c>
      <c r="BG100" s="126">
        <f>IF(O100="zákl. přenesená",K100,0)</f>
        <v>0</v>
      </c>
      <c r="BH100" s="126">
        <f>IF(O100="sníž. přenesená",K100,0)</f>
        <v>0</v>
      </c>
      <c r="BI100" s="126">
        <f>IF(O100="nulová",K100,0)</f>
        <v>0</v>
      </c>
      <c r="BJ100" s="8" t="s">
        <v>38</v>
      </c>
      <c r="BK100" s="126">
        <f>ROUND(P100*H100,2)</f>
        <v>0</v>
      </c>
      <c r="BL100" s="8" t="s">
        <v>89</v>
      </c>
      <c r="BM100" s="8" t="s">
        <v>104</v>
      </c>
    </row>
    <row r="101" spans="2:65" s="1" customFormat="1" ht="19.2" x14ac:dyDescent="0.2">
      <c r="B101" s="15"/>
      <c r="C101" s="16"/>
      <c r="D101" s="127" t="s">
        <v>91</v>
      </c>
      <c r="E101" s="16"/>
      <c r="F101" s="128" t="s">
        <v>105</v>
      </c>
      <c r="G101" s="16"/>
      <c r="H101" s="16"/>
      <c r="I101" s="38"/>
      <c r="J101" s="38"/>
      <c r="K101" s="16"/>
      <c r="L101" s="16"/>
      <c r="M101" s="17"/>
      <c r="N101" s="129"/>
      <c r="O101" s="23"/>
      <c r="P101" s="23"/>
      <c r="Q101" s="23"/>
      <c r="R101" s="23"/>
      <c r="S101" s="23"/>
      <c r="T101" s="23"/>
      <c r="U101" s="23"/>
      <c r="V101" s="23"/>
      <c r="W101" s="23"/>
      <c r="X101" s="24"/>
      <c r="AT101" s="8" t="s">
        <v>91</v>
      </c>
      <c r="AU101" s="8" t="s">
        <v>40</v>
      </c>
    </row>
    <row r="102" spans="2:65" s="7" customFormat="1" x14ac:dyDescent="0.2">
      <c r="B102" s="130"/>
      <c r="C102" s="131"/>
      <c r="D102" s="127" t="s">
        <v>93</v>
      </c>
      <c r="E102" s="132" t="s">
        <v>7</v>
      </c>
      <c r="F102" s="133" t="s">
        <v>106</v>
      </c>
      <c r="G102" s="131"/>
      <c r="H102" s="134">
        <v>390</v>
      </c>
      <c r="I102" s="135"/>
      <c r="J102" s="135"/>
      <c r="K102" s="131"/>
      <c r="L102" s="131"/>
      <c r="M102" s="136"/>
      <c r="N102" s="137"/>
      <c r="O102" s="138"/>
      <c r="P102" s="138"/>
      <c r="Q102" s="138"/>
      <c r="R102" s="138"/>
      <c r="S102" s="138"/>
      <c r="T102" s="138"/>
      <c r="U102" s="138"/>
      <c r="V102" s="138"/>
      <c r="W102" s="138"/>
      <c r="X102" s="139"/>
      <c r="AT102" s="140" t="s">
        <v>93</v>
      </c>
      <c r="AU102" s="140" t="s">
        <v>40</v>
      </c>
      <c r="AV102" s="7" t="s">
        <v>40</v>
      </c>
      <c r="AW102" s="7" t="s">
        <v>1</v>
      </c>
      <c r="AX102" s="7" t="s">
        <v>38</v>
      </c>
      <c r="AY102" s="140" t="s">
        <v>81</v>
      </c>
    </row>
    <row r="103" spans="2:65" s="1" customFormat="1" ht="16.5" customHeight="1" x14ac:dyDescent="0.2">
      <c r="B103" s="15"/>
      <c r="C103" s="141" t="s">
        <v>107</v>
      </c>
      <c r="D103" s="141" t="s">
        <v>95</v>
      </c>
      <c r="E103" s="142" t="s">
        <v>108</v>
      </c>
      <c r="F103" s="143" t="s">
        <v>109</v>
      </c>
      <c r="G103" s="144" t="s">
        <v>87</v>
      </c>
      <c r="H103" s="145">
        <v>429</v>
      </c>
      <c r="I103" s="146"/>
      <c r="J103" s="147"/>
      <c r="K103" s="148">
        <f>ROUND(P103*H103,2)</f>
        <v>0</v>
      </c>
      <c r="L103" s="143" t="s">
        <v>88</v>
      </c>
      <c r="M103" s="149"/>
      <c r="N103" s="150" t="s">
        <v>7</v>
      </c>
      <c r="O103" s="122" t="s">
        <v>24</v>
      </c>
      <c r="P103" s="123">
        <f>I103+J103</f>
        <v>0</v>
      </c>
      <c r="Q103" s="123">
        <f>ROUND(I103*H103,2)</f>
        <v>0</v>
      </c>
      <c r="R103" s="123">
        <f>ROUND(J103*H103,2)</f>
        <v>0</v>
      </c>
      <c r="S103" s="23"/>
      <c r="T103" s="124">
        <f>S103*H103</f>
        <v>0</v>
      </c>
      <c r="U103" s="124">
        <v>8.9999999999999998E-4</v>
      </c>
      <c r="V103" s="124">
        <f>U103*H103</f>
        <v>0.3861</v>
      </c>
      <c r="W103" s="124">
        <v>0</v>
      </c>
      <c r="X103" s="125">
        <f>W103*H103</f>
        <v>0</v>
      </c>
      <c r="AR103" s="8" t="s">
        <v>110</v>
      </c>
      <c r="AT103" s="8" t="s">
        <v>95</v>
      </c>
      <c r="AU103" s="8" t="s">
        <v>40</v>
      </c>
      <c r="AY103" s="8" t="s">
        <v>81</v>
      </c>
      <c r="BE103" s="126">
        <f>IF(O103="základní",K103,0)</f>
        <v>0</v>
      </c>
      <c r="BF103" s="126">
        <f>IF(O103="snížená",K103,0)</f>
        <v>0</v>
      </c>
      <c r="BG103" s="126">
        <f>IF(O103="zákl. přenesená",K103,0)</f>
        <v>0</v>
      </c>
      <c r="BH103" s="126">
        <f>IF(O103="sníž. přenesená",K103,0)</f>
        <v>0</v>
      </c>
      <c r="BI103" s="126">
        <f>IF(O103="nulová",K103,0)</f>
        <v>0</v>
      </c>
      <c r="BJ103" s="8" t="s">
        <v>38</v>
      </c>
      <c r="BK103" s="126">
        <f>ROUND(P103*H103,2)</f>
        <v>0</v>
      </c>
      <c r="BL103" s="8" t="s">
        <v>89</v>
      </c>
      <c r="BM103" s="8" t="s">
        <v>111</v>
      </c>
    </row>
    <row r="104" spans="2:65" s="1" customFormat="1" x14ac:dyDescent="0.2">
      <c r="B104" s="15"/>
      <c r="C104" s="16"/>
      <c r="D104" s="127" t="s">
        <v>91</v>
      </c>
      <c r="E104" s="16"/>
      <c r="F104" s="128" t="s">
        <v>109</v>
      </c>
      <c r="G104" s="16"/>
      <c r="H104" s="16"/>
      <c r="I104" s="38"/>
      <c r="J104" s="38"/>
      <c r="K104" s="16"/>
      <c r="L104" s="16"/>
      <c r="M104" s="17"/>
      <c r="N104" s="129"/>
      <c r="O104" s="23"/>
      <c r="P104" s="23"/>
      <c r="Q104" s="23"/>
      <c r="R104" s="23"/>
      <c r="S104" s="23"/>
      <c r="T104" s="23"/>
      <c r="U104" s="23"/>
      <c r="V104" s="23"/>
      <c r="W104" s="23"/>
      <c r="X104" s="24"/>
      <c r="AT104" s="8" t="s">
        <v>91</v>
      </c>
      <c r="AU104" s="8" t="s">
        <v>40</v>
      </c>
    </row>
    <row r="105" spans="2:65" s="7" customFormat="1" x14ac:dyDescent="0.2">
      <c r="B105" s="130"/>
      <c r="C105" s="131"/>
      <c r="D105" s="127" t="s">
        <v>93</v>
      </c>
      <c r="E105" s="131"/>
      <c r="F105" s="133" t="s">
        <v>112</v>
      </c>
      <c r="G105" s="131"/>
      <c r="H105" s="134">
        <v>429</v>
      </c>
      <c r="I105" s="135"/>
      <c r="J105" s="135"/>
      <c r="K105" s="131"/>
      <c r="L105" s="131"/>
      <c r="M105" s="136"/>
      <c r="N105" s="137"/>
      <c r="O105" s="138"/>
      <c r="P105" s="138"/>
      <c r="Q105" s="138"/>
      <c r="R105" s="138"/>
      <c r="S105" s="138"/>
      <c r="T105" s="138"/>
      <c r="U105" s="138"/>
      <c r="V105" s="138"/>
      <c r="W105" s="138"/>
      <c r="X105" s="139"/>
      <c r="AT105" s="140" t="s">
        <v>93</v>
      </c>
      <c r="AU105" s="140" t="s">
        <v>40</v>
      </c>
      <c r="AV105" s="7" t="s">
        <v>40</v>
      </c>
      <c r="AW105" s="7" t="s">
        <v>0</v>
      </c>
      <c r="AX105" s="7" t="s">
        <v>38</v>
      </c>
      <c r="AY105" s="140" t="s">
        <v>81</v>
      </c>
    </row>
    <row r="106" spans="2:65" s="1" customFormat="1" ht="16.5" customHeight="1" x14ac:dyDescent="0.2">
      <c r="B106" s="15"/>
      <c r="C106" s="114" t="s">
        <v>113</v>
      </c>
      <c r="D106" s="114" t="s">
        <v>84</v>
      </c>
      <c r="E106" s="115" t="s">
        <v>114</v>
      </c>
      <c r="F106" s="116" t="s">
        <v>115</v>
      </c>
      <c r="G106" s="117" t="s">
        <v>116</v>
      </c>
      <c r="H106" s="118">
        <v>32</v>
      </c>
      <c r="I106" s="119"/>
      <c r="J106" s="119"/>
      <c r="K106" s="120">
        <f>ROUND(P106*H106,2)</f>
        <v>0</v>
      </c>
      <c r="L106" s="116" t="s">
        <v>88</v>
      </c>
      <c r="M106" s="17"/>
      <c r="N106" s="121" t="s">
        <v>7</v>
      </c>
      <c r="O106" s="122" t="s">
        <v>24</v>
      </c>
      <c r="P106" s="123">
        <f>I106+J106</f>
        <v>0</v>
      </c>
      <c r="Q106" s="123">
        <f>ROUND(I106*H106,2)</f>
        <v>0</v>
      </c>
      <c r="R106" s="123">
        <f>ROUND(J106*H106,2)</f>
        <v>0</v>
      </c>
      <c r="S106" s="23"/>
      <c r="T106" s="124">
        <f>S106*H106</f>
        <v>0</v>
      </c>
      <c r="U106" s="124">
        <v>0</v>
      </c>
      <c r="V106" s="124">
        <f>U106*H106</f>
        <v>0</v>
      </c>
      <c r="W106" s="124">
        <v>0</v>
      </c>
      <c r="X106" s="125">
        <f>W106*H106</f>
        <v>0</v>
      </c>
      <c r="AR106" s="8" t="s">
        <v>89</v>
      </c>
      <c r="AT106" s="8" t="s">
        <v>84</v>
      </c>
      <c r="AU106" s="8" t="s">
        <v>40</v>
      </c>
      <c r="AY106" s="8" t="s">
        <v>81</v>
      </c>
      <c r="BE106" s="126">
        <f>IF(O106="základní",K106,0)</f>
        <v>0</v>
      </c>
      <c r="BF106" s="126">
        <f>IF(O106="snížená",K106,0)</f>
        <v>0</v>
      </c>
      <c r="BG106" s="126">
        <f>IF(O106="zákl. přenesená",K106,0)</f>
        <v>0</v>
      </c>
      <c r="BH106" s="126">
        <f>IF(O106="sníž. přenesená",K106,0)</f>
        <v>0</v>
      </c>
      <c r="BI106" s="126">
        <f>IF(O106="nulová",K106,0)</f>
        <v>0</v>
      </c>
      <c r="BJ106" s="8" t="s">
        <v>38</v>
      </c>
      <c r="BK106" s="126">
        <f>ROUND(P106*H106,2)</f>
        <v>0</v>
      </c>
      <c r="BL106" s="8" t="s">
        <v>89</v>
      </c>
      <c r="BM106" s="8" t="s">
        <v>117</v>
      </c>
    </row>
    <row r="107" spans="2:65" s="1" customFormat="1" x14ac:dyDescent="0.2">
      <c r="B107" s="15"/>
      <c r="C107" s="16"/>
      <c r="D107" s="127" t="s">
        <v>91</v>
      </c>
      <c r="E107" s="16"/>
      <c r="F107" s="128" t="s">
        <v>118</v>
      </c>
      <c r="G107" s="16"/>
      <c r="H107" s="16"/>
      <c r="I107" s="38"/>
      <c r="J107" s="38"/>
      <c r="K107" s="16"/>
      <c r="L107" s="16"/>
      <c r="M107" s="17"/>
      <c r="N107" s="129"/>
      <c r="O107" s="23"/>
      <c r="P107" s="23"/>
      <c r="Q107" s="23"/>
      <c r="R107" s="23"/>
      <c r="S107" s="23"/>
      <c r="T107" s="23"/>
      <c r="U107" s="23"/>
      <c r="V107" s="23"/>
      <c r="W107" s="23"/>
      <c r="X107" s="24"/>
      <c r="AT107" s="8" t="s">
        <v>91</v>
      </c>
      <c r="AU107" s="8" t="s">
        <v>40</v>
      </c>
    </row>
    <row r="108" spans="2:65" s="1" customFormat="1" ht="16.5" customHeight="1" x14ac:dyDescent="0.2">
      <c r="B108" s="15"/>
      <c r="C108" s="141" t="s">
        <v>119</v>
      </c>
      <c r="D108" s="141" t="s">
        <v>95</v>
      </c>
      <c r="E108" s="142" t="s">
        <v>120</v>
      </c>
      <c r="F108" s="143" t="s">
        <v>121</v>
      </c>
      <c r="G108" s="144" t="s">
        <v>122</v>
      </c>
      <c r="H108" s="145">
        <v>32</v>
      </c>
      <c r="I108" s="146"/>
      <c r="J108" s="147"/>
      <c r="K108" s="148">
        <f>ROUND(P108*H108,2)</f>
        <v>0</v>
      </c>
      <c r="L108" s="143" t="s">
        <v>123</v>
      </c>
      <c r="M108" s="149"/>
      <c r="N108" s="150" t="s">
        <v>7</v>
      </c>
      <c r="O108" s="122" t="s">
        <v>24</v>
      </c>
      <c r="P108" s="123">
        <f>I108+J108</f>
        <v>0</v>
      </c>
      <c r="Q108" s="123">
        <f>ROUND(I108*H108,2)</f>
        <v>0</v>
      </c>
      <c r="R108" s="123">
        <f>ROUND(J108*H108,2)</f>
        <v>0</v>
      </c>
      <c r="S108" s="23"/>
      <c r="T108" s="124">
        <f>S108*H108</f>
        <v>0</v>
      </c>
      <c r="U108" s="124">
        <v>0</v>
      </c>
      <c r="V108" s="124">
        <f>U108*H108</f>
        <v>0</v>
      </c>
      <c r="W108" s="124">
        <v>0</v>
      </c>
      <c r="X108" s="125">
        <f>W108*H108</f>
        <v>0</v>
      </c>
      <c r="AR108" s="8" t="s">
        <v>110</v>
      </c>
      <c r="AT108" s="8" t="s">
        <v>95</v>
      </c>
      <c r="AU108" s="8" t="s">
        <v>40</v>
      </c>
      <c r="AY108" s="8" t="s">
        <v>81</v>
      </c>
      <c r="BE108" s="126">
        <f>IF(O108="základní",K108,0)</f>
        <v>0</v>
      </c>
      <c r="BF108" s="126">
        <f>IF(O108="snížená",K108,0)</f>
        <v>0</v>
      </c>
      <c r="BG108" s="126">
        <f>IF(O108="zákl. přenesená",K108,0)</f>
        <v>0</v>
      </c>
      <c r="BH108" s="126">
        <f>IF(O108="sníž. přenesená",K108,0)</f>
        <v>0</v>
      </c>
      <c r="BI108" s="126">
        <f>IF(O108="nulová",K108,0)</f>
        <v>0</v>
      </c>
      <c r="BJ108" s="8" t="s">
        <v>38</v>
      </c>
      <c r="BK108" s="126">
        <f>ROUND(P108*H108,2)</f>
        <v>0</v>
      </c>
      <c r="BL108" s="8" t="s">
        <v>89</v>
      </c>
      <c r="BM108" s="8" t="s">
        <v>124</v>
      </c>
    </row>
    <row r="109" spans="2:65" s="1" customFormat="1" ht="19.2" x14ac:dyDescent="0.2">
      <c r="B109" s="15"/>
      <c r="C109" s="16"/>
      <c r="D109" s="127" t="s">
        <v>91</v>
      </c>
      <c r="E109" s="16"/>
      <c r="F109" s="128" t="s">
        <v>125</v>
      </c>
      <c r="G109" s="16"/>
      <c r="H109" s="16"/>
      <c r="I109" s="38"/>
      <c r="J109" s="38"/>
      <c r="K109" s="16"/>
      <c r="L109" s="16"/>
      <c r="M109" s="17"/>
      <c r="N109" s="129"/>
      <c r="O109" s="23"/>
      <c r="P109" s="23"/>
      <c r="Q109" s="23"/>
      <c r="R109" s="23"/>
      <c r="S109" s="23"/>
      <c r="T109" s="23"/>
      <c r="U109" s="23"/>
      <c r="V109" s="23"/>
      <c r="W109" s="23"/>
      <c r="X109" s="24"/>
      <c r="AT109" s="8" t="s">
        <v>91</v>
      </c>
      <c r="AU109" s="8" t="s">
        <v>40</v>
      </c>
    </row>
    <row r="110" spans="2:65" s="1" customFormat="1" ht="16.5" customHeight="1" x14ac:dyDescent="0.2">
      <c r="B110" s="15"/>
      <c r="C110" s="114" t="s">
        <v>126</v>
      </c>
      <c r="D110" s="114" t="s">
        <v>84</v>
      </c>
      <c r="E110" s="115" t="s">
        <v>127</v>
      </c>
      <c r="F110" s="116" t="s">
        <v>128</v>
      </c>
      <c r="G110" s="117" t="s">
        <v>116</v>
      </c>
      <c r="H110" s="118">
        <v>16</v>
      </c>
      <c r="I110" s="119"/>
      <c r="J110" s="119"/>
      <c r="K110" s="120">
        <f>ROUND(P110*H110,2)</f>
        <v>0</v>
      </c>
      <c r="L110" s="116" t="s">
        <v>88</v>
      </c>
      <c r="M110" s="17"/>
      <c r="N110" s="121" t="s">
        <v>7</v>
      </c>
      <c r="O110" s="122" t="s">
        <v>24</v>
      </c>
      <c r="P110" s="123">
        <f>I110+J110</f>
        <v>0</v>
      </c>
      <c r="Q110" s="123">
        <f>ROUND(I110*H110,2)</f>
        <v>0</v>
      </c>
      <c r="R110" s="123">
        <f>ROUND(J110*H110,2)</f>
        <v>0</v>
      </c>
      <c r="S110" s="23"/>
      <c r="T110" s="124">
        <f>S110*H110</f>
        <v>0</v>
      </c>
      <c r="U110" s="124">
        <v>0</v>
      </c>
      <c r="V110" s="124">
        <f>U110*H110</f>
        <v>0</v>
      </c>
      <c r="W110" s="124">
        <v>0</v>
      </c>
      <c r="X110" s="125">
        <f>W110*H110</f>
        <v>0</v>
      </c>
      <c r="AR110" s="8" t="s">
        <v>89</v>
      </c>
      <c r="AT110" s="8" t="s">
        <v>84</v>
      </c>
      <c r="AU110" s="8" t="s">
        <v>40</v>
      </c>
      <c r="AY110" s="8" t="s">
        <v>81</v>
      </c>
      <c r="BE110" s="126">
        <f>IF(O110="základní",K110,0)</f>
        <v>0</v>
      </c>
      <c r="BF110" s="126">
        <f>IF(O110="snížená",K110,0)</f>
        <v>0</v>
      </c>
      <c r="BG110" s="126">
        <f>IF(O110="zákl. přenesená",K110,0)</f>
        <v>0</v>
      </c>
      <c r="BH110" s="126">
        <f>IF(O110="sníž. přenesená",K110,0)</f>
        <v>0</v>
      </c>
      <c r="BI110" s="126">
        <f>IF(O110="nulová",K110,0)</f>
        <v>0</v>
      </c>
      <c r="BJ110" s="8" t="s">
        <v>38</v>
      </c>
      <c r="BK110" s="126">
        <f>ROUND(P110*H110,2)</f>
        <v>0</v>
      </c>
      <c r="BL110" s="8" t="s">
        <v>89</v>
      </c>
      <c r="BM110" s="8" t="s">
        <v>129</v>
      </c>
    </row>
    <row r="111" spans="2:65" s="1" customFormat="1" x14ac:dyDescent="0.2">
      <c r="B111" s="15"/>
      <c r="C111" s="16"/>
      <c r="D111" s="127" t="s">
        <v>91</v>
      </c>
      <c r="E111" s="16"/>
      <c r="F111" s="128" t="s">
        <v>130</v>
      </c>
      <c r="G111" s="16"/>
      <c r="H111" s="16"/>
      <c r="I111" s="38"/>
      <c r="J111" s="38"/>
      <c r="K111" s="16"/>
      <c r="L111" s="16"/>
      <c r="M111" s="17"/>
      <c r="N111" s="129"/>
      <c r="O111" s="23"/>
      <c r="P111" s="23"/>
      <c r="Q111" s="23"/>
      <c r="R111" s="23"/>
      <c r="S111" s="23"/>
      <c r="T111" s="23"/>
      <c r="U111" s="23"/>
      <c r="V111" s="23"/>
      <c r="W111" s="23"/>
      <c r="X111" s="24"/>
      <c r="AT111" s="8" t="s">
        <v>91</v>
      </c>
      <c r="AU111" s="8" t="s">
        <v>40</v>
      </c>
    </row>
    <row r="112" spans="2:65" s="1" customFormat="1" ht="16.5" customHeight="1" x14ac:dyDescent="0.2">
      <c r="B112" s="15"/>
      <c r="C112" s="141" t="s">
        <v>131</v>
      </c>
      <c r="D112" s="141" t="s">
        <v>95</v>
      </c>
      <c r="E112" s="142" t="s">
        <v>132</v>
      </c>
      <c r="F112" s="143" t="s">
        <v>133</v>
      </c>
      <c r="G112" s="144" t="s">
        <v>116</v>
      </c>
      <c r="H112" s="145">
        <v>12</v>
      </c>
      <c r="I112" s="146"/>
      <c r="J112" s="147"/>
      <c r="K112" s="148">
        <f>ROUND(P112*H112,2)</f>
        <v>0</v>
      </c>
      <c r="L112" s="143" t="s">
        <v>7</v>
      </c>
      <c r="M112" s="149"/>
      <c r="N112" s="150" t="s">
        <v>7</v>
      </c>
      <c r="O112" s="122" t="s">
        <v>24</v>
      </c>
      <c r="P112" s="123">
        <f>I112+J112</f>
        <v>0</v>
      </c>
      <c r="Q112" s="123">
        <f>ROUND(I112*H112,2)</f>
        <v>0</v>
      </c>
      <c r="R112" s="123">
        <f>ROUND(J112*H112,2)</f>
        <v>0</v>
      </c>
      <c r="S112" s="23"/>
      <c r="T112" s="124">
        <f>S112*H112</f>
        <v>0</v>
      </c>
      <c r="U112" s="124">
        <v>1.4999999999999999E-2</v>
      </c>
      <c r="V112" s="124">
        <f>U112*H112</f>
        <v>0.18</v>
      </c>
      <c r="W112" s="124">
        <v>0</v>
      </c>
      <c r="X112" s="125">
        <f>W112*H112</f>
        <v>0</v>
      </c>
      <c r="AR112" s="8" t="s">
        <v>110</v>
      </c>
      <c r="AT112" s="8" t="s">
        <v>95</v>
      </c>
      <c r="AU112" s="8" t="s">
        <v>40</v>
      </c>
      <c r="AY112" s="8" t="s">
        <v>81</v>
      </c>
      <c r="BE112" s="126">
        <f>IF(O112="základní",K112,0)</f>
        <v>0</v>
      </c>
      <c r="BF112" s="126">
        <f>IF(O112="snížená",K112,0)</f>
        <v>0</v>
      </c>
      <c r="BG112" s="126">
        <f>IF(O112="zákl. přenesená",K112,0)</f>
        <v>0</v>
      </c>
      <c r="BH112" s="126">
        <f>IF(O112="sníž. přenesená",K112,0)</f>
        <v>0</v>
      </c>
      <c r="BI112" s="126">
        <f>IF(O112="nulová",K112,0)</f>
        <v>0</v>
      </c>
      <c r="BJ112" s="8" t="s">
        <v>38</v>
      </c>
      <c r="BK112" s="126">
        <f>ROUND(P112*H112,2)</f>
        <v>0</v>
      </c>
      <c r="BL112" s="8" t="s">
        <v>89</v>
      </c>
      <c r="BM112" s="8" t="s">
        <v>134</v>
      </c>
    </row>
    <row r="113" spans="2:65" s="1" customFormat="1" ht="28.8" x14ac:dyDescent="0.2">
      <c r="B113" s="15"/>
      <c r="C113" s="16"/>
      <c r="D113" s="127" t="s">
        <v>91</v>
      </c>
      <c r="E113" s="16"/>
      <c r="F113" s="128" t="s">
        <v>135</v>
      </c>
      <c r="G113" s="16"/>
      <c r="H113" s="16"/>
      <c r="I113" s="38"/>
      <c r="J113" s="38"/>
      <c r="K113" s="16"/>
      <c r="L113" s="16"/>
      <c r="M113" s="17"/>
      <c r="N113" s="129"/>
      <c r="O113" s="23"/>
      <c r="P113" s="23"/>
      <c r="Q113" s="23"/>
      <c r="R113" s="23"/>
      <c r="S113" s="23"/>
      <c r="T113" s="23"/>
      <c r="U113" s="23"/>
      <c r="V113" s="23"/>
      <c r="W113" s="23"/>
      <c r="X113" s="24"/>
      <c r="AT113" s="8" t="s">
        <v>91</v>
      </c>
      <c r="AU113" s="8" t="s">
        <v>40</v>
      </c>
    </row>
    <row r="114" spans="2:65" s="1" customFormat="1" ht="19.2" x14ac:dyDescent="0.2">
      <c r="B114" s="15"/>
      <c r="C114" s="16"/>
      <c r="D114" s="127" t="s">
        <v>136</v>
      </c>
      <c r="E114" s="16"/>
      <c r="F114" s="151" t="s">
        <v>137</v>
      </c>
      <c r="G114" s="16"/>
      <c r="H114" s="16"/>
      <c r="I114" s="38"/>
      <c r="J114" s="38"/>
      <c r="K114" s="16"/>
      <c r="L114" s="16"/>
      <c r="M114" s="17"/>
      <c r="N114" s="129"/>
      <c r="O114" s="23"/>
      <c r="P114" s="23"/>
      <c r="Q114" s="23"/>
      <c r="R114" s="23"/>
      <c r="S114" s="23"/>
      <c r="T114" s="23"/>
      <c r="U114" s="23"/>
      <c r="V114" s="23"/>
      <c r="W114" s="23"/>
      <c r="X114" s="24"/>
      <c r="AT114" s="8" t="s">
        <v>136</v>
      </c>
      <c r="AU114" s="8" t="s">
        <v>40</v>
      </c>
    </row>
    <row r="115" spans="2:65" s="1" customFormat="1" ht="16.5" customHeight="1" x14ac:dyDescent="0.2">
      <c r="B115" s="15"/>
      <c r="C115" s="141" t="s">
        <v>138</v>
      </c>
      <c r="D115" s="141" t="s">
        <v>95</v>
      </c>
      <c r="E115" s="142" t="s">
        <v>139</v>
      </c>
      <c r="F115" s="143" t="s">
        <v>140</v>
      </c>
      <c r="G115" s="144" t="s">
        <v>116</v>
      </c>
      <c r="H115" s="145">
        <v>4</v>
      </c>
      <c r="I115" s="146"/>
      <c r="J115" s="147"/>
      <c r="K115" s="148">
        <f>ROUND(P115*H115,2)</f>
        <v>0</v>
      </c>
      <c r="L115" s="143" t="s">
        <v>7</v>
      </c>
      <c r="M115" s="149"/>
      <c r="N115" s="150" t="s">
        <v>7</v>
      </c>
      <c r="O115" s="122" t="s">
        <v>24</v>
      </c>
      <c r="P115" s="123">
        <f>I115+J115</f>
        <v>0</v>
      </c>
      <c r="Q115" s="123">
        <f>ROUND(I115*H115,2)</f>
        <v>0</v>
      </c>
      <c r="R115" s="123">
        <f>ROUND(J115*H115,2)</f>
        <v>0</v>
      </c>
      <c r="S115" s="23"/>
      <c r="T115" s="124">
        <f>S115*H115</f>
        <v>0</v>
      </c>
      <c r="U115" s="124">
        <v>1.4999999999999999E-2</v>
      </c>
      <c r="V115" s="124">
        <f>U115*H115</f>
        <v>0.06</v>
      </c>
      <c r="W115" s="124">
        <v>0</v>
      </c>
      <c r="X115" s="125">
        <f>W115*H115</f>
        <v>0</v>
      </c>
      <c r="AR115" s="8" t="s">
        <v>110</v>
      </c>
      <c r="AT115" s="8" t="s">
        <v>95</v>
      </c>
      <c r="AU115" s="8" t="s">
        <v>40</v>
      </c>
      <c r="AY115" s="8" t="s">
        <v>81</v>
      </c>
      <c r="BE115" s="126">
        <f>IF(O115="základní",K115,0)</f>
        <v>0</v>
      </c>
      <c r="BF115" s="126">
        <f>IF(O115="snížená",K115,0)</f>
        <v>0</v>
      </c>
      <c r="BG115" s="126">
        <f>IF(O115="zákl. přenesená",K115,0)</f>
        <v>0</v>
      </c>
      <c r="BH115" s="126">
        <f>IF(O115="sníž. přenesená",K115,0)</f>
        <v>0</v>
      </c>
      <c r="BI115" s="126">
        <f>IF(O115="nulová",K115,0)</f>
        <v>0</v>
      </c>
      <c r="BJ115" s="8" t="s">
        <v>38</v>
      </c>
      <c r="BK115" s="126">
        <f>ROUND(P115*H115,2)</f>
        <v>0</v>
      </c>
      <c r="BL115" s="8" t="s">
        <v>89</v>
      </c>
      <c r="BM115" s="8" t="s">
        <v>141</v>
      </c>
    </row>
    <row r="116" spans="2:65" s="1" customFormat="1" x14ac:dyDescent="0.2">
      <c r="B116" s="15"/>
      <c r="C116" s="16"/>
      <c r="D116" s="127" t="s">
        <v>91</v>
      </c>
      <c r="E116" s="16"/>
      <c r="F116" s="128" t="s">
        <v>142</v>
      </c>
      <c r="G116" s="16"/>
      <c r="H116" s="16"/>
      <c r="I116" s="38"/>
      <c r="J116" s="38"/>
      <c r="K116" s="16"/>
      <c r="L116" s="16"/>
      <c r="M116" s="17"/>
      <c r="N116" s="129"/>
      <c r="O116" s="23"/>
      <c r="P116" s="23"/>
      <c r="Q116" s="23"/>
      <c r="R116" s="23"/>
      <c r="S116" s="23"/>
      <c r="T116" s="23"/>
      <c r="U116" s="23"/>
      <c r="V116" s="23"/>
      <c r="W116" s="23"/>
      <c r="X116" s="24"/>
      <c r="AT116" s="8" t="s">
        <v>91</v>
      </c>
      <c r="AU116" s="8" t="s">
        <v>40</v>
      </c>
    </row>
    <row r="117" spans="2:65" s="1" customFormat="1" ht="19.2" x14ac:dyDescent="0.2">
      <c r="B117" s="15"/>
      <c r="C117" s="16"/>
      <c r="D117" s="127" t="s">
        <v>136</v>
      </c>
      <c r="E117" s="16"/>
      <c r="F117" s="151" t="s">
        <v>143</v>
      </c>
      <c r="G117" s="16"/>
      <c r="H117" s="16"/>
      <c r="I117" s="38"/>
      <c r="J117" s="38"/>
      <c r="K117" s="16"/>
      <c r="L117" s="16"/>
      <c r="M117" s="17"/>
      <c r="N117" s="129"/>
      <c r="O117" s="23"/>
      <c r="P117" s="23"/>
      <c r="Q117" s="23"/>
      <c r="R117" s="23"/>
      <c r="S117" s="23"/>
      <c r="T117" s="23"/>
      <c r="U117" s="23"/>
      <c r="V117" s="23"/>
      <c r="W117" s="23"/>
      <c r="X117" s="24"/>
      <c r="AT117" s="8" t="s">
        <v>136</v>
      </c>
      <c r="AU117" s="8" t="s">
        <v>40</v>
      </c>
    </row>
    <row r="118" spans="2:65" s="1" customFormat="1" ht="16.5" customHeight="1" x14ac:dyDescent="0.2">
      <c r="B118" s="15"/>
      <c r="C118" s="114" t="s">
        <v>144</v>
      </c>
      <c r="D118" s="114" t="s">
        <v>84</v>
      </c>
      <c r="E118" s="115" t="s">
        <v>145</v>
      </c>
      <c r="F118" s="116" t="s">
        <v>146</v>
      </c>
      <c r="G118" s="117" t="s">
        <v>87</v>
      </c>
      <c r="H118" s="118">
        <v>375</v>
      </c>
      <c r="I118" s="119"/>
      <c r="J118" s="119"/>
      <c r="K118" s="120">
        <f>ROUND(P118*H118,2)</f>
        <v>0</v>
      </c>
      <c r="L118" s="116" t="s">
        <v>88</v>
      </c>
      <c r="M118" s="17"/>
      <c r="N118" s="121" t="s">
        <v>7</v>
      </c>
      <c r="O118" s="122" t="s">
        <v>24</v>
      </c>
      <c r="P118" s="123">
        <f>I118+J118</f>
        <v>0</v>
      </c>
      <c r="Q118" s="123">
        <f>ROUND(I118*H118,2)</f>
        <v>0</v>
      </c>
      <c r="R118" s="123">
        <f>ROUND(J118*H118,2)</f>
        <v>0</v>
      </c>
      <c r="S118" s="23"/>
      <c r="T118" s="124">
        <f>S118*H118</f>
        <v>0</v>
      </c>
      <c r="U118" s="124">
        <v>0</v>
      </c>
      <c r="V118" s="124">
        <f>U118*H118</f>
        <v>0</v>
      </c>
      <c r="W118" s="124">
        <v>0</v>
      </c>
      <c r="X118" s="125">
        <f>W118*H118</f>
        <v>0</v>
      </c>
      <c r="AR118" s="8" t="s">
        <v>89</v>
      </c>
      <c r="AT118" s="8" t="s">
        <v>84</v>
      </c>
      <c r="AU118" s="8" t="s">
        <v>40</v>
      </c>
      <c r="AY118" s="8" t="s">
        <v>81</v>
      </c>
      <c r="BE118" s="126">
        <f>IF(O118="základní",K118,0)</f>
        <v>0</v>
      </c>
      <c r="BF118" s="126">
        <f>IF(O118="snížená",K118,0)</f>
        <v>0</v>
      </c>
      <c r="BG118" s="126">
        <f>IF(O118="zákl. přenesená",K118,0)</f>
        <v>0</v>
      </c>
      <c r="BH118" s="126">
        <f>IF(O118="sníž. přenesená",K118,0)</f>
        <v>0</v>
      </c>
      <c r="BI118" s="126">
        <f>IF(O118="nulová",K118,0)</f>
        <v>0</v>
      </c>
      <c r="BJ118" s="8" t="s">
        <v>38</v>
      </c>
      <c r="BK118" s="126">
        <f>ROUND(P118*H118,2)</f>
        <v>0</v>
      </c>
      <c r="BL118" s="8" t="s">
        <v>89</v>
      </c>
      <c r="BM118" s="8" t="s">
        <v>147</v>
      </c>
    </row>
    <row r="119" spans="2:65" s="1" customFormat="1" ht="19.2" x14ac:dyDescent="0.2">
      <c r="B119" s="15"/>
      <c r="C119" s="16"/>
      <c r="D119" s="127" t="s">
        <v>91</v>
      </c>
      <c r="E119" s="16"/>
      <c r="F119" s="128" t="s">
        <v>148</v>
      </c>
      <c r="G119" s="16"/>
      <c r="H119" s="16"/>
      <c r="I119" s="38"/>
      <c r="J119" s="38"/>
      <c r="K119" s="16"/>
      <c r="L119" s="16"/>
      <c r="M119" s="17"/>
      <c r="N119" s="129"/>
      <c r="O119" s="23"/>
      <c r="P119" s="23"/>
      <c r="Q119" s="23"/>
      <c r="R119" s="23"/>
      <c r="S119" s="23"/>
      <c r="T119" s="23"/>
      <c r="U119" s="23"/>
      <c r="V119" s="23"/>
      <c r="W119" s="23"/>
      <c r="X119" s="24"/>
      <c r="AT119" s="8" t="s">
        <v>91</v>
      </c>
      <c r="AU119" s="8" t="s">
        <v>40</v>
      </c>
    </row>
    <row r="120" spans="2:65" s="7" customFormat="1" x14ac:dyDescent="0.2">
      <c r="B120" s="130"/>
      <c r="C120" s="131"/>
      <c r="D120" s="127" t="s">
        <v>93</v>
      </c>
      <c r="E120" s="132" t="s">
        <v>7</v>
      </c>
      <c r="F120" s="133" t="s">
        <v>149</v>
      </c>
      <c r="G120" s="131"/>
      <c r="H120" s="134">
        <v>375</v>
      </c>
      <c r="I120" s="135"/>
      <c r="J120" s="135"/>
      <c r="K120" s="131"/>
      <c r="L120" s="131"/>
      <c r="M120" s="136"/>
      <c r="N120" s="137"/>
      <c r="O120" s="138"/>
      <c r="P120" s="138"/>
      <c r="Q120" s="138"/>
      <c r="R120" s="138"/>
      <c r="S120" s="138"/>
      <c r="T120" s="138"/>
      <c r="U120" s="138"/>
      <c r="V120" s="138"/>
      <c r="W120" s="138"/>
      <c r="X120" s="139"/>
      <c r="AT120" s="140" t="s">
        <v>93</v>
      </c>
      <c r="AU120" s="140" t="s">
        <v>40</v>
      </c>
      <c r="AV120" s="7" t="s">
        <v>40</v>
      </c>
      <c r="AW120" s="7" t="s">
        <v>1</v>
      </c>
      <c r="AX120" s="7" t="s">
        <v>38</v>
      </c>
      <c r="AY120" s="140" t="s">
        <v>81</v>
      </c>
    </row>
    <row r="121" spans="2:65" s="1" customFormat="1" ht="16.5" customHeight="1" x14ac:dyDescent="0.2">
      <c r="B121" s="15"/>
      <c r="C121" s="141" t="s">
        <v>150</v>
      </c>
      <c r="D121" s="141" t="s">
        <v>95</v>
      </c>
      <c r="E121" s="142" t="s">
        <v>151</v>
      </c>
      <c r="F121" s="143" t="s">
        <v>152</v>
      </c>
      <c r="G121" s="144" t="s">
        <v>153</v>
      </c>
      <c r="H121" s="145">
        <v>375</v>
      </c>
      <c r="I121" s="146"/>
      <c r="J121" s="147"/>
      <c r="K121" s="148">
        <f>ROUND(P121*H121,2)</f>
        <v>0</v>
      </c>
      <c r="L121" s="143" t="s">
        <v>88</v>
      </c>
      <c r="M121" s="149"/>
      <c r="N121" s="150" t="s">
        <v>7</v>
      </c>
      <c r="O121" s="122" t="s">
        <v>24</v>
      </c>
      <c r="P121" s="123">
        <f>I121+J121</f>
        <v>0</v>
      </c>
      <c r="Q121" s="123">
        <f>ROUND(I121*H121,2)</f>
        <v>0</v>
      </c>
      <c r="R121" s="123">
        <f>ROUND(J121*H121,2)</f>
        <v>0</v>
      </c>
      <c r="S121" s="23"/>
      <c r="T121" s="124">
        <f>S121*H121</f>
        <v>0</v>
      </c>
      <c r="U121" s="124">
        <v>1E-3</v>
      </c>
      <c r="V121" s="124">
        <f>U121*H121</f>
        <v>0.375</v>
      </c>
      <c r="W121" s="124">
        <v>0</v>
      </c>
      <c r="X121" s="125">
        <f>W121*H121</f>
        <v>0</v>
      </c>
      <c r="AR121" s="8" t="s">
        <v>98</v>
      </c>
      <c r="AT121" s="8" t="s">
        <v>95</v>
      </c>
      <c r="AU121" s="8" t="s">
        <v>40</v>
      </c>
      <c r="AY121" s="8" t="s">
        <v>81</v>
      </c>
      <c r="BE121" s="126">
        <f>IF(O121="základní",K121,0)</f>
        <v>0</v>
      </c>
      <c r="BF121" s="126">
        <f>IF(O121="snížená",K121,0)</f>
        <v>0</v>
      </c>
      <c r="BG121" s="126">
        <f>IF(O121="zákl. přenesená",K121,0)</f>
        <v>0</v>
      </c>
      <c r="BH121" s="126">
        <f>IF(O121="sníž. přenesená",K121,0)</f>
        <v>0</v>
      </c>
      <c r="BI121" s="126">
        <f>IF(O121="nulová",K121,0)</f>
        <v>0</v>
      </c>
      <c r="BJ121" s="8" t="s">
        <v>38</v>
      </c>
      <c r="BK121" s="126">
        <f>ROUND(P121*H121,2)</f>
        <v>0</v>
      </c>
      <c r="BL121" s="8" t="s">
        <v>98</v>
      </c>
      <c r="BM121" s="8" t="s">
        <v>154</v>
      </c>
    </row>
    <row r="122" spans="2:65" s="1" customFormat="1" x14ac:dyDescent="0.2">
      <c r="B122" s="15"/>
      <c r="C122" s="16"/>
      <c r="D122" s="127" t="s">
        <v>91</v>
      </c>
      <c r="E122" s="16"/>
      <c r="F122" s="128" t="s">
        <v>155</v>
      </c>
      <c r="G122" s="16"/>
      <c r="H122" s="16"/>
      <c r="I122" s="38"/>
      <c r="J122" s="38"/>
      <c r="K122" s="16"/>
      <c r="L122" s="16"/>
      <c r="M122" s="17"/>
      <c r="N122" s="129"/>
      <c r="O122" s="23"/>
      <c r="P122" s="23"/>
      <c r="Q122" s="23"/>
      <c r="R122" s="23"/>
      <c r="S122" s="23"/>
      <c r="T122" s="23"/>
      <c r="U122" s="23"/>
      <c r="V122" s="23"/>
      <c r="W122" s="23"/>
      <c r="X122" s="24"/>
      <c r="AT122" s="8" t="s">
        <v>91</v>
      </c>
      <c r="AU122" s="8" t="s">
        <v>40</v>
      </c>
    </row>
    <row r="123" spans="2:65" s="7" customFormat="1" x14ac:dyDescent="0.2">
      <c r="B123" s="130"/>
      <c r="C123" s="131"/>
      <c r="D123" s="127" t="s">
        <v>93</v>
      </c>
      <c r="E123" s="132" t="s">
        <v>7</v>
      </c>
      <c r="F123" s="133" t="s">
        <v>156</v>
      </c>
      <c r="G123" s="131"/>
      <c r="H123" s="134">
        <v>357.14299999999997</v>
      </c>
      <c r="I123" s="135"/>
      <c r="J123" s="135"/>
      <c r="K123" s="131"/>
      <c r="L123" s="131"/>
      <c r="M123" s="136"/>
      <c r="N123" s="137"/>
      <c r="O123" s="138"/>
      <c r="P123" s="138"/>
      <c r="Q123" s="138"/>
      <c r="R123" s="138"/>
      <c r="S123" s="138"/>
      <c r="T123" s="138"/>
      <c r="U123" s="138"/>
      <c r="V123" s="138"/>
      <c r="W123" s="138"/>
      <c r="X123" s="139"/>
      <c r="AT123" s="140" t="s">
        <v>93</v>
      </c>
      <c r="AU123" s="140" t="s">
        <v>40</v>
      </c>
      <c r="AV123" s="7" t="s">
        <v>40</v>
      </c>
      <c r="AW123" s="7" t="s">
        <v>1</v>
      </c>
      <c r="AX123" s="7" t="s">
        <v>38</v>
      </c>
      <c r="AY123" s="140" t="s">
        <v>81</v>
      </c>
    </row>
    <row r="124" spans="2:65" s="7" customFormat="1" x14ac:dyDescent="0.2">
      <c r="B124" s="130"/>
      <c r="C124" s="131"/>
      <c r="D124" s="127" t="s">
        <v>93</v>
      </c>
      <c r="E124" s="131"/>
      <c r="F124" s="133" t="s">
        <v>157</v>
      </c>
      <c r="G124" s="131"/>
      <c r="H124" s="134">
        <v>375</v>
      </c>
      <c r="I124" s="135"/>
      <c r="J124" s="135"/>
      <c r="K124" s="131"/>
      <c r="L124" s="131"/>
      <c r="M124" s="136"/>
      <c r="N124" s="137"/>
      <c r="O124" s="138"/>
      <c r="P124" s="138"/>
      <c r="Q124" s="138"/>
      <c r="R124" s="138"/>
      <c r="S124" s="138"/>
      <c r="T124" s="138"/>
      <c r="U124" s="138"/>
      <c r="V124" s="138"/>
      <c r="W124" s="138"/>
      <c r="X124" s="139"/>
      <c r="AT124" s="140" t="s">
        <v>93</v>
      </c>
      <c r="AU124" s="140" t="s">
        <v>40</v>
      </c>
      <c r="AV124" s="7" t="s">
        <v>40</v>
      </c>
      <c r="AW124" s="7" t="s">
        <v>0</v>
      </c>
      <c r="AX124" s="7" t="s">
        <v>38</v>
      </c>
      <c r="AY124" s="140" t="s">
        <v>81</v>
      </c>
    </row>
    <row r="125" spans="2:65" s="1" customFormat="1" ht="16.5" customHeight="1" x14ac:dyDescent="0.2">
      <c r="B125" s="15"/>
      <c r="C125" s="141" t="s">
        <v>158</v>
      </c>
      <c r="D125" s="141" t="s">
        <v>95</v>
      </c>
      <c r="E125" s="142" t="s">
        <v>159</v>
      </c>
      <c r="F125" s="143" t="s">
        <v>160</v>
      </c>
      <c r="G125" s="144" t="s">
        <v>116</v>
      </c>
      <c r="H125" s="145">
        <v>18</v>
      </c>
      <c r="I125" s="146"/>
      <c r="J125" s="147"/>
      <c r="K125" s="148">
        <f>ROUND(P125*H125,2)</f>
        <v>0</v>
      </c>
      <c r="L125" s="143" t="s">
        <v>88</v>
      </c>
      <c r="M125" s="149"/>
      <c r="N125" s="150" t="s">
        <v>7</v>
      </c>
      <c r="O125" s="122" t="s">
        <v>24</v>
      </c>
      <c r="P125" s="123">
        <f>I125+J125</f>
        <v>0</v>
      </c>
      <c r="Q125" s="123">
        <f>ROUND(I125*H125,2)</f>
        <v>0</v>
      </c>
      <c r="R125" s="123">
        <f>ROUND(J125*H125,2)</f>
        <v>0</v>
      </c>
      <c r="S125" s="23"/>
      <c r="T125" s="124">
        <f>S125*H125</f>
        <v>0</v>
      </c>
      <c r="U125" s="124">
        <v>2.2000000000000001E-4</v>
      </c>
      <c r="V125" s="124">
        <f>U125*H125</f>
        <v>3.96E-3</v>
      </c>
      <c r="W125" s="124">
        <v>0</v>
      </c>
      <c r="X125" s="125">
        <f>W125*H125</f>
        <v>0</v>
      </c>
      <c r="AR125" s="8" t="s">
        <v>98</v>
      </c>
      <c r="AT125" s="8" t="s">
        <v>95</v>
      </c>
      <c r="AU125" s="8" t="s">
        <v>40</v>
      </c>
      <c r="AY125" s="8" t="s">
        <v>81</v>
      </c>
      <c r="BE125" s="126">
        <f>IF(O125="základní",K125,0)</f>
        <v>0</v>
      </c>
      <c r="BF125" s="126">
        <f>IF(O125="snížená",K125,0)</f>
        <v>0</v>
      </c>
      <c r="BG125" s="126">
        <f>IF(O125="zákl. přenesená",K125,0)</f>
        <v>0</v>
      </c>
      <c r="BH125" s="126">
        <f>IF(O125="sníž. přenesená",K125,0)</f>
        <v>0</v>
      </c>
      <c r="BI125" s="126">
        <f>IF(O125="nulová",K125,0)</f>
        <v>0</v>
      </c>
      <c r="BJ125" s="8" t="s">
        <v>38</v>
      </c>
      <c r="BK125" s="126">
        <f>ROUND(P125*H125,2)</f>
        <v>0</v>
      </c>
      <c r="BL125" s="8" t="s">
        <v>98</v>
      </c>
      <c r="BM125" s="8" t="s">
        <v>161</v>
      </c>
    </row>
    <row r="126" spans="2:65" s="1" customFormat="1" x14ac:dyDescent="0.2">
      <c r="B126" s="15"/>
      <c r="C126" s="16"/>
      <c r="D126" s="127" t="s">
        <v>91</v>
      </c>
      <c r="E126" s="16"/>
      <c r="F126" s="128" t="s">
        <v>160</v>
      </c>
      <c r="G126" s="16"/>
      <c r="H126" s="16"/>
      <c r="I126" s="38"/>
      <c r="J126" s="38"/>
      <c r="K126" s="16"/>
      <c r="L126" s="16"/>
      <c r="M126" s="17"/>
      <c r="N126" s="129"/>
      <c r="O126" s="23"/>
      <c r="P126" s="23"/>
      <c r="Q126" s="23"/>
      <c r="R126" s="23"/>
      <c r="S126" s="23"/>
      <c r="T126" s="23"/>
      <c r="U126" s="23"/>
      <c r="V126" s="23"/>
      <c r="W126" s="23"/>
      <c r="X126" s="24"/>
      <c r="AT126" s="8" t="s">
        <v>91</v>
      </c>
      <c r="AU126" s="8" t="s">
        <v>40</v>
      </c>
    </row>
    <row r="127" spans="2:65" s="1" customFormat="1" ht="16.5" customHeight="1" x14ac:dyDescent="0.2">
      <c r="B127" s="15"/>
      <c r="C127" s="141" t="s">
        <v>162</v>
      </c>
      <c r="D127" s="141" t="s">
        <v>95</v>
      </c>
      <c r="E127" s="142" t="s">
        <v>163</v>
      </c>
      <c r="F127" s="143" t="s">
        <v>164</v>
      </c>
      <c r="G127" s="144" t="s">
        <v>116</v>
      </c>
      <c r="H127" s="145">
        <v>15</v>
      </c>
      <c r="I127" s="146"/>
      <c r="J127" s="147"/>
      <c r="K127" s="148">
        <f>ROUND(P127*H127,2)</f>
        <v>0</v>
      </c>
      <c r="L127" s="143" t="s">
        <v>88</v>
      </c>
      <c r="M127" s="149"/>
      <c r="N127" s="150" t="s">
        <v>7</v>
      </c>
      <c r="O127" s="122" t="s">
        <v>24</v>
      </c>
      <c r="P127" s="123">
        <f>I127+J127</f>
        <v>0</v>
      </c>
      <c r="Q127" s="123">
        <f>ROUND(I127*H127,2)</f>
        <v>0</v>
      </c>
      <c r="R127" s="123">
        <f>ROUND(J127*H127,2)</f>
        <v>0</v>
      </c>
      <c r="S127" s="23"/>
      <c r="T127" s="124">
        <f>S127*H127</f>
        <v>0</v>
      </c>
      <c r="U127" s="124">
        <v>1.3999999999999999E-4</v>
      </c>
      <c r="V127" s="124">
        <f>U127*H127</f>
        <v>2.0999999999999999E-3</v>
      </c>
      <c r="W127" s="124">
        <v>0</v>
      </c>
      <c r="X127" s="125">
        <f>W127*H127</f>
        <v>0</v>
      </c>
      <c r="AR127" s="8" t="s">
        <v>98</v>
      </c>
      <c r="AT127" s="8" t="s">
        <v>95</v>
      </c>
      <c r="AU127" s="8" t="s">
        <v>40</v>
      </c>
      <c r="AY127" s="8" t="s">
        <v>81</v>
      </c>
      <c r="BE127" s="126">
        <f>IF(O127="základní",K127,0)</f>
        <v>0</v>
      </c>
      <c r="BF127" s="126">
        <f>IF(O127="snížená",K127,0)</f>
        <v>0</v>
      </c>
      <c r="BG127" s="126">
        <f>IF(O127="zákl. přenesená",K127,0)</f>
        <v>0</v>
      </c>
      <c r="BH127" s="126">
        <f>IF(O127="sníž. přenesená",K127,0)</f>
        <v>0</v>
      </c>
      <c r="BI127" s="126">
        <f>IF(O127="nulová",K127,0)</f>
        <v>0</v>
      </c>
      <c r="BJ127" s="8" t="s">
        <v>38</v>
      </c>
      <c r="BK127" s="126">
        <f>ROUND(P127*H127,2)</f>
        <v>0</v>
      </c>
      <c r="BL127" s="8" t="s">
        <v>98</v>
      </c>
      <c r="BM127" s="8" t="s">
        <v>165</v>
      </c>
    </row>
    <row r="128" spans="2:65" s="1" customFormat="1" x14ac:dyDescent="0.2">
      <c r="B128" s="15"/>
      <c r="C128" s="16"/>
      <c r="D128" s="127" t="s">
        <v>91</v>
      </c>
      <c r="E128" s="16"/>
      <c r="F128" s="128" t="s">
        <v>164</v>
      </c>
      <c r="G128" s="16"/>
      <c r="H128" s="16"/>
      <c r="I128" s="38"/>
      <c r="J128" s="38"/>
      <c r="K128" s="16"/>
      <c r="L128" s="16"/>
      <c r="M128" s="17"/>
      <c r="N128" s="129"/>
      <c r="O128" s="23"/>
      <c r="P128" s="23"/>
      <c r="Q128" s="23"/>
      <c r="R128" s="23"/>
      <c r="S128" s="23"/>
      <c r="T128" s="23"/>
      <c r="U128" s="23"/>
      <c r="V128" s="23"/>
      <c r="W128" s="23"/>
      <c r="X128" s="24"/>
      <c r="AT128" s="8" t="s">
        <v>91</v>
      </c>
      <c r="AU128" s="8" t="s">
        <v>40</v>
      </c>
    </row>
    <row r="129" spans="2:65" s="1" customFormat="1" ht="16.5" customHeight="1" x14ac:dyDescent="0.2">
      <c r="B129" s="15"/>
      <c r="C129" s="114" t="s">
        <v>166</v>
      </c>
      <c r="D129" s="114" t="s">
        <v>84</v>
      </c>
      <c r="E129" s="115" t="s">
        <v>167</v>
      </c>
      <c r="F129" s="116" t="s">
        <v>168</v>
      </c>
      <c r="G129" s="117" t="s">
        <v>116</v>
      </c>
      <c r="H129" s="118">
        <v>1</v>
      </c>
      <c r="I129" s="119"/>
      <c r="J129" s="119"/>
      <c r="K129" s="120">
        <f>ROUND(P129*H129,2)</f>
        <v>0</v>
      </c>
      <c r="L129" s="116" t="s">
        <v>88</v>
      </c>
      <c r="M129" s="17"/>
      <c r="N129" s="121" t="s">
        <v>7</v>
      </c>
      <c r="O129" s="122" t="s">
        <v>24</v>
      </c>
      <c r="P129" s="123">
        <f>I129+J129</f>
        <v>0</v>
      </c>
      <c r="Q129" s="123">
        <f>ROUND(I129*H129,2)</f>
        <v>0</v>
      </c>
      <c r="R129" s="123">
        <f>ROUND(J129*H129,2)</f>
        <v>0</v>
      </c>
      <c r="S129" s="23"/>
      <c r="T129" s="124">
        <f>S129*H129</f>
        <v>0</v>
      </c>
      <c r="U129" s="124">
        <v>0</v>
      </c>
      <c r="V129" s="124">
        <f>U129*H129</f>
        <v>0</v>
      </c>
      <c r="W129" s="124">
        <v>0</v>
      </c>
      <c r="X129" s="125">
        <f>W129*H129</f>
        <v>0</v>
      </c>
      <c r="AR129" s="8" t="s">
        <v>89</v>
      </c>
      <c r="AT129" s="8" t="s">
        <v>84</v>
      </c>
      <c r="AU129" s="8" t="s">
        <v>40</v>
      </c>
      <c r="AY129" s="8" t="s">
        <v>81</v>
      </c>
      <c r="BE129" s="126">
        <f>IF(O129="základní",K129,0)</f>
        <v>0</v>
      </c>
      <c r="BF129" s="126">
        <f>IF(O129="snížená",K129,0)</f>
        <v>0</v>
      </c>
      <c r="BG129" s="126">
        <f>IF(O129="zákl. přenesená",K129,0)</f>
        <v>0</v>
      </c>
      <c r="BH129" s="126">
        <f>IF(O129="sníž. přenesená",K129,0)</f>
        <v>0</v>
      </c>
      <c r="BI129" s="126">
        <f>IF(O129="nulová",K129,0)</f>
        <v>0</v>
      </c>
      <c r="BJ129" s="8" t="s">
        <v>38</v>
      </c>
      <c r="BK129" s="126">
        <f>ROUND(P129*H129,2)</f>
        <v>0</v>
      </c>
      <c r="BL129" s="8" t="s">
        <v>89</v>
      </c>
      <c r="BM129" s="8" t="s">
        <v>169</v>
      </c>
    </row>
    <row r="130" spans="2:65" s="1" customFormat="1" ht="19.2" x14ac:dyDescent="0.2">
      <c r="B130" s="15"/>
      <c r="C130" s="16"/>
      <c r="D130" s="127" t="s">
        <v>91</v>
      </c>
      <c r="E130" s="16"/>
      <c r="F130" s="128" t="s">
        <v>170</v>
      </c>
      <c r="G130" s="16"/>
      <c r="H130" s="16"/>
      <c r="I130" s="38"/>
      <c r="J130" s="38"/>
      <c r="K130" s="16"/>
      <c r="L130" s="16"/>
      <c r="M130" s="17"/>
      <c r="N130" s="129"/>
      <c r="O130" s="23"/>
      <c r="P130" s="23"/>
      <c r="Q130" s="23"/>
      <c r="R130" s="23"/>
      <c r="S130" s="23"/>
      <c r="T130" s="23"/>
      <c r="U130" s="23"/>
      <c r="V130" s="23"/>
      <c r="W130" s="23"/>
      <c r="X130" s="24"/>
      <c r="AT130" s="8" t="s">
        <v>91</v>
      </c>
      <c r="AU130" s="8" t="s">
        <v>40</v>
      </c>
    </row>
    <row r="131" spans="2:65" s="1" customFormat="1" ht="28.8" x14ac:dyDescent="0.2">
      <c r="B131" s="15"/>
      <c r="C131" s="16"/>
      <c r="D131" s="127" t="s">
        <v>171</v>
      </c>
      <c r="E131" s="16"/>
      <c r="F131" s="151" t="s">
        <v>172</v>
      </c>
      <c r="G131" s="16"/>
      <c r="H131" s="16"/>
      <c r="I131" s="38"/>
      <c r="J131" s="38"/>
      <c r="K131" s="16"/>
      <c r="L131" s="16"/>
      <c r="M131" s="17"/>
      <c r="N131" s="129"/>
      <c r="O131" s="23"/>
      <c r="P131" s="23"/>
      <c r="Q131" s="23"/>
      <c r="R131" s="23"/>
      <c r="S131" s="23"/>
      <c r="T131" s="23"/>
      <c r="U131" s="23"/>
      <c r="V131" s="23"/>
      <c r="W131" s="23"/>
      <c r="X131" s="24"/>
      <c r="AT131" s="8" t="s">
        <v>171</v>
      </c>
      <c r="AU131" s="8" t="s">
        <v>40</v>
      </c>
    </row>
    <row r="132" spans="2:65" s="6" customFormat="1" ht="25.95" customHeight="1" x14ac:dyDescent="0.25">
      <c r="B132" s="97"/>
      <c r="C132" s="98"/>
      <c r="D132" s="99" t="s">
        <v>36</v>
      </c>
      <c r="E132" s="100" t="s">
        <v>95</v>
      </c>
      <c r="F132" s="100" t="s">
        <v>173</v>
      </c>
      <c r="G132" s="98"/>
      <c r="H132" s="98"/>
      <c r="I132" s="101"/>
      <c r="J132" s="101"/>
      <c r="K132" s="102">
        <f>BK132</f>
        <v>0</v>
      </c>
      <c r="L132" s="98"/>
      <c r="M132" s="103"/>
      <c r="N132" s="104"/>
      <c r="O132" s="105"/>
      <c r="P132" s="105"/>
      <c r="Q132" s="106">
        <f>Q133+Q171</f>
        <v>0</v>
      </c>
      <c r="R132" s="106">
        <f>R133+R171</f>
        <v>0</v>
      </c>
      <c r="S132" s="105"/>
      <c r="T132" s="107">
        <f>T133+T171</f>
        <v>0</v>
      </c>
      <c r="U132" s="105"/>
      <c r="V132" s="107">
        <f>V133+V171</f>
        <v>21.357445500000001</v>
      </c>
      <c r="W132" s="105"/>
      <c r="X132" s="108">
        <f>X133+X171</f>
        <v>0</v>
      </c>
      <c r="AR132" s="109" t="s">
        <v>101</v>
      </c>
      <c r="AT132" s="110" t="s">
        <v>36</v>
      </c>
      <c r="AU132" s="110" t="s">
        <v>37</v>
      </c>
      <c r="AY132" s="109" t="s">
        <v>81</v>
      </c>
      <c r="BK132" s="111">
        <f>BK133+BK171</f>
        <v>0</v>
      </c>
    </row>
    <row r="133" spans="2:65" s="6" customFormat="1" ht="22.8" customHeight="1" x14ac:dyDescent="0.25">
      <c r="B133" s="97"/>
      <c r="C133" s="98"/>
      <c r="D133" s="99" t="s">
        <v>36</v>
      </c>
      <c r="E133" s="112" t="s">
        <v>174</v>
      </c>
      <c r="F133" s="112" t="s">
        <v>175</v>
      </c>
      <c r="G133" s="98"/>
      <c r="H133" s="98"/>
      <c r="I133" s="101"/>
      <c r="J133" s="101"/>
      <c r="K133" s="113">
        <f>BK133</f>
        <v>0</v>
      </c>
      <c r="L133" s="98"/>
      <c r="M133" s="103"/>
      <c r="N133" s="104"/>
      <c r="O133" s="105"/>
      <c r="P133" s="105"/>
      <c r="Q133" s="106">
        <f>SUM(Q134:Q170)</f>
        <v>0</v>
      </c>
      <c r="R133" s="106">
        <f>SUM(R134:R170)</f>
        <v>0</v>
      </c>
      <c r="S133" s="105"/>
      <c r="T133" s="107">
        <f>SUM(T134:T170)</f>
        <v>0</v>
      </c>
      <c r="U133" s="105"/>
      <c r="V133" s="107">
        <f>SUM(V134:V170)</f>
        <v>3.073</v>
      </c>
      <c r="W133" s="105"/>
      <c r="X133" s="108">
        <f>SUM(X134:X170)</f>
        <v>0</v>
      </c>
      <c r="AR133" s="109" t="s">
        <v>101</v>
      </c>
      <c r="AT133" s="110" t="s">
        <v>36</v>
      </c>
      <c r="AU133" s="110" t="s">
        <v>38</v>
      </c>
      <c r="AY133" s="109" t="s">
        <v>81</v>
      </c>
      <c r="BK133" s="111">
        <f>SUM(BK134:BK170)</f>
        <v>0</v>
      </c>
    </row>
    <row r="134" spans="2:65" s="1" customFormat="1" ht="16.5" customHeight="1" x14ac:dyDescent="0.2">
      <c r="B134" s="15"/>
      <c r="C134" s="114" t="s">
        <v>3</v>
      </c>
      <c r="D134" s="114" t="s">
        <v>84</v>
      </c>
      <c r="E134" s="115" t="s">
        <v>176</v>
      </c>
      <c r="F134" s="116" t="s">
        <v>177</v>
      </c>
      <c r="G134" s="117" t="s">
        <v>116</v>
      </c>
      <c r="H134" s="118">
        <v>15</v>
      </c>
      <c r="I134" s="119"/>
      <c r="J134" s="119"/>
      <c r="K134" s="120">
        <f>ROUND(P134*H134,2)</f>
        <v>0</v>
      </c>
      <c r="L134" s="116" t="s">
        <v>88</v>
      </c>
      <c r="M134" s="17"/>
      <c r="N134" s="121" t="s">
        <v>7</v>
      </c>
      <c r="O134" s="122" t="s">
        <v>24</v>
      </c>
      <c r="P134" s="123">
        <f>I134+J134</f>
        <v>0</v>
      </c>
      <c r="Q134" s="123">
        <f>ROUND(I134*H134,2)</f>
        <v>0</v>
      </c>
      <c r="R134" s="123">
        <f>ROUND(J134*H134,2)</f>
        <v>0</v>
      </c>
      <c r="S134" s="23"/>
      <c r="T134" s="124">
        <f>S134*H134</f>
        <v>0</v>
      </c>
      <c r="U134" s="124">
        <v>0</v>
      </c>
      <c r="V134" s="124">
        <f>U134*H134</f>
        <v>0</v>
      </c>
      <c r="W134" s="124">
        <v>0</v>
      </c>
      <c r="X134" s="125">
        <f>W134*H134</f>
        <v>0</v>
      </c>
      <c r="AR134" s="8" t="s">
        <v>178</v>
      </c>
      <c r="AT134" s="8" t="s">
        <v>84</v>
      </c>
      <c r="AU134" s="8" t="s">
        <v>40</v>
      </c>
      <c r="AY134" s="8" t="s">
        <v>81</v>
      </c>
      <c r="BE134" s="126">
        <f>IF(O134="základní",K134,0)</f>
        <v>0</v>
      </c>
      <c r="BF134" s="126">
        <f>IF(O134="snížená",K134,0)</f>
        <v>0</v>
      </c>
      <c r="BG134" s="126">
        <f>IF(O134="zákl. přenesená",K134,0)</f>
        <v>0</v>
      </c>
      <c r="BH134" s="126">
        <f>IF(O134="sníž. přenesená",K134,0)</f>
        <v>0</v>
      </c>
      <c r="BI134" s="126">
        <f>IF(O134="nulová",K134,0)</f>
        <v>0</v>
      </c>
      <c r="BJ134" s="8" t="s">
        <v>38</v>
      </c>
      <c r="BK134" s="126">
        <f>ROUND(P134*H134,2)</f>
        <v>0</v>
      </c>
      <c r="BL134" s="8" t="s">
        <v>178</v>
      </c>
      <c r="BM134" s="8" t="s">
        <v>179</v>
      </c>
    </row>
    <row r="135" spans="2:65" s="1" customFormat="1" x14ac:dyDescent="0.2">
      <c r="B135" s="15"/>
      <c r="C135" s="16"/>
      <c r="D135" s="127" t="s">
        <v>91</v>
      </c>
      <c r="E135" s="16"/>
      <c r="F135" s="128" t="s">
        <v>180</v>
      </c>
      <c r="G135" s="16"/>
      <c r="H135" s="16"/>
      <c r="I135" s="38"/>
      <c r="J135" s="38"/>
      <c r="K135" s="16"/>
      <c r="L135" s="16"/>
      <c r="M135" s="17"/>
      <c r="N135" s="129"/>
      <c r="O135" s="23"/>
      <c r="P135" s="23"/>
      <c r="Q135" s="23"/>
      <c r="R135" s="23"/>
      <c r="S135" s="23"/>
      <c r="T135" s="23"/>
      <c r="U135" s="23"/>
      <c r="V135" s="23"/>
      <c r="W135" s="23"/>
      <c r="X135" s="24"/>
      <c r="AT135" s="8" t="s">
        <v>91</v>
      </c>
      <c r="AU135" s="8" t="s">
        <v>40</v>
      </c>
    </row>
    <row r="136" spans="2:65" s="1" customFormat="1" ht="16.5" customHeight="1" x14ac:dyDescent="0.2">
      <c r="B136" s="15"/>
      <c r="C136" s="141" t="s">
        <v>89</v>
      </c>
      <c r="D136" s="141" t="s">
        <v>95</v>
      </c>
      <c r="E136" s="142" t="s">
        <v>181</v>
      </c>
      <c r="F136" s="143" t="s">
        <v>182</v>
      </c>
      <c r="G136" s="144" t="s">
        <v>116</v>
      </c>
      <c r="H136" s="145">
        <v>11</v>
      </c>
      <c r="I136" s="146"/>
      <c r="J136" s="147"/>
      <c r="K136" s="148">
        <f>ROUND(P136*H136,2)</f>
        <v>0</v>
      </c>
      <c r="L136" s="143" t="s">
        <v>88</v>
      </c>
      <c r="M136" s="149"/>
      <c r="N136" s="150" t="s">
        <v>7</v>
      </c>
      <c r="O136" s="122" t="s">
        <v>24</v>
      </c>
      <c r="P136" s="123">
        <f>I136+J136</f>
        <v>0</v>
      </c>
      <c r="Q136" s="123">
        <f>ROUND(I136*H136,2)</f>
        <v>0</v>
      </c>
      <c r="R136" s="123">
        <f>ROUND(J136*H136,2)</f>
        <v>0</v>
      </c>
      <c r="S136" s="23"/>
      <c r="T136" s="124">
        <f>S136*H136</f>
        <v>0</v>
      </c>
      <c r="U136" s="124">
        <v>9.1999999999999998E-2</v>
      </c>
      <c r="V136" s="124">
        <f>U136*H136</f>
        <v>1.012</v>
      </c>
      <c r="W136" s="124">
        <v>0</v>
      </c>
      <c r="X136" s="125">
        <f>W136*H136</f>
        <v>0</v>
      </c>
      <c r="AR136" s="8" t="s">
        <v>98</v>
      </c>
      <c r="AT136" s="8" t="s">
        <v>95</v>
      </c>
      <c r="AU136" s="8" t="s">
        <v>40</v>
      </c>
      <c r="AY136" s="8" t="s">
        <v>81</v>
      </c>
      <c r="BE136" s="126">
        <f>IF(O136="základní",K136,0)</f>
        <v>0</v>
      </c>
      <c r="BF136" s="126">
        <f>IF(O136="snížená",K136,0)</f>
        <v>0</v>
      </c>
      <c r="BG136" s="126">
        <f>IF(O136="zákl. přenesená",K136,0)</f>
        <v>0</v>
      </c>
      <c r="BH136" s="126">
        <f>IF(O136="sníž. přenesená",K136,0)</f>
        <v>0</v>
      </c>
      <c r="BI136" s="126">
        <f>IF(O136="nulová",K136,0)</f>
        <v>0</v>
      </c>
      <c r="BJ136" s="8" t="s">
        <v>38</v>
      </c>
      <c r="BK136" s="126">
        <f>ROUND(P136*H136,2)</f>
        <v>0</v>
      </c>
      <c r="BL136" s="8" t="s">
        <v>98</v>
      </c>
      <c r="BM136" s="8" t="s">
        <v>183</v>
      </c>
    </row>
    <row r="137" spans="2:65" s="1" customFormat="1" x14ac:dyDescent="0.2">
      <c r="B137" s="15"/>
      <c r="C137" s="16"/>
      <c r="D137" s="127" t="s">
        <v>91</v>
      </c>
      <c r="E137" s="16"/>
      <c r="F137" s="128" t="s">
        <v>182</v>
      </c>
      <c r="G137" s="16"/>
      <c r="H137" s="16"/>
      <c r="I137" s="38"/>
      <c r="J137" s="38"/>
      <c r="K137" s="16"/>
      <c r="L137" s="16"/>
      <c r="M137" s="17"/>
      <c r="N137" s="129"/>
      <c r="O137" s="23"/>
      <c r="P137" s="23"/>
      <c r="Q137" s="23"/>
      <c r="R137" s="23"/>
      <c r="S137" s="23"/>
      <c r="T137" s="23"/>
      <c r="U137" s="23"/>
      <c r="V137" s="23"/>
      <c r="W137" s="23"/>
      <c r="X137" s="24"/>
      <c r="AT137" s="8" t="s">
        <v>91</v>
      </c>
      <c r="AU137" s="8" t="s">
        <v>40</v>
      </c>
    </row>
    <row r="138" spans="2:65" s="1" customFormat="1" ht="16.5" customHeight="1" x14ac:dyDescent="0.2">
      <c r="B138" s="15"/>
      <c r="C138" s="141" t="s">
        <v>184</v>
      </c>
      <c r="D138" s="141" t="s">
        <v>95</v>
      </c>
      <c r="E138" s="142" t="s">
        <v>185</v>
      </c>
      <c r="F138" s="143" t="s">
        <v>186</v>
      </c>
      <c r="G138" s="144" t="s">
        <v>122</v>
      </c>
      <c r="H138" s="145">
        <v>4</v>
      </c>
      <c r="I138" s="146"/>
      <c r="J138" s="147"/>
      <c r="K138" s="148">
        <f>ROUND(P138*H138,2)</f>
        <v>0</v>
      </c>
      <c r="L138" s="143" t="s">
        <v>123</v>
      </c>
      <c r="M138" s="149"/>
      <c r="N138" s="150" t="s">
        <v>7</v>
      </c>
      <c r="O138" s="122" t="s">
        <v>24</v>
      </c>
      <c r="P138" s="123">
        <f>I138+J138</f>
        <v>0</v>
      </c>
      <c r="Q138" s="123">
        <f>ROUND(I138*H138,2)</f>
        <v>0</v>
      </c>
      <c r="R138" s="123">
        <f>ROUND(J138*H138,2)</f>
        <v>0</v>
      </c>
      <c r="S138" s="23"/>
      <c r="T138" s="124">
        <f>S138*H138</f>
        <v>0</v>
      </c>
      <c r="U138" s="124">
        <v>0</v>
      </c>
      <c r="V138" s="124">
        <f>U138*H138</f>
        <v>0</v>
      </c>
      <c r="W138" s="124">
        <v>0</v>
      </c>
      <c r="X138" s="125">
        <f>W138*H138</f>
        <v>0</v>
      </c>
      <c r="AR138" s="8" t="s">
        <v>98</v>
      </c>
      <c r="AT138" s="8" t="s">
        <v>95</v>
      </c>
      <c r="AU138" s="8" t="s">
        <v>40</v>
      </c>
      <c r="AY138" s="8" t="s">
        <v>81</v>
      </c>
      <c r="BE138" s="126">
        <f>IF(O138="základní",K138,0)</f>
        <v>0</v>
      </c>
      <c r="BF138" s="126">
        <f>IF(O138="snížená",K138,0)</f>
        <v>0</v>
      </c>
      <c r="BG138" s="126">
        <f>IF(O138="zákl. přenesená",K138,0)</f>
        <v>0</v>
      </c>
      <c r="BH138" s="126">
        <f>IF(O138="sníž. přenesená",K138,0)</f>
        <v>0</v>
      </c>
      <c r="BI138" s="126">
        <f>IF(O138="nulová",K138,0)</f>
        <v>0</v>
      </c>
      <c r="BJ138" s="8" t="s">
        <v>38</v>
      </c>
      <c r="BK138" s="126">
        <f>ROUND(P138*H138,2)</f>
        <v>0</v>
      </c>
      <c r="BL138" s="8" t="s">
        <v>98</v>
      </c>
      <c r="BM138" s="8" t="s">
        <v>187</v>
      </c>
    </row>
    <row r="139" spans="2:65" s="1" customFormat="1" x14ac:dyDescent="0.2">
      <c r="B139" s="15"/>
      <c r="C139" s="16"/>
      <c r="D139" s="127" t="s">
        <v>91</v>
      </c>
      <c r="E139" s="16"/>
      <c r="F139" s="128" t="s">
        <v>186</v>
      </c>
      <c r="G139" s="16"/>
      <c r="H139" s="16"/>
      <c r="I139" s="38"/>
      <c r="J139" s="38"/>
      <c r="K139" s="16"/>
      <c r="L139" s="16"/>
      <c r="M139" s="17"/>
      <c r="N139" s="129"/>
      <c r="O139" s="23"/>
      <c r="P139" s="23"/>
      <c r="Q139" s="23"/>
      <c r="R139" s="23"/>
      <c r="S139" s="23"/>
      <c r="T139" s="23"/>
      <c r="U139" s="23"/>
      <c r="V139" s="23"/>
      <c r="W139" s="23"/>
      <c r="X139" s="24"/>
      <c r="AT139" s="8" t="s">
        <v>91</v>
      </c>
      <c r="AU139" s="8" t="s">
        <v>40</v>
      </c>
    </row>
    <row r="140" spans="2:65" s="1" customFormat="1" ht="16.5" customHeight="1" x14ac:dyDescent="0.2">
      <c r="B140" s="15"/>
      <c r="C140" s="141" t="s">
        <v>188</v>
      </c>
      <c r="D140" s="141" t="s">
        <v>95</v>
      </c>
      <c r="E140" s="142" t="s">
        <v>189</v>
      </c>
      <c r="F140" s="143" t="s">
        <v>190</v>
      </c>
      <c r="G140" s="144" t="s">
        <v>116</v>
      </c>
      <c r="H140" s="145">
        <v>15</v>
      </c>
      <c r="I140" s="146"/>
      <c r="J140" s="147"/>
      <c r="K140" s="148">
        <f>ROUND(P140*H140,2)</f>
        <v>0</v>
      </c>
      <c r="L140" s="143" t="s">
        <v>123</v>
      </c>
      <c r="M140" s="149"/>
      <c r="N140" s="150" t="s">
        <v>7</v>
      </c>
      <c r="O140" s="122" t="s">
        <v>24</v>
      </c>
      <c r="P140" s="123">
        <f>I140+J140</f>
        <v>0</v>
      </c>
      <c r="Q140" s="123">
        <f>ROUND(I140*H140,2)</f>
        <v>0</v>
      </c>
      <c r="R140" s="123">
        <f>ROUND(J140*H140,2)</f>
        <v>0</v>
      </c>
      <c r="S140" s="23"/>
      <c r="T140" s="124">
        <f>S140*H140</f>
        <v>0</v>
      </c>
      <c r="U140" s="124">
        <v>0.115</v>
      </c>
      <c r="V140" s="124">
        <f>U140*H140</f>
        <v>1.7250000000000001</v>
      </c>
      <c r="W140" s="124">
        <v>0</v>
      </c>
      <c r="X140" s="125">
        <f>W140*H140</f>
        <v>0</v>
      </c>
      <c r="AR140" s="8" t="s">
        <v>98</v>
      </c>
      <c r="AT140" s="8" t="s">
        <v>95</v>
      </c>
      <c r="AU140" s="8" t="s">
        <v>40</v>
      </c>
      <c r="AY140" s="8" t="s">
        <v>81</v>
      </c>
      <c r="BE140" s="126">
        <f>IF(O140="základní",K140,0)</f>
        <v>0</v>
      </c>
      <c r="BF140" s="126">
        <f>IF(O140="snížená",K140,0)</f>
        <v>0</v>
      </c>
      <c r="BG140" s="126">
        <f>IF(O140="zákl. přenesená",K140,0)</f>
        <v>0</v>
      </c>
      <c r="BH140" s="126">
        <f>IF(O140="sníž. přenesená",K140,0)</f>
        <v>0</v>
      </c>
      <c r="BI140" s="126">
        <f>IF(O140="nulová",K140,0)</f>
        <v>0</v>
      </c>
      <c r="BJ140" s="8" t="s">
        <v>38</v>
      </c>
      <c r="BK140" s="126">
        <f>ROUND(P140*H140,2)</f>
        <v>0</v>
      </c>
      <c r="BL140" s="8" t="s">
        <v>98</v>
      </c>
      <c r="BM140" s="8" t="s">
        <v>191</v>
      </c>
    </row>
    <row r="141" spans="2:65" s="1" customFormat="1" x14ac:dyDescent="0.2">
      <c r="B141" s="15"/>
      <c r="C141" s="16"/>
      <c r="D141" s="127" t="s">
        <v>91</v>
      </c>
      <c r="E141" s="16"/>
      <c r="F141" s="128" t="s">
        <v>190</v>
      </c>
      <c r="G141" s="16"/>
      <c r="H141" s="16"/>
      <c r="I141" s="38"/>
      <c r="J141" s="38"/>
      <c r="K141" s="16"/>
      <c r="L141" s="16"/>
      <c r="M141" s="17"/>
      <c r="N141" s="129"/>
      <c r="O141" s="23"/>
      <c r="P141" s="23"/>
      <c r="Q141" s="23"/>
      <c r="R141" s="23"/>
      <c r="S141" s="23"/>
      <c r="T141" s="23"/>
      <c r="U141" s="23"/>
      <c r="V141" s="23"/>
      <c r="W141" s="23"/>
      <c r="X141" s="24"/>
      <c r="AT141" s="8" t="s">
        <v>91</v>
      </c>
      <c r="AU141" s="8" t="s">
        <v>40</v>
      </c>
    </row>
    <row r="142" spans="2:65" s="1" customFormat="1" ht="28.8" x14ac:dyDescent="0.2">
      <c r="B142" s="15"/>
      <c r="C142" s="16"/>
      <c r="D142" s="127" t="s">
        <v>136</v>
      </c>
      <c r="E142" s="16"/>
      <c r="F142" s="151" t="s">
        <v>192</v>
      </c>
      <c r="G142" s="16"/>
      <c r="H142" s="16"/>
      <c r="I142" s="38"/>
      <c r="J142" s="38"/>
      <c r="K142" s="16"/>
      <c r="L142" s="16"/>
      <c r="M142" s="17"/>
      <c r="N142" s="129"/>
      <c r="O142" s="23"/>
      <c r="P142" s="23"/>
      <c r="Q142" s="23"/>
      <c r="R142" s="23"/>
      <c r="S142" s="23"/>
      <c r="T142" s="23"/>
      <c r="U142" s="23"/>
      <c r="V142" s="23"/>
      <c r="W142" s="23"/>
      <c r="X142" s="24"/>
      <c r="AT142" s="8" t="s">
        <v>136</v>
      </c>
      <c r="AU142" s="8" t="s">
        <v>40</v>
      </c>
    </row>
    <row r="143" spans="2:65" s="1" customFormat="1" ht="16.5" customHeight="1" x14ac:dyDescent="0.2">
      <c r="B143" s="15"/>
      <c r="C143" s="141" t="s">
        <v>193</v>
      </c>
      <c r="D143" s="141" t="s">
        <v>95</v>
      </c>
      <c r="E143" s="142" t="s">
        <v>194</v>
      </c>
      <c r="F143" s="143" t="s">
        <v>195</v>
      </c>
      <c r="G143" s="144" t="s">
        <v>196</v>
      </c>
      <c r="H143" s="145">
        <v>0.33600000000000002</v>
      </c>
      <c r="I143" s="146"/>
      <c r="J143" s="147"/>
      <c r="K143" s="148">
        <f>ROUND(P143*H143,2)</f>
        <v>0</v>
      </c>
      <c r="L143" s="143" t="s">
        <v>88</v>
      </c>
      <c r="M143" s="149"/>
      <c r="N143" s="150" t="s">
        <v>7</v>
      </c>
      <c r="O143" s="122" t="s">
        <v>24</v>
      </c>
      <c r="P143" s="123">
        <f>I143+J143</f>
        <v>0</v>
      </c>
      <c r="Q143" s="123">
        <f>ROUND(I143*H143,2)</f>
        <v>0</v>
      </c>
      <c r="R143" s="123">
        <f>ROUND(J143*H143,2)</f>
        <v>0</v>
      </c>
      <c r="S143" s="23"/>
      <c r="T143" s="124">
        <f>S143*H143</f>
        <v>0</v>
      </c>
      <c r="U143" s="124">
        <v>1</v>
      </c>
      <c r="V143" s="124">
        <f>U143*H143</f>
        <v>0.33600000000000002</v>
      </c>
      <c r="W143" s="124">
        <v>0</v>
      </c>
      <c r="X143" s="125">
        <f>W143*H143</f>
        <v>0</v>
      </c>
      <c r="AR143" s="8" t="s">
        <v>98</v>
      </c>
      <c r="AT143" s="8" t="s">
        <v>95</v>
      </c>
      <c r="AU143" s="8" t="s">
        <v>40</v>
      </c>
      <c r="AY143" s="8" t="s">
        <v>81</v>
      </c>
      <c r="BE143" s="126">
        <f>IF(O143="základní",K143,0)</f>
        <v>0</v>
      </c>
      <c r="BF143" s="126">
        <f>IF(O143="snížená",K143,0)</f>
        <v>0</v>
      </c>
      <c r="BG143" s="126">
        <f>IF(O143="zákl. přenesená",K143,0)</f>
        <v>0</v>
      </c>
      <c r="BH143" s="126">
        <f>IF(O143="sníž. přenesená",K143,0)</f>
        <v>0</v>
      </c>
      <c r="BI143" s="126">
        <f>IF(O143="nulová",K143,0)</f>
        <v>0</v>
      </c>
      <c r="BJ143" s="8" t="s">
        <v>38</v>
      </c>
      <c r="BK143" s="126">
        <f>ROUND(P143*H143,2)</f>
        <v>0</v>
      </c>
      <c r="BL143" s="8" t="s">
        <v>98</v>
      </c>
      <c r="BM143" s="8" t="s">
        <v>197</v>
      </c>
    </row>
    <row r="144" spans="2:65" s="1" customFormat="1" x14ac:dyDescent="0.2">
      <c r="B144" s="15"/>
      <c r="C144" s="16"/>
      <c r="D144" s="127" t="s">
        <v>91</v>
      </c>
      <c r="E144" s="16"/>
      <c r="F144" s="128" t="s">
        <v>195</v>
      </c>
      <c r="G144" s="16"/>
      <c r="H144" s="16"/>
      <c r="I144" s="38"/>
      <c r="J144" s="38"/>
      <c r="K144" s="16"/>
      <c r="L144" s="16"/>
      <c r="M144" s="17"/>
      <c r="N144" s="129"/>
      <c r="O144" s="23"/>
      <c r="P144" s="23"/>
      <c r="Q144" s="23"/>
      <c r="R144" s="23"/>
      <c r="S144" s="23"/>
      <c r="T144" s="23"/>
      <c r="U144" s="23"/>
      <c r="V144" s="23"/>
      <c r="W144" s="23"/>
      <c r="X144" s="24"/>
      <c r="AT144" s="8" t="s">
        <v>91</v>
      </c>
      <c r="AU144" s="8" t="s">
        <v>40</v>
      </c>
    </row>
    <row r="145" spans="2:65" s="1" customFormat="1" ht="19.2" x14ac:dyDescent="0.2">
      <c r="B145" s="15"/>
      <c r="C145" s="16"/>
      <c r="D145" s="127" t="s">
        <v>136</v>
      </c>
      <c r="E145" s="16"/>
      <c r="F145" s="151" t="s">
        <v>198</v>
      </c>
      <c r="G145" s="16"/>
      <c r="H145" s="16"/>
      <c r="I145" s="38"/>
      <c r="J145" s="38"/>
      <c r="K145" s="16"/>
      <c r="L145" s="16"/>
      <c r="M145" s="17"/>
      <c r="N145" s="129"/>
      <c r="O145" s="23"/>
      <c r="P145" s="23"/>
      <c r="Q145" s="23"/>
      <c r="R145" s="23"/>
      <c r="S145" s="23"/>
      <c r="T145" s="23"/>
      <c r="U145" s="23"/>
      <c r="V145" s="23"/>
      <c r="W145" s="23"/>
      <c r="X145" s="24"/>
      <c r="AT145" s="8" t="s">
        <v>136</v>
      </c>
      <c r="AU145" s="8" t="s">
        <v>40</v>
      </c>
    </row>
    <row r="146" spans="2:65" s="7" customFormat="1" x14ac:dyDescent="0.2">
      <c r="B146" s="130"/>
      <c r="C146" s="131"/>
      <c r="D146" s="127" t="s">
        <v>93</v>
      </c>
      <c r="E146" s="132" t="s">
        <v>7</v>
      </c>
      <c r="F146" s="133" t="s">
        <v>199</v>
      </c>
      <c r="G146" s="131"/>
      <c r="H146" s="134">
        <v>0.33600000000000002</v>
      </c>
      <c r="I146" s="135"/>
      <c r="J146" s="135"/>
      <c r="K146" s="131"/>
      <c r="L146" s="131"/>
      <c r="M146" s="136"/>
      <c r="N146" s="137"/>
      <c r="O146" s="138"/>
      <c r="P146" s="138"/>
      <c r="Q146" s="138"/>
      <c r="R146" s="138"/>
      <c r="S146" s="138"/>
      <c r="T146" s="138"/>
      <c r="U146" s="138"/>
      <c r="V146" s="138"/>
      <c r="W146" s="138"/>
      <c r="X146" s="139"/>
      <c r="AT146" s="140" t="s">
        <v>93</v>
      </c>
      <c r="AU146" s="140" t="s">
        <v>40</v>
      </c>
      <c r="AV146" s="7" t="s">
        <v>40</v>
      </c>
      <c r="AW146" s="7" t="s">
        <v>1</v>
      </c>
      <c r="AX146" s="7" t="s">
        <v>38</v>
      </c>
      <c r="AY146" s="140" t="s">
        <v>81</v>
      </c>
    </row>
    <row r="147" spans="2:65" s="1" customFormat="1" ht="16.5" customHeight="1" x14ac:dyDescent="0.2">
      <c r="B147" s="15"/>
      <c r="C147" s="114" t="s">
        <v>200</v>
      </c>
      <c r="D147" s="114" t="s">
        <v>84</v>
      </c>
      <c r="E147" s="115" t="s">
        <v>201</v>
      </c>
      <c r="F147" s="116" t="s">
        <v>202</v>
      </c>
      <c r="G147" s="117" t="s">
        <v>116</v>
      </c>
      <c r="H147" s="118">
        <v>9</v>
      </c>
      <c r="I147" s="119"/>
      <c r="J147" s="119"/>
      <c r="K147" s="120">
        <f>ROUND(P147*H147,2)</f>
        <v>0</v>
      </c>
      <c r="L147" s="116" t="s">
        <v>88</v>
      </c>
      <c r="M147" s="17"/>
      <c r="N147" s="121" t="s">
        <v>7</v>
      </c>
      <c r="O147" s="122" t="s">
        <v>24</v>
      </c>
      <c r="P147" s="123">
        <f>I147+J147</f>
        <v>0</v>
      </c>
      <c r="Q147" s="123">
        <f>ROUND(I147*H147,2)</f>
        <v>0</v>
      </c>
      <c r="R147" s="123">
        <f>ROUND(J147*H147,2)</f>
        <v>0</v>
      </c>
      <c r="S147" s="23"/>
      <c r="T147" s="124">
        <f>S147*H147</f>
        <v>0</v>
      </c>
      <c r="U147" s="124">
        <v>0</v>
      </c>
      <c r="V147" s="124">
        <f>U147*H147</f>
        <v>0</v>
      </c>
      <c r="W147" s="124">
        <v>0</v>
      </c>
      <c r="X147" s="125">
        <f>W147*H147</f>
        <v>0</v>
      </c>
      <c r="AR147" s="8" t="s">
        <v>178</v>
      </c>
      <c r="AT147" s="8" t="s">
        <v>84</v>
      </c>
      <c r="AU147" s="8" t="s">
        <v>40</v>
      </c>
      <c r="AY147" s="8" t="s">
        <v>81</v>
      </c>
      <c r="BE147" s="126">
        <f>IF(O147="základní",K147,0)</f>
        <v>0</v>
      </c>
      <c r="BF147" s="126">
        <f>IF(O147="snížená",K147,0)</f>
        <v>0</v>
      </c>
      <c r="BG147" s="126">
        <f>IF(O147="zákl. přenesená",K147,0)</f>
        <v>0</v>
      </c>
      <c r="BH147" s="126">
        <f>IF(O147="sníž. přenesená",K147,0)</f>
        <v>0</v>
      </c>
      <c r="BI147" s="126">
        <f>IF(O147="nulová",K147,0)</f>
        <v>0</v>
      </c>
      <c r="BJ147" s="8" t="s">
        <v>38</v>
      </c>
      <c r="BK147" s="126">
        <f>ROUND(P147*H147,2)</f>
        <v>0</v>
      </c>
      <c r="BL147" s="8" t="s">
        <v>178</v>
      </c>
      <c r="BM147" s="8" t="s">
        <v>203</v>
      </c>
    </row>
    <row r="148" spans="2:65" s="1" customFormat="1" x14ac:dyDescent="0.2">
      <c r="B148" s="15"/>
      <c r="C148" s="16"/>
      <c r="D148" s="127" t="s">
        <v>91</v>
      </c>
      <c r="E148" s="16"/>
      <c r="F148" s="128" t="s">
        <v>204</v>
      </c>
      <c r="G148" s="16"/>
      <c r="H148" s="16"/>
      <c r="I148" s="38"/>
      <c r="J148" s="38"/>
      <c r="K148" s="16"/>
      <c r="L148" s="16"/>
      <c r="M148" s="17"/>
      <c r="N148" s="129"/>
      <c r="O148" s="23"/>
      <c r="P148" s="23"/>
      <c r="Q148" s="23"/>
      <c r="R148" s="23"/>
      <c r="S148" s="23"/>
      <c r="T148" s="23"/>
      <c r="U148" s="23"/>
      <c r="V148" s="23"/>
      <c r="W148" s="23"/>
      <c r="X148" s="24"/>
      <c r="AT148" s="8" t="s">
        <v>91</v>
      </c>
      <c r="AU148" s="8" t="s">
        <v>40</v>
      </c>
    </row>
    <row r="149" spans="2:65" s="1" customFormat="1" ht="16.5" customHeight="1" x14ac:dyDescent="0.2">
      <c r="B149" s="15"/>
      <c r="C149" s="114" t="s">
        <v>2</v>
      </c>
      <c r="D149" s="114" t="s">
        <v>84</v>
      </c>
      <c r="E149" s="115" t="s">
        <v>205</v>
      </c>
      <c r="F149" s="116" t="s">
        <v>206</v>
      </c>
      <c r="G149" s="117" t="s">
        <v>116</v>
      </c>
      <c r="H149" s="118">
        <v>14</v>
      </c>
      <c r="I149" s="119"/>
      <c r="J149" s="119"/>
      <c r="K149" s="120">
        <f>ROUND(P149*H149,2)</f>
        <v>0</v>
      </c>
      <c r="L149" s="116" t="s">
        <v>88</v>
      </c>
      <c r="M149" s="17"/>
      <c r="N149" s="121" t="s">
        <v>7</v>
      </c>
      <c r="O149" s="122" t="s">
        <v>24</v>
      </c>
      <c r="P149" s="123">
        <f>I149+J149</f>
        <v>0</v>
      </c>
      <c r="Q149" s="123">
        <f>ROUND(I149*H149,2)</f>
        <v>0</v>
      </c>
      <c r="R149" s="123">
        <f>ROUND(J149*H149,2)</f>
        <v>0</v>
      </c>
      <c r="S149" s="23"/>
      <c r="T149" s="124">
        <f>S149*H149</f>
        <v>0</v>
      </c>
      <c r="U149" s="124">
        <v>0</v>
      </c>
      <c r="V149" s="124">
        <f>U149*H149</f>
        <v>0</v>
      </c>
      <c r="W149" s="124">
        <v>0</v>
      </c>
      <c r="X149" s="125">
        <f>W149*H149</f>
        <v>0</v>
      </c>
      <c r="AR149" s="8" t="s">
        <v>178</v>
      </c>
      <c r="AT149" s="8" t="s">
        <v>84</v>
      </c>
      <c r="AU149" s="8" t="s">
        <v>40</v>
      </c>
      <c r="AY149" s="8" t="s">
        <v>81</v>
      </c>
      <c r="BE149" s="126">
        <f>IF(O149="základní",K149,0)</f>
        <v>0</v>
      </c>
      <c r="BF149" s="126">
        <f>IF(O149="snížená",K149,0)</f>
        <v>0</v>
      </c>
      <c r="BG149" s="126">
        <f>IF(O149="zákl. přenesená",K149,0)</f>
        <v>0</v>
      </c>
      <c r="BH149" s="126">
        <f>IF(O149="sníž. přenesená",K149,0)</f>
        <v>0</v>
      </c>
      <c r="BI149" s="126">
        <f>IF(O149="nulová",K149,0)</f>
        <v>0</v>
      </c>
      <c r="BJ149" s="8" t="s">
        <v>38</v>
      </c>
      <c r="BK149" s="126">
        <f>ROUND(P149*H149,2)</f>
        <v>0</v>
      </c>
      <c r="BL149" s="8" t="s">
        <v>178</v>
      </c>
      <c r="BM149" s="8" t="s">
        <v>207</v>
      </c>
    </row>
    <row r="150" spans="2:65" s="1" customFormat="1" x14ac:dyDescent="0.2">
      <c r="B150" s="15"/>
      <c r="C150" s="16"/>
      <c r="D150" s="127" t="s">
        <v>91</v>
      </c>
      <c r="E150" s="16"/>
      <c r="F150" s="128" t="s">
        <v>208</v>
      </c>
      <c r="G150" s="16"/>
      <c r="H150" s="16"/>
      <c r="I150" s="38"/>
      <c r="J150" s="38"/>
      <c r="K150" s="16"/>
      <c r="L150" s="16"/>
      <c r="M150" s="17"/>
      <c r="N150" s="129"/>
      <c r="O150" s="23"/>
      <c r="P150" s="23"/>
      <c r="Q150" s="23"/>
      <c r="R150" s="23"/>
      <c r="S150" s="23"/>
      <c r="T150" s="23"/>
      <c r="U150" s="23"/>
      <c r="V150" s="23"/>
      <c r="W150" s="23"/>
      <c r="X150" s="24"/>
      <c r="AT150" s="8" t="s">
        <v>91</v>
      </c>
      <c r="AU150" s="8" t="s">
        <v>40</v>
      </c>
    </row>
    <row r="151" spans="2:65" s="1" customFormat="1" ht="16.5" customHeight="1" x14ac:dyDescent="0.2">
      <c r="B151" s="15"/>
      <c r="C151" s="141" t="s">
        <v>209</v>
      </c>
      <c r="D151" s="141" t="s">
        <v>95</v>
      </c>
      <c r="E151" s="142" t="s">
        <v>210</v>
      </c>
      <c r="F151" s="143" t="s">
        <v>211</v>
      </c>
      <c r="G151" s="144" t="s">
        <v>122</v>
      </c>
      <c r="H151" s="145">
        <v>10</v>
      </c>
      <c r="I151" s="146"/>
      <c r="J151" s="147"/>
      <c r="K151" s="148">
        <f>ROUND(P151*H151,2)</f>
        <v>0</v>
      </c>
      <c r="L151" s="143" t="s">
        <v>123</v>
      </c>
      <c r="M151" s="149"/>
      <c r="N151" s="150" t="s">
        <v>7</v>
      </c>
      <c r="O151" s="122" t="s">
        <v>24</v>
      </c>
      <c r="P151" s="123">
        <f>I151+J151</f>
        <v>0</v>
      </c>
      <c r="Q151" s="123">
        <f>ROUND(I151*H151,2)</f>
        <v>0</v>
      </c>
      <c r="R151" s="123">
        <f>ROUND(J151*H151,2)</f>
        <v>0</v>
      </c>
      <c r="S151" s="23"/>
      <c r="T151" s="124">
        <f>S151*H151</f>
        <v>0</v>
      </c>
      <c r="U151" s="124">
        <v>0</v>
      </c>
      <c r="V151" s="124">
        <f>U151*H151</f>
        <v>0</v>
      </c>
      <c r="W151" s="124">
        <v>0</v>
      </c>
      <c r="X151" s="125">
        <f>W151*H151</f>
        <v>0</v>
      </c>
      <c r="AR151" s="8" t="s">
        <v>98</v>
      </c>
      <c r="AT151" s="8" t="s">
        <v>95</v>
      </c>
      <c r="AU151" s="8" t="s">
        <v>40</v>
      </c>
      <c r="AY151" s="8" t="s">
        <v>81</v>
      </c>
      <c r="BE151" s="126">
        <f>IF(O151="základní",K151,0)</f>
        <v>0</v>
      </c>
      <c r="BF151" s="126">
        <f>IF(O151="snížená",K151,0)</f>
        <v>0</v>
      </c>
      <c r="BG151" s="126">
        <f>IF(O151="zákl. přenesená",K151,0)</f>
        <v>0</v>
      </c>
      <c r="BH151" s="126">
        <f>IF(O151="sníž. přenesená",K151,0)</f>
        <v>0</v>
      </c>
      <c r="BI151" s="126">
        <f>IF(O151="nulová",K151,0)</f>
        <v>0</v>
      </c>
      <c r="BJ151" s="8" t="s">
        <v>38</v>
      </c>
      <c r="BK151" s="126">
        <f>ROUND(P151*H151,2)</f>
        <v>0</v>
      </c>
      <c r="BL151" s="8" t="s">
        <v>98</v>
      </c>
      <c r="BM151" s="8" t="s">
        <v>212</v>
      </c>
    </row>
    <row r="152" spans="2:65" s="1" customFormat="1" x14ac:dyDescent="0.2">
      <c r="B152" s="15"/>
      <c r="C152" s="16"/>
      <c r="D152" s="127" t="s">
        <v>91</v>
      </c>
      <c r="E152" s="16"/>
      <c r="F152" s="128" t="s">
        <v>211</v>
      </c>
      <c r="G152" s="16"/>
      <c r="H152" s="16"/>
      <c r="I152" s="38"/>
      <c r="J152" s="38"/>
      <c r="K152" s="16"/>
      <c r="L152" s="16"/>
      <c r="M152" s="17"/>
      <c r="N152" s="129"/>
      <c r="O152" s="23"/>
      <c r="P152" s="23"/>
      <c r="Q152" s="23"/>
      <c r="R152" s="23"/>
      <c r="S152" s="23"/>
      <c r="T152" s="23"/>
      <c r="U152" s="23"/>
      <c r="V152" s="23"/>
      <c r="W152" s="23"/>
      <c r="X152" s="24"/>
      <c r="AT152" s="8" t="s">
        <v>91</v>
      </c>
      <c r="AU152" s="8" t="s">
        <v>40</v>
      </c>
    </row>
    <row r="153" spans="2:65" s="1" customFormat="1" ht="19.2" x14ac:dyDescent="0.2">
      <c r="B153" s="15"/>
      <c r="C153" s="16"/>
      <c r="D153" s="127" t="s">
        <v>136</v>
      </c>
      <c r="E153" s="16"/>
      <c r="F153" s="151" t="s">
        <v>213</v>
      </c>
      <c r="G153" s="16"/>
      <c r="H153" s="16"/>
      <c r="I153" s="38"/>
      <c r="J153" s="38"/>
      <c r="K153" s="16"/>
      <c r="L153" s="16"/>
      <c r="M153" s="17"/>
      <c r="N153" s="129"/>
      <c r="O153" s="23"/>
      <c r="P153" s="23"/>
      <c r="Q153" s="23"/>
      <c r="R153" s="23"/>
      <c r="S153" s="23"/>
      <c r="T153" s="23"/>
      <c r="U153" s="23"/>
      <c r="V153" s="23"/>
      <c r="W153" s="23"/>
      <c r="X153" s="24"/>
      <c r="AT153" s="8" t="s">
        <v>136</v>
      </c>
      <c r="AU153" s="8" t="s">
        <v>40</v>
      </c>
    </row>
    <row r="154" spans="2:65" s="1" customFormat="1" ht="16.5" customHeight="1" x14ac:dyDescent="0.2">
      <c r="B154" s="15"/>
      <c r="C154" s="141" t="s">
        <v>214</v>
      </c>
      <c r="D154" s="141" t="s">
        <v>95</v>
      </c>
      <c r="E154" s="142" t="s">
        <v>215</v>
      </c>
      <c r="F154" s="143" t="s">
        <v>216</v>
      </c>
      <c r="G154" s="144" t="s">
        <v>116</v>
      </c>
      <c r="H154" s="145">
        <v>4</v>
      </c>
      <c r="I154" s="146"/>
      <c r="J154" s="147"/>
      <c r="K154" s="148">
        <f>ROUND(P154*H154,2)</f>
        <v>0</v>
      </c>
      <c r="L154" s="143" t="s">
        <v>123</v>
      </c>
      <c r="M154" s="149"/>
      <c r="N154" s="150" t="s">
        <v>7</v>
      </c>
      <c r="O154" s="122" t="s">
        <v>24</v>
      </c>
      <c r="P154" s="123">
        <f>I154+J154</f>
        <v>0</v>
      </c>
      <c r="Q154" s="123">
        <f>ROUND(I154*H154,2)</f>
        <v>0</v>
      </c>
      <c r="R154" s="123">
        <f>ROUND(J154*H154,2)</f>
        <v>0</v>
      </c>
      <c r="S154" s="23"/>
      <c r="T154" s="124">
        <f>S154*H154</f>
        <v>0</v>
      </c>
      <c r="U154" s="124">
        <v>0</v>
      </c>
      <c r="V154" s="124">
        <f>U154*H154</f>
        <v>0</v>
      </c>
      <c r="W154" s="124">
        <v>0</v>
      </c>
      <c r="X154" s="125">
        <f>W154*H154</f>
        <v>0</v>
      </c>
      <c r="AR154" s="8" t="s">
        <v>217</v>
      </c>
      <c r="AT154" s="8" t="s">
        <v>95</v>
      </c>
      <c r="AU154" s="8" t="s">
        <v>40</v>
      </c>
      <c r="AY154" s="8" t="s">
        <v>81</v>
      </c>
      <c r="BE154" s="126">
        <f>IF(O154="základní",K154,0)</f>
        <v>0</v>
      </c>
      <c r="BF154" s="126">
        <f>IF(O154="snížená",K154,0)</f>
        <v>0</v>
      </c>
      <c r="BG154" s="126">
        <f>IF(O154="zákl. přenesená",K154,0)</f>
        <v>0</v>
      </c>
      <c r="BH154" s="126">
        <f>IF(O154="sníž. přenesená",K154,0)</f>
        <v>0</v>
      </c>
      <c r="BI154" s="126">
        <f>IF(O154="nulová",K154,0)</f>
        <v>0</v>
      </c>
      <c r="BJ154" s="8" t="s">
        <v>38</v>
      </c>
      <c r="BK154" s="126">
        <f>ROUND(P154*H154,2)</f>
        <v>0</v>
      </c>
      <c r="BL154" s="8" t="s">
        <v>178</v>
      </c>
      <c r="BM154" s="8" t="s">
        <v>218</v>
      </c>
    </row>
    <row r="155" spans="2:65" s="1" customFormat="1" x14ac:dyDescent="0.2">
      <c r="B155" s="15"/>
      <c r="C155" s="16"/>
      <c r="D155" s="127" t="s">
        <v>91</v>
      </c>
      <c r="E155" s="16"/>
      <c r="F155" s="128" t="s">
        <v>216</v>
      </c>
      <c r="G155" s="16"/>
      <c r="H155" s="16"/>
      <c r="I155" s="38"/>
      <c r="J155" s="38"/>
      <c r="K155" s="16"/>
      <c r="L155" s="16"/>
      <c r="M155" s="17"/>
      <c r="N155" s="129"/>
      <c r="O155" s="23"/>
      <c r="P155" s="23"/>
      <c r="Q155" s="23"/>
      <c r="R155" s="23"/>
      <c r="S155" s="23"/>
      <c r="T155" s="23"/>
      <c r="U155" s="23"/>
      <c r="V155" s="23"/>
      <c r="W155" s="23"/>
      <c r="X155" s="24"/>
      <c r="AT155" s="8" t="s">
        <v>91</v>
      </c>
      <c r="AU155" s="8" t="s">
        <v>40</v>
      </c>
    </row>
    <row r="156" spans="2:65" s="1" customFormat="1" ht="19.2" x14ac:dyDescent="0.2">
      <c r="B156" s="15"/>
      <c r="C156" s="16"/>
      <c r="D156" s="127" t="s">
        <v>136</v>
      </c>
      <c r="E156" s="16"/>
      <c r="F156" s="151" t="s">
        <v>219</v>
      </c>
      <c r="G156" s="16"/>
      <c r="H156" s="16"/>
      <c r="I156" s="38"/>
      <c r="J156" s="38"/>
      <c r="K156" s="16"/>
      <c r="L156" s="16"/>
      <c r="M156" s="17"/>
      <c r="N156" s="129"/>
      <c r="O156" s="23"/>
      <c r="P156" s="23"/>
      <c r="Q156" s="23"/>
      <c r="R156" s="23"/>
      <c r="S156" s="23"/>
      <c r="T156" s="23"/>
      <c r="U156" s="23"/>
      <c r="V156" s="23"/>
      <c r="W156" s="23"/>
      <c r="X156" s="24"/>
      <c r="AT156" s="8" t="s">
        <v>136</v>
      </c>
      <c r="AU156" s="8" t="s">
        <v>40</v>
      </c>
    </row>
    <row r="157" spans="2:65" s="1" customFormat="1" ht="16.5" customHeight="1" x14ac:dyDescent="0.2">
      <c r="B157" s="15"/>
      <c r="C157" s="114" t="s">
        <v>220</v>
      </c>
      <c r="D157" s="114" t="s">
        <v>84</v>
      </c>
      <c r="E157" s="115" t="s">
        <v>221</v>
      </c>
      <c r="F157" s="116" t="s">
        <v>222</v>
      </c>
      <c r="G157" s="117" t="s">
        <v>116</v>
      </c>
      <c r="H157" s="118">
        <v>1</v>
      </c>
      <c r="I157" s="119"/>
      <c r="J157" s="119"/>
      <c r="K157" s="120">
        <f>ROUND(P157*H157,2)</f>
        <v>0</v>
      </c>
      <c r="L157" s="116" t="s">
        <v>88</v>
      </c>
      <c r="M157" s="17"/>
      <c r="N157" s="121" t="s">
        <v>7</v>
      </c>
      <c r="O157" s="122" t="s">
        <v>24</v>
      </c>
      <c r="P157" s="123">
        <f>I157+J157</f>
        <v>0</v>
      </c>
      <c r="Q157" s="123">
        <f>ROUND(I157*H157,2)</f>
        <v>0</v>
      </c>
      <c r="R157" s="123">
        <f>ROUND(J157*H157,2)</f>
        <v>0</v>
      </c>
      <c r="S157" s="23"/>
      <c r="T157" s="124">
        <f>S157*H157</f>
        <v>0</v>
      </c>
      <c r="U157" s="124">
        <v>0</v>
      </c>
      <c r="V157" s="124">
        <f>U157*H157</f>
        <v>0</v>
      </c>
      <c r="W157" s="124">
        <v>0</v>
      </c>
      <c r="X157" s="125">
        <f>W157*H157</f>
        <v>0</v>
      </c>
      <c r="AR157" s="8" t="s">
        <v>178</v>
      </c>
      <c r="AT157" s="8" t="s">
        <v>84</v>
      </c>
      <c r="AU157" s="8" t="s">
        <v>40</v>
      </c>
      <c r="AY157" s="8" t="s">
        <v>81</v>
      </c>
      <c r="BE157" s="126">
        <f>IF(O157="základní",K157,0)</f>
        <v>0</v>
      </c>
      <c r="BF157" s="126">
        <f>IF(O157="snížená",K157,0)</f>
        <v>0</v>
      </c>
      <c r="BG157" s="126">
        <f>IF(O157="zákl. přenesená",K157,0)</f>
        <v>0</v>
      </c>
      <c r="BH157" s="126">
        <f>IF(O157="sníž. přenesená",K157,0)</f>
        <v>0</v>
      </c>
      <c r="BI157" s="126">
        <f>IF(O157="nulová",K157,0)</f>
        <v>0</v>
      </c>
      <c r="BJ157" s="8" t="s">
        <v>38</v>
      </c>
      <c r="BK157" s="126">
        <f>ROUND(P157*H157,2)</f>
        <v>0</v>
      </c>
      <c r="BL157" s="8" t="s">
        <v>178</v>
      </c>
      <c r="BM157" s="8" t="s">
        <v>223</v>
      </c>
    </row>
    <row r="158" spans="2:65" s="1" customFormat="1" x14ac:dyDescent="0.2">
      <c r="B158" s="15"/>
      <c r="C158" s="16"/>
      <c r="D158" s="127" t="s">
        <v>91</v>
      </c>
      <c r="E158" s="16"/>
      <c r="F158" s="128" t="s">
        <v>224</v>
      </c>
      <c r="G158" s="16"/>
      <c r="H158" s="16"/>
      <c r="I158" s="38"/>
      <c r="J158" s="38"/>
      <c r="K158" s="16"/>
      <c r="L158" s="16"/>
      <c r="M158" s="17"/>
      <c r="N158" s="129"/>
      <c r="O158" s="23"/>
      <c r="P158" s="23"/>
      <c r="Q158" s="23"/>
      <c r="R158" s="23"/>
      <c r="S158" s="23"/>
      <c r="T158" s="23"/>
      <c r="U158" s="23"/>
      <c r="V158" s="23"/>
      <c r="W158" s="23"/>
      <c r="X158" s="24"/>
      <c r="AT158" s="8" t="s">
        <v>91</v>
      </c>
      <c r="AU158" s="8" t="s">
        <v>40</v>
      </c>
    </row>
    <row r="159" spans="2:65" s="1" customFormat="1" ht="16.5" customHeight="1" x14ac:dyDescent="0.2">
      <c r="B159" s="15"/>
      <c r="C159" s="141" t="s">
        <v>225</v>
      </c>
      <c r="D159" s="141" t="s">
        <v>95</v>
      </c>
      <c r="E159" s="142" t="s">
        <v>226</v>
      </c>
      <c r="F159" s="143" t="s">
        <v>227</v>
      </c>
      <c r="G159" s="144" t="s">
        <v>122</v>
      </c>
      <c r="H159" s="145">
        <v>1</v>
      </c>
      <c r="I159" s="146"/>
      <c r="J159" s="147"/>
      <c r="K159" s="148">
        <f>ROUND(P159*H159,2)</f>
        <v>0</v>
      </c>
      <c r="L159" s="143" t="s">
        <v>123</v>
      </c>
      <c r="M159" s="149"/>
      <c r="N159" s="150" t="s">
        <v>7</v>
      </c>
      <c r="O159" s="122" t="s">
        <v>24</v>
      </c>
      <c r="P159" s="123">
        <f>I159+J159</f>
        <v>0</v>
      </c>
      <c r="Q159" s="123">
        <f>ROUND(I159*H159,2)</f>
        <v>0</v>
      </c>
      <c r="R159" s="123">
        <f>ROUND(J159*H159,2)</f>
        <v>0</v>
      </c>
      <c r="S159" s="23"/>
      <c r="T159" s="124">
        <f>S159*H159</f>
        <v>0</v>
      </c>
      <c r="U159" s="124">
        <v>0</v>
      </c>
      <c r="V159" s="124">
        <f>U159*H159</f>
        <v>0</v>
      </c>
      <c r="W159" s="124">
        <v>0</v>
      </c>
      <c r="X159" s="125">
        <f>W159*H159</f>
        <v>0</v>
      </c>
      <c r="AR159" s="8" t="s">
        <v>217</v>
      </c>
      <c r="AT159" s="8" t="s">
        <v>95</v>
      </c>
      <c r="AU159" s="8" t="s">
        <v>40</v>
      </c>
      <c r="AY159" s="8" t="s">
        <v>81</v>
      </c>
      <c r="BE159" s="126">
        <f>IF(O159="základní",K159,0)</f>
        <v>0</v>
      </c>
      <c r="BF159" s="126">
        <f>IF(O159="snížená",K159,0)</f>
        <v>0</v>
      </c>
      <c r="BG159" s="126">
        <f>IF(O159="zákl. přenesená",K159,0)</f>
        <v>0</v>
      </c>
      <c r="BH159" s="126">
        <f>IF(O159="sníž. přenesená",K159,0)</f>
        <v>0</v>
      </c>
      <c r="BI159" s="126">
        <f>IF(O159="nulová",K159,0)</f>
        <v>0</v>
      </c>
      <c r="BJ159" s="8" t="s">
        <v>38</v>
      </c>
      <c r="BK159" s="126">
        <f>ROUND(P159*H159,2)</f>
        <v>0</v>
      </c>
      <c r="BL159" s="8" t="s">
        <v>178</v>
      </c>
      <c r="BM159" s="8" t="s">
        <v>228</v>
      </c>
    </row>
    <row r="160" spans="2:65" s="1" customFormat="1" x14ac:dyDescent="0.2">
      <c r="B160" s="15"/>
      <c r="C160" s="16"/>
      <c r="D160" s="127" t="s">
        <v>91</v>
      </c>
      <c r="E160" s="16"/>
      <c r="F160" s="128" t="s">
        <v>227</v>
      </c>
      <c r="G160" s="16"/>
      <c r="H160" s="16"/>
      <c r="I160" s="38"/>
      <c r="J160" s="38"/>
      <c r="K160" s="16"/>
      <c r="L160" s="16"/>
      <c r="M160" s="17"/>
      <c r="N160" s="129"/>
      <c r="O160" s="23"/>
      <c r="P160" s="23"/>
      <c r="Q160" s="23"/>
      <c r="R160" s="23"/>
      <c r="S160" s="23"/>
      <c r="T160" s="23"/>
      <c r="U160" s="23"/>
      <c r="V160" s="23"/>
      <c r="W160" s="23"/>
      <c r="X160" s="24"/>
      <c r="AT160" s="8" t="s">
        <v>91</v>
      </c>
      <c r="AU160" s="8" t="s">
        <v>40</v>
      </c>
    </row>
    <row r="161" spans="2:65" s="1" customFormat="1" ht="16.5" customHeight="1" x14ac:dyDescent="0.2">
      <c r="B161" s="15"/>
      <c r="C161" s="114" t="s">
        <v>229</v>
      </c>
      <c r="D161" s="114" t="s">
        <v>84</v>
      </c>
      <c r="E161" s="115" t="s">
        <v>230</v>
      </c>
      <c r="F161" s="116" t="s">
        <v>231</v>
      </c>
      <c r="G161" s="117" t="s">
        <v>116</v>
      </c>
      <c r="H161" s="118">
        <v>14</v>
      </c>
      <c r="I161" s="119"/>
      <c r="J161" s="119"/>
      <c r="K161" s="120">
        <f>ROUND(P161*H161,2)</f>
        <v>0</v>
      </c>
      <c r="L161" s="116" t="s">
        <v>88</v>
      </c>
      <c r="M161" s="17"/>
      <c r="N161" s="121" t="s">
        <v>7</v>
      </c>
      <c r="O161" s="122" t="s">
        <v>24</v>
      </c>
      <c r="P161" s="123">
        <f>I161+J161</f>
        <v>0</v>
      </c>
      <c r="Q161" s="123">
        <f>ROUND(I161*H161,2)</f>
        <v>0</v>
      </c>
      <c r="R161" s="123">
        <f>ROUND(J161*H161,2)</f>
        <v>0</v>
      </c>
      <c r="S161" s="23"/>
      <c r="T161" s="124">
        <f>S161*H161</f>
        <v>0</v>
      </c>
      <c r="U161" s="124">
        <v>0</v>
      </c>
      <c r="V161" s="124">
        <f>U161*H161</f>
        <v>0</v>
      </c>
      <c r="W161" s="124">
        <v>0</v>
      </c>
      <c r="X161" s="125">
        <f>W161*H161</f>
        <v>0</v>
      </c>
      <c r="AR161" s="8" t="s">
        <v>178</v>
      </c>
      <c r="AT161" s="8" t="s">
        <v>84</v>
      </c>
      <c r="AU161" s="8" t="s">
        <v>40</v>
      </c>
      <c r="AY161" s="8" t="s">
        <v>81</v>
      </c>
      <c r="BE161" s="126">
        <f>IF(O161="základní",K161,0)</f>
        <v>0</v>
      </c>
      <c r="BF161" s="126">
        <f>IF(O161="snížená",K161,0)</f>
        <v>0</v>
      </c>
      <c r="BG161" s="126">
        <f>IF(O161="zákl. přenesená",K161,0)</f>
        <v>0</v>
      </c>
      <c r="BH161" s="126">
        <f>IF(O161="sníž. přenesená",K161,0)</f>
        <v>0</v>
      </c>
      <c r="BI161" s="126">
        <f>IF(O161="nulová",K161,0)</f>
        <v>0</v>
      </c>
      <c r="BJ161" s="8" t="s">
        <v>38</v>
      </c>
      <c r="BK161" s="126">
        <f>ROUND(P161*H161,2)</f>
        <v>0</v>
      </c>
      <c r="BL161" s="8" t="s">
        <v>178</v>
      </c>
      <c r="BM161" s="8" t="s">
        <v>232</v>
      </c>
    </row>
    <row r="162" spans="2:65" s="1" customFormat="1" x14ac:dyDescent="0.2">
      <c r="B162" s="15"/>
      <c r="C162" s="16"/>
      <c r="D162" s="127" t="s">
        <v>91</v>
      </c>
      <c r="E162" s="16"/>
      <c r="F162" s="128" t="s">
        <v>231</v>
      </c>
      <c r="G162" s="16"/>
      <c r="H162" s="16"/>
      <c r="I162" s="38"/>
      <c r="J162" s="38"/>
      <c r="K162" s="16"/>
      <c r="L162" s="16"/>
      <c r="M162" s="17"/>
      <c r="N162" s="129"/>
      <c r="O162" s="23"/>
      <c r="P162" s="23"/>
      <c r="Q162" s="23"/>
      <c r="R162" s="23"/>
      <c r="S162" s="23"/>
      <c r="T162" s="23"/>
      <c r="U162" s="23"/>
      <c r="V162" s="23"/>
      <c r="W162" s="23"/>
      <c r="X162" s="24"/>
      <c r="AT162" s="8" t="s">
        <v>91</v>
      </c>
      <c r="AU162" s="8" t="s">
        <v>40</v>
      </c>
    </row>
    <row r="163" spans="2:65" s="1" customFormat="1" ht="16.5" customHeight="1" x14ac:dyDescent="0.2">
      <c r="B163" s="15"/>
      <c r="C163" s="141" t="s">
        <v>233</v>
      </c>
      <c r="D163" s="141" t="s">
        <v>95</v>
      </c>
      <c r="E163" s="142" t="s">
        <v>234</v>
      </c>
      <c r="F163" s="143" t="s">
        <v>235</v>
      </c>
      <c r="G163" s="144" t="s">
        <v>122</v>
      </c>
      <c r="H163" s="145">
        <v>13</v>
      </c>
      <c r="I163" s="146"/>
      <c r="J163" s="147"/>
      <c r="K163" s="148">
        <f>ROUND(P163*H163,2)</f>
        <v>0</v>
      </c>
      <c r="L163" s="143" t="s">
        <v>123</v>
      </c>
      <c r="M163" s="149"/>
      <c r="N163" s="150" t="s">
        <v>7</v>
      </c>
      <c r="O163" s="122" t="s">
        <v>24</v>
      </c>
      <c r="P163" s="123">
        <f>I163+J163</f>
        <v>0</v>
      </c>
      <c r="Q163" s="123">
        <f>ROUND(I163*H163,2)</f>
        <v>0</v>
      </c>
      <c r="R163" s="123">
        <f>ROUND(J163*H163,2)</f>
        <v>0</v>
      </c>
      <c r="S163" s="23"/>
      <c r="T163" s="124">
        <f>S163*H163</f>
        <v>0</v>
      </c>
      <c r="U163" s="124">
        <v>0</v>
      </c>
      <c r="V163" s="124">
        <f>U163*H163</f>
        <v>0</v>
      </c>
      <c r="W163" s="124">
        <v>0</v>
      </c>
      <c r="X163" s="125">
        <f>W163*H163</f>
        <v>0</v>
      </c>
      <c r="AR163" s="8" t="s">
        <v>98</v>
      </c>
      <c r="AT163" s="8" t="s">
        <v>95</v>
      </c>
      <c r="AU163" s="8" t="s">
        <v>40</v>
      </c>
      <c r="AY163" s="8" t="s">
        <v>81</v>
      </c>
      <c r="BE163" s="126">
        <f>IF(O163="základní",K163,0)</f>
        <v>0</v>
      </c>
      <c r="BF163" s="126">
        <f>IF(O163="snížená",K163,0)</f>
        <v>0</v>
      </c>
      <c r="BG163" s="126">
        <f>IF(O163="zákl. přenesená",K163,0)</f>
        <v>0</v>
      </c>
      <c r="BH163" s="126">
        <f>IF(O163="sníž. přenesená",K163,0)</f>
        <v>0</v>
      </c>
      <c r="BI163" s="126">
        <f>IF(O163="nulová",K163,0)</f>
        <v>0</v>
      </c>
      <c r="BJ163" s="8" t="s">
        <v>38</v>
      </c>
      <c r="BK163" s="126">
        <f>ROUND(P163*H163,2)</f>
        <v>0</v>
      </c>
      <c r="BL163" s="8" t="s">
        <v>98</v>
      </c>
      <c r="BM163" s="8" t="s">
        <v>236</v>
      </c>
    </row>
    <row r="164" spans="2:65" s="1" customFormat="1" x14ac:dyDescent="0.2">
      <c r="B164" s="15"/>
      <c r="C164" s="16"/>
      <c r="D164" s="127" t="s">
        <v>91</v>
      </c>
      <c r="E164" s="16"/>
      <c r="F164" s="128" t="s">
        <v>235</v>
      </c>
      <c r="G164" s="16"/>
      <c r="H164" s="16"/>
      <c r="I164" s="38"/>
      <c r="J164" s="38"/>
      <c r="K164" s="16"/>
      <c r="L164" s="16"/>
      <c r="M164" s="17"/>
      <c r="N164" s="129"/>
      <c r="O164" s="23"/>
      <c r="P164" s="23"/>
      <c r="Q164" s="23"/>
      <c r="R164" s="23"/>
      <c r="S164" s="23"/>
      <c r="T164" s="23"/>
      <c r="U164" s="23"/>
      <c r="V164" s="23"/>
      <c r="W164" s="23"/>
      <c r="X164" s="24"/>
      <c r="AT164" s="8" t="s">
        <v>91</v>
      </c>
      <c r="AU164" s="8" t="s">
        <v>40</v>
      </c>
    </row>
    <row r="165" spans="2:65" s="1" customFormat="1" ht="16.5" customHeight="1" x14ac:dyDescent="0.2">
      <c r="B165" s="15"/>
      <c r="C165" s="141" t="s">
        <v>237</v>
      </c>
      <c r="D165" s="141" t="s">
        <v>95</v>
      </c>
      <c r="E165" s="142" t="s">
        <v>238</v>
      </c>
      <c r="F165" s="143" t="s">
        <v>239</v>
      </c>
      <c r="G165" s="144" t="s">
        <v>122</v>
      </c>
      <c r="H165" s="145">
        <v>1</v>
      </c>
      <c r="I165" s="146"/>
      <c r="J165" s="147"/>
      <c r="K165" s="148">
        <f>ROUND(P165*H165,2)</f>
        <v>0</v>
      </c>
      <c r="L165" s="143" t="s">
        <v>123</v>
      </c>
      <c r="M165" s="149"/>
      <c r="N165" s="150" t="s">
        <v>7</v>
      </c>
      <c r="O165" s="122" t="s">
        <v>24</v>
      </c>
      <c r="P165" s="123">
        <f>I165+J165</f>
        <v>0</v>
      </c>
      <c r="Q165" s="123">
        <f>ROUND(I165*H165,2)</f>
        <v>0</v>
      </c>
      <c r="R165" s="123">
        <f>ROUND(J165*H165,2)</f>
        <v>0</v>
      </c>
      <c r="S165" s="23"/>
      <c r="T165" s="124">
        <f>S165*H165</f>
        <v>0</v>
      </c>
      <c r="U165" s="124">
        <v>0</v>
      </c>
      <c r="V165" s="124">
        <f>U165*H165</f>
        <v>0</v>
      </c>
      <c r="W165" s="124">
        <v>0</v>
      </c>
      <c r="X165" s="125">
        <f>W165*H165</f>
        <v>0</v>
      </c>
      <c r="AR165" s="8" t="s">
        <v>98</v>
      </c>
      <c r="AT165" s="8" t="s">
        <v>95</v>
      </c>
      <c r="AU165" s="8" t="s">
        <v>40</v>
      </c>
      <c r="AY165" s="8" t="s">
        <v>81</v>
      </c>
      <c r="BE165" s="126">
        <f>IF(O165="základní",K165,0)</f>
        <v>0</v>
      </c>
      <c r="BF165" s="126">
        <f>IF(O165="snížená",K165,0)</f>
        <v>0</v>
      </c>
      <c r="BG165" s="126">
        <f>IF(O165="zákl. přenesená",K165,0)</f>
        <v>0</v>
      </c>
      <c r="BH165" s="126">
        <f>IF(O165="sníž. přenesená",K165,0)</f>
        <v>0</v>
      </c>
      <c r="BI165" s="126">
        <f>IF(O165="nulová",K165,0)</f>
        <v>0</v>
      </c>
      <c r="BJ165" s="8" t="s">
        <v>38</v>
      </c>
      <c r="BK165" s="126">
        <f>ROUND(P165*H165,2)</f>
        <v>0</v>
      </c>
      <c r="BL165" s="8" t="s">
        <v>98</v>
      </c>
      <c r="BM165" s="8" t="s">
        <v>240</v>
      </c>
    </row>
    <row r="166" spans="2:65" s="1" customFormat="1" x14ac:dyDescent="0.2">
      <c r="B166" s="15"/>
      <c r="C166" s="16"/>
      <c r="D166" s="127" t="s">
        <v>91</v>
      </c>
      <c r="E166" s="16"/>
      <c r="F166" s="128" t="s">
        <v>239</v>
      </c>
      <c r="G166" s="16"/>
      <c r="H166" s="16"/>
      <c r="I166" s="38"/>
      <c r="J166" s="38"/>
      <c r="K166" s="16"/>
      <c r="L166" s="16"/>
      <c r="M166" s="17"/>
      <c r="N166" s="129"/>
      <c r="O166" s="23"/>
      <c r="P166" s="23"/>
      <c r="Q166" s="23"/>
      <c r="R166" s="23"/>
      <c r="S166" s="23"/>
      <c r="T166" s="23"/>
      <c r="U166" s="23"/>
      <c r="V166" s="23"/>
      <c r="W166" s="23"/>
      <c r="X166" s="24"/>
      <c r="AT166" s="8" t="s">
        <v>91</v>
      </c>
      <c r="AU166" s="8" t="s">
        <v>40</v>
      </c>
    </row>
    <row r="167" spans="2:65" s="1" customFormat="1" ht="16.5" customHeight="1" x14ac:dyDescent="0.2">
      <c r="B167" s="15"/>
      <c r="C167" s="114" t="s">
        <v>241</v>
      </c>
      <c r="D167" s="114" t="s">
        <v>84</v>
      </c>
      <c r="E167" s="115" t="s">
        <v>242</v>
      </c>
      <c r="F167" s="116" t="s">
        <v>243</v>
      </c>
      <c r="G167" s="117" t="s">
        <v>116</v>
      </c>
      <c r="H167" s="118">
        <v>1</v>
      </c>
      <c r="I167" s="119"/>
      <c r="J167" s="119"/>
      <c r="K167" s="120">
        <f>ROUND(P167*H167,2)</f>
        <v>0</v>
      </c>
      <c r="L167" s="116" t="s">
        <v>88</v>
      </c>
      <c r="M167" s="17"/>
      <c r="N167" s="121" t="s">
        <v>7</v>
      </c>
      <c r="O167" s="122" t="s">
        <v>24</v>
      </c>
      <c r="P167" s="123">
        <f>I167+J167</f>
        <v>0</v>
      </c>
      <c r="Q167" s="123">
        <f>ROUND(I167*H167,2)</f>
        <v>0</v>
      </c>
      <c r="R167" s="123">
        <f>ROUND(J167*H167,2)</f>
        <v>0</v>
      </c>
      <c r="S167" s="23"/>
      <c r="T167" s="124">
        <f>S167*H167</f>
        <v>0</v>
      </c>
      <c r="U167" s="124">
        <v>0</v>
      </c>
      <c r="V167" s="124">
        <f>U167*H167</f>
        <v>0</v>
      </c>
      <c r="W167" s="124">
        <v>0</v>
      </c>
      <c r="X167" s="125">
        <f>W167*H167</f>
        <v>0</v>
      </c>
      <c r="AR167" s="8" t="s">
        <v>178</v>
      </c>
      <c r="AT167" s="8" t="s">
        <v>84</v>
      </c>
      <c r="AU167" s="8" t="s">
        <v>40</v>
      </c>
      <c r="AY167" s="8" t="s">
        <v>81</v>
      </c>
      <c r="BE167" s="126">
        <f>IF(O167="základní",K167,0)</f>
        <v>0</v>
      </c>
      <c r="BF167" s="126">
        <f>IF(O167="snížená",K167,0)</f>
        <v>0</v>
      </c>
      <c r="BG167" s="126">
        <f>IF(O167="zákl. přenesená",K167,0)</f>
        <v>0</v>
      </c>
      <c r="BH167" s="126">
        <f>IF(O167="sníž. přenesená",K167,0)</f>
        <v>0</v>
      </c>
      <c r="BI167" s="126">
        <f>IF(O167="nulová",K167,0)</f>
        <v>0</v>
      </c>
      <c r="BJ167" s="8" t="s">
        <v>38</v>
      </c>
      <c r="BK167" s="126">
        <f>ROUND(P167*H167,2)</f>
        <v>0</v>
      </c>
      <c r="BL167" s="8" t="s">
        <v>178</v>
      </c>
      <c r="BM167" s="8" t="s">
        <v>244</v>
      </c>
    </row>
    <row r="168" spans="2:65" s="1" customFormat="1" x14ac:dyDescent="0.2">
      <c r="B168" s="15"/>
      <c r="C168" s="16"/>
      <c r="D168" s="127" t="s">
        <v>91</v>
      </c>
      <c r="E168" s="16"/>
      <c r="F168" s="128" t="s">
        <v>243</v>
      </c>
      <c r="G168" s="16"/>
      <c r="H168" s="16"/>
      <c r="I168" s="38"/>
      <c r="J168" s="38"/>
      <c r="K168" s="16"/>
      <c r="L168" s="16"/>
      <c r="M168" s="17"/>
      <c r="N168" s="129"/>
      <c r="O168" s="23"/>
      <c r="P168" s="23"/>
      <c r="Q168" s="23"/>
      <c r="R168" s="23"/>
      <c r="S168" s="23"/>
      <c r="T168" s="23"/>
      <c r="U168" s="23"/>
      <c r="V168" s="23"/>
      <c r="W168" s="23"/>
      <c r="X168" s="24"/>
      <c r="AT168" s="8" t="s">
        <v>91</v>
      </c>
      <c r="AU168" s="8" t="s">
        <v>40</v>
      </c>
    </row>
    <row r="169" spans="2:65" s="1" customFormat="1" ht="16.5" customHeight="1" x14ac:dyDescent="0.2">
      <c r="B169" s="15"/>
      <c r="C169" s="141" t="s">
        <v>245</v>
      </c>
      <c r="D169" s="141" t="s">
        <v>95</v>
      </c>
      <c r="E169" s="142" t="s">
        <v>246</v>
      </c>
      <c r="F169" s="143" t="s">
        <v>247</v>
      </c>
      <c r="G169" s="144" t="s">
        <v>122</v>
      </c>
      <c r="H169" s="145">
        <v>1</v>
      </c>
      <c r="I169" s="146"/>
      <c r="J169" s="147"/>
      <c r="K169" s="148">
        <f>ROUND(P169*H169,2)</f>
        <v>0</v>
      </c>
      <c r="L169" s="143" t="s">
        <v>123</v>
      </c>
      <c r="M169" s="149"/>
      <c r="N169" s="150" t="s">
        <v>7</v>
      </c>
      <c r="O169" s="122" t="s">
        <v>24</v>
      </c>
      <c r="P169" s="123">
        <f>I169+J169</f>
        <v>0</v>
      </c>
      <c r="Q169" s="123">
        <f>ROUND(I169*H169,2)</f>
        <v>0</v>
      </c>
      <c r="R169" s="123">
        <f>ROUND(J169*H169,2)</f>
        <v>0</v>
      </c>
      <c r="S169" s="23"/>
      <c r="T169" s="124">
        <f>S169*H169</f>
        <v>0</v>
      </c>
      <c r="U169" s="124">
        <v>0</v>
      </c>
      <c r="V169" s="124">
        <f>U169*H169</f>
        <v>0</v>
      </c>
      <c r="W169" s="124">
        <v>0</v>
      </c>
      <c r="X169" s="125">
        <f>W169*H169</f>
        <v>0</v>
      </c>
      <c r="AR169" s="8" t="s">
        <v>98</v>
      </c>
      <c r="AT169" s="8" t="s">
        <v>95</v>
      </c>
      <c r="AU169" s="8" t="s">
        <v>40</v>
      </c>
      <c r="AY169" s="8" t="s">
        <v>81</v>
      </c>
      <c r="BE169" s="126">
        <f>IF(O169="základní",K169,0)</f>
        <v>0</v>
      </c>
      <c r="BF169" s="126">
        <f>IF(O169="snížená",K169,0)</f>
        <v>0</v>
      </c>
      <c r="BG169" s="126">
        <f>IF(O169="zákl. přenesená",K169,0)</f>
        <v>0</v>
      </c>
      <c r="BH169" s="126">
        <f>IF(O169="sníž. přenesená",K169,0)</f>
        <v>0</v>
      </c>
      <c r="BI169" s="126">
        <f>IF(O169="nulová",K169,0)</f>
        <v>0</v>
      </c>
      <c r="BJ169" s="8" t="s">
        <v>38</v>
      </c>
      <c r="BK169" s="126">
        <f>ROUND(P169*H169,2)</f>
        <v>0</v>
      </c>
      <c r="BL169" s="8" t="s">
        <v>98</v>
      </c>
      <c r="BM169" s="8" t="s">
        <v>248</v>
      </c>
    </row>
    <row r="170" spans="2:65" s="1" customFormat="1" x14ac:dyDescent="0.2">
      <c r="B170" s="15"/>
      <c r="C170" s="16"/>
      <c r="D170" s="127" t="s">
        <v>91</v>
      </c>
      <c r="E170" s="16"/>
      <c r="F170" s="128" t="s">
        <v>247</v>
      </c>
      <c r="G170" s="16"/>
      <c r="H170" s="16"/>
      <c r="I170" s="38"/>
      <c r="J170" s="38"/>
      <c r="K170" s="16"/>
      <c r="L170" s="16"/>
      <c r="M170" s="17"/>
      <c r="N170" s="129"/>
      <c r="O170" s="23"/>
      <c r="P170" s="23"/>
      <c r="Q170" s="23"/>
      <c r="R170" s="23"/>
      <c r="S170" s="23"/>
      <c r="T170" s="23"/>
      <c r="U170" s="23"/>
      <c r="V170" s="23"/>
      <c r="W170" s="23"/>
      <c r="X170" s="24"/>
      <c r="AT170" s="8" t="s">
        <v>91</v>
      </c>
      <c r="AU170" s="8" t="s">
        <v>40</v>
      </c>
    </row>
    <row r="171" spans="2:65" s="6" customFormat="1" ht="22.8" customHeight="1" x14ac:dyDescent="0.25">
      <c r="B171" s="97"/>
      <c r="C171" s="98"/>
      <c r="D171" s="99" t="s">
        <v>36</v>
      </c>
      <c r="E171" s="112" t="s">
        <v>249</v>
      </c>
      <c r="F171" s="112" t="s">
        <v>250</v>
      </c>
      <c r="G171" s="98"/>
      <c r="H171" s="98"/>
      <c r="I171" s="101"/>
      <c r="J171" s="101"/>
      <c r="K171" s="113">
        <f>BK171</f>
        <v>0</v>
      </c>
      <c r="L171" s="98"/>
      <c r="M171" s="103"/>
      <c r="N171" s="104"/>
      <c r="O171" s="105"/>
      <c r="P171" s="105"/>
      <c r="Q171" s="106">
        <f>SUM(Q172:Q222)</f>
        <v>0</v>
      </c>
      <c r="R171" s="106">
        <f>SUM(R172:R222)</f>
        <v>0</v>
      </c>
      <c r="S171" s="105"/>
      <c r="T171" s="107">
        <f>SUM(T172:T222)</f>
        <v>0</v>
      </c>
      <c r="U171" s="105"/>
      <c r="V171" s="107">
        <f>SUM(V172:V222)</f>
        <v>18.2844455</v>
      </c>
      <c r="W171" s="105"/>
      <c r="X171" s="108">
        <f>SUM(X172:X222)</f>
        <v>0</v>
      </c>
      <c r="AR171" s="109" t="s">
        <v>101</v>
      </c>
      <c r="AT171" s="110" t="s">
        <v>36</v>
      </c>
      <c r="AU171" s="110" t="s">
        <v>38</v>
      </c>
      <c r="AY171" s="109" t="s">
        <v>81</v>
      </c>
      <c r="BK171" s="111">
        <f>SUM(BK172:BK222)</f>
        <v>0</v>
      </c>
    </row>
    <row r="172" spans="2:65" s="1" customFormat="1" ht="16.5" customHeight="1" x14ac:dyDescent="0.2">
      <c r="B172" s="15"/>
      <c r="C172" s="114" t="s">
        <v>251</v>
      </c>
      <c r="D172" s="114" t="s">
        <v>84</v>
      </c>
      <c r="E172" s="115" t="s">
        <v>252</v>
      </c>
      <c r="F172" s="116" t="s">
        <v>253</v>
      </c>
      <c r="G172" s="117" t="s">
        <v>254</v>
      </c>
      <c r="H172" s="118">
        <v>0.35</v>
      </c>
      <c r="I172" s="119"/>
      <c r="J172" s="119"/>
      <c r="K172" s="120">
        <f>ROUND(P172*H172,2)</f>
        <v>0</v>
      </c>
      <c r="L172" s="116" t="s">
        <v>88</v>
      </c>
      <c r="M172" s="17"/>
      <c r="N172" s="121" t="s">
        <v>7</v>
      </c>
      <c r="O172" s="122" t="s">
        <v>24</v>
      </c>
      <c r="P172" s="123">
        <f>I172+J172</f>
        <v>0</v>
      </c>
      <c r="Q172" s="123">
        <f>ROUND(I172*H172,2)</f>
        <v>0</v>
      </c>
      <c r="R172" s="123">
        <f>ROUND(J172*H172,2)</f>
        <v>0</v>
      </c>
      <c r="S172" s="23"/>
      <c r="T172" s="124">
        <f>S172*H172</f>
        <v>0</v>
      </c>
      <c r="U172" s="124">
        <v>1.9300000000000001E-3</v>
      </c>
      <c r="V172" s="124">
        <f>U172*H172</f>
        <v>6.7549999999999999E-4</v>
      </c>
      <c r="W172" s="124">
        <v>0</v>
      </c>
      <c r="X172" s="125">
        <f>W172*H172</f>
        <v>0</v>
      </c>
      <c r="AR172" s="8" t="s">
        <v>178</v>
      </c>
      <c r="AT172" s="8" t="s">
        <v>84</v>
      </c>
      <c r="AU172" s="8" t="s">
        <v>40</v>
      </c>
      <c r="AY172" s="8" t="s">
        <v>81</v>
      </c>
      <c r="BE172" s="126">
        <f>IF(O172="základní",K172,0)</f>
        <v>0</v>
      </c>
      <c r="BF172" s="126">
        <f>IF(O172="snížená",K172,0)</f>
        <v>0</v>
      </c>
      <c r="BG172" s="126">
        <f>IF(O172="zákl. přenesená",K172,0)</f>
        <v>0</v>
      </c>
      <c r="BH172" s="126">
        <f>IF(O172="sníž. přenesená",K172,0)</f>
        <v>0</v>
      </c>
      <c r="BI172" s="126">
        <f>IF(O172="nulová",K172,0)</f>
        <v>0</v>
      </c>
      <c r="BJ172" s="8" t="s">
        <v>38</v>
      </c>
      <c r="BK172" s="126">
        <f>ROUND(P172*H172,2)</f>
        <v>0</v>
      </c>
      <c r="BL172" s="8" t="s">
        <v>178</v>
      </c>
      <c r="BM172" s="8" t="s">
        <v>255</v>
      </c>
    </row>
    <row r="173" spans="2:65" s="1" customFormat="1" x14ac:dyDescent="0.2">
      <c r="B173" s="15"/>
      <c r="C173" s="16"/>
      <c r="D173" s="127" t="s">
        <v>91</v>
      </c>
      <c r="E173" s="16"/>
      <c r="F173" s="128" t="s">
        <v>256</v>
      </c>
      <c r="G173" s="16"/>
      <c r="H173" s="16"/>
      <c r="I173" s="38"/>
      <c r="J173" s="38"/>
      <c r="K173" s="16"/>
      <c r="L173" s="16"/>
      <c r="M173" s="17"/>
      <c r="N173" s="129"/>
      <c r="O173" s="23"/>
      <c r="P173" s="23"/>
      <c r="Q173" s="23"/>
      <c r="R173" s="23"/>
      <c r="S173" s="23"/>
      <c r="T173" s="23"/>
      <c r="U173" s="23"/>
      <c r="V173" s="23"/>
      <c r="W173" s="23"/>
      <c r="X173" s="24"/>
      <c r="AT173" s="8" t="s">
        <v>91</v>
      </c>
      <c r="AU173" s="8" t="s">
        <v>40</v>
      </c>
    </row>
    <row r="174" spans="2:65" s="1" customFormat="1" ht="67.2" x14ac:dyDescent="0.2">
      <c r="B174" s="15"/>
      <c r="C174" s="16"/>
      <c r="D174" s="127" t="s">
        <v>171</v>
      </c>
      <c r="E174" s="16"/>
      <c r="F174" s="151" t="s">
        <v>257</v>
      </c>
      <c r="G174" s="16"/>
      <c r="H174" s="16"/>
      <c r="I174" s="38"/>
      <c r="J174" s="38"/>
      <c r="K174" s="16"/>
      <c r="L174" s="16"/>
      <c r="M174" s="17"/>
      <c r="N174" s="129"/>
      <c r="O174" s="23"/>
      <c r="P174" s="23"/>
      <c r="Q174" s="23"/>
      <c r="R174" s="23"/>
      <c r="S174" s="23"/>
      <c r="T174" s="23"/>
      <c r="U174" s="23"/>
      <c r="V174" s="23"/>
      <c r="W174" s="23"/>
      <c r="X174" s="24"/>
      <c r="AT174" s="8" t="s">
        <v>171</v>
      </c>
      <c r="AU174" s="8" t="s">
        <v>40</v>
      </c>
    </row>
    <row r="175" spans="2:65" s="1" customFormat="1" ht="16.5" customHeight="1" x14ac:dyDescent="0.2">
      <c r="B175" s="15"/>
      <c r="C175" s="114" t="s">
        <v>110</v>
      </c>
      <c r="D175" s="114" t="s">
        <v>84</v>
      </c>
      <c r="E175" s="115" t="s">
        <v>258</v>
      </c>
      <c r="F175" s="116" t="s">
        <v>259</v>
      </c>
      <c r="G175" s="117" t="s">
        <v>116</v>
      </c>
      <c r="H175" s="118">
        <v>15</v>
      </c>
      <c r="I175" s="119"/>
      <c r="J175" s="119"/>
      <c r="K175" s="120">
        <f>ROUND(P175*H175,2)</f>
        <v>0</v>
      </c>
      <c r="L175" s="116" t="s">
        <v>88</v>
      </c>
      <c r="M175" s="17"/>
      <c r="N175" s="121" t="s">
        <v>7</v>
      </c>
      <c r="O175" s="122" t="s">
        <v>24</v>
      </c>
      <c r="P175" s="123">
        <f>I175+J175</f>
        <v>0</v>
      </c>
      <c r="Q175" s="123">
        <f>ROUND(I175*H175,2)</f>
        <v>0</v>
      </c>
      <c r="R175" s="123">
        <f>ROUND(J175*H175,2)</f>
        <v>0</v>
      </c>
      <c r="S175" s="23"/>
      <c r="T175" s="124">
        <f>S175*H175</f>
        <v>0</v>
      </c>
      <c r="U175" s="124">
        <v>0</v>
      </c>
      <c r="V175" s="124">
        <f>U175*H175</f>
        <v>0</v>
      </c>
      <c r="W175" s="124">
        <v>0</v>
      </c>
      <c r="X175" s="125">
        <f>W175*H175</f>
        <v>0</v>
      </c>
      <c r="AR175" s="8" t="s">
        <v>178</v>
      </c>
      <c r="AT175" s="8" t="s">
        <v>84</v>
      </c>
      <c r="AU175" s="8" t="s">
        <v>40</v>
      </c>
      <c r="AY175" s="8" t="s">
        <v>81</v>
      </c>
      <c r="BE175" s="126">
        <f>IF(O175="základní",K175,0)</f>
        <v>0</v>
      </c>
      <c r="BF175" s="126">
        <f>IF(O175="snížená",K175,0)</f>
        <v>0</v>
      </c>
      <c r="BG175" s="126">
        <f>IF(O175="zákl. přenesená",K175,0)</f>
        <v>0</v>
      </c>
      <c r="BH175" s="126">
        <f>IF(O175="sníž. přenesená",K175,0)</f>
        <v>0</v>
      </c>
      <c r="BI175" s="126">
        <f>IF(O175="nulová",K175,0)</f>
        <v>0</v>
      </c>
      <c r="BJ175" s="8" t="s">
        <v>38</v>
      </c>
      <c r="BK175" s="126">
        <f>ROUND(P175*H175,2)</f>
        <v>0</v>
      </c>
      <c r="BL175" s="8" t="s">
        <v>178</v>
      </c>
      <c r="BM175" s="8" t="s">
        <v>260</v>
      </c>
    </row>
    <row r="176" spans="2:65" s="1" customFormat="1" ht="28.8" x14ac:dyDescent="0.2">
      <c r="B176" s="15"/>
      <c r="C176" s="16"/>
      <c r="D176" s="127" t="s">
        <v>91</v>
      </c>
      <c r="E176" s="16"/>
      <c r="F176" s="128" t="s">
        <v>261</v>
      </c>
      <c r="G176" s="16"/>
      <c r="H176" s="16"/>
      <c r="I176" s="38"/>
      <c r="J176" s="38"/>
      <c r="K176" s="16"/>
      <c r="L176" s="16"/>
      <c r="M176" s="17"/>
      <c r="N176" s="129"/>
      <c r="O176" s="23"/>
      <c r="P176" s="23"/>
      <c r="Q176" s="23"/>
      <c r="R176" s="23"/>
      <c r="S176" s="23"/>
      <c r="T176" s="23"/>
      <c r="U176" s="23"/>
      <c r="V176" s="23"/>
      <c r="W176" s="23"/>
      <c r="X176" s="24"/>
      <c r="AT176" s="8" t="s">
        <v>91</v>
      </c>
      <c r="AU176" s="8" t="s">
        <v>40</v>
      </c>
    </row>
    <row r="177" spans="2:65" s="1" customFormat="1" ht="28.8" x14ac:dyDescent="0.2">
      <c r="B177" s="15"/>
      <c r="C177" s="16"/>
      <c r="D177" s="127" t="s">
        <v>171</v>
      </c>
      <c r="E177" s="16"/>
      <c r="F177" s="151" t="s">
        <v>262</v>
      </c>
      <c r="G177" s="16"/>
      <c r="H177" s="16"/>
      <c r="I177" s="38"/>
      <c r="J177" s="38"/>
      <c r="K177" s="16"/>
      <c r="L177" s="16"/>
      <c r="M177" s="17"/>
      <c r="N177" s="129"/>
      <c r="O177" s="23"/>
      <c r="P177" s="23"/>
      <c r="Q177" s="23"/>
      <c r="R177" s="23"/>
      <c r="S177" s="23"/>
      <c r="T177" s="23"/>
      <c r="U177" s="23"/>
      <c r="V177" s="23"/>
      <c r="W177" s="23"/>
      <c r="X177" s="24"/>
      <c r="AT177" s="8" t="s">
        <v>171</v>
      </c>
      <c r="AU177" s="8" t="s">
        <v>40</v>
      </c>
    </row>
    <row r="178" spans="2:65" s="1" customFormat="1" ht="16.5" customHeight="1" x14ac:dyDescent="0.2">
      <c r="B178" s="15"/>
      <c r="C178" s="114" t="s">
        <v>263</v>
      </c>
      <c r="D178" s="114" t="s">
        <v>84</v>
      </c>
      <c r="E178" s="115" t="s">
        <v>264</v>
      </c>
      <c r="F178" s="116" t="s">
        <v>265</v>
      </c>
      <c r="G178" s="117" t="s">
        <v>266</v>
      </c>
      <c r="H178" s="118">
        <v>0.67500000000000004</v>
      </c>
      <c r="I178" s="119"/>
      <c r="J178" s="119"/>
      <c r="K178" s="120">
        <f>ROUND(P178*H178,2)</f>
        <v>0</v>
      </c>
      <c r="L178" s="116" t="s">
        <v>88</v>
      </c>
      <c r="M178" s="17"/>
      <c r="N178" s="121" t="s">
        <v>7</v>
      </c>
      <c r="O178" s="122" t="s">
        <v>24</v>
      </c>
      <c r="P178" s="123">
        <f>I178+J178</f>
        <v>0</v>
      </c>
      <c r="Q178" s="123">
        <f>ROUND(I178*H178,2)</f>
        <v>0</v>
      </c>
      <c r="R178" s="123">
        <f>ROUND(J178*H178,2)</f>
        <v>0</v>
      </c>
      <c r="S178" s="23"/>
      <c r="T178" s="124">
        <f>S178*H178</f>
        <v>0</v>
      </c>
      <c r="U178" s="124">
        <v>0</v>
      </c>
      <c r="V178" s="124">
        <f>U178*H178</f>
        <v>0</v>
      </c>
      <c r="W178" s="124">
        <v>0</v>
      </c>
      <c r="X178" s="125">
        <f>W178*H178</f>
        <v>0</v>
      </c>
      <c r="AR178" s="8" t="s">
        <v>178</v>
      </c>
      <c r="AT178" s="8" t="s">
        <v>84</v>
      </c>
      <c r="AU178" s="8" t="s">
        <v>40</v>
      </c>
      <c r="AY178" s="8" t="s">
        <v>81</v>
      </c>
      <c r="BE178" s="126">
        <f>IF(O178="základní",K178,0)</f>
        <v>0</v>
      </c>
      <c r="BF178" s="126">
        <f>IF(O178="snížená",K178,0)</f>
        <v>0</v>
      </c>
      <c r="BG178" s="126">
        <f>IF(O178="zákl. přenesená",K178,0)</f>
        <v>0</v>
      </c>
      <c r="BH178" s="126">
        <f>IF(O178="sníž. přenesená",K178,0)</f>
        <v>0</v>
      </c>
      <c r="BI178" s="126">
        <f>IF(O178="nulová",K178,0)</f>
        <v>0</v>
      </c>
      <c r="BJ178" s="8" t="s">
        <v>38</v>
      </c>
      <c r="BK178" s="126">
        <f>ROUND(P178*H178,2)</f>
        <v>0</v>
      </c>
      <c r="BL178" s="8" t="s">
        <v>178</v>
      </c>
      <c r="BM178" s="8" t="s">
        <v>267</v>
      </c>
    </row>
    <row r="179" spans="2:65" s="1" customFormat="1" x14ac:dyDescent="0.2">
      <c r="B179" s="15"/>
      <c r="C179" s="16"/>
      <c r="D179" s="127" t="s">
        <v>91</v>
      </c>
      <c r="E179" s="16"/>
      <c r="F179" s="128" t="s">
        <v>268</v>
      </c>
      <c r="G179" s="16"/>
      <c r="H179" s="16"/>
      <c r="I179" s="38"/>
      <c r="J179" s="38"/>
      <c r="K179" s="16"/>
      <c r="L179" s="16"/>
      <c r="M179" s="17"/>
      <c r="N179" s="129"/>
      <c r="O179" s="23"/>
      <c r="P179" s="23"/>
      <c r="Q179" s="23"/>
      <c r="R179" s="23"/>
      <c r="S179" s="23"/>
      <c r="T179" s="23"/>
      <c r="U179" s="23"/>
      <c r="V179" s="23"/>
      <c r="W179" s="23"/>
      <c r="X179" s="24"/>
      <c r="AT179" s="8" t="s">
        <v>91</v>
      </c>
      <c r="AU179" s="8" t="s">
        <v>40</v>
      </c>
    </row>
    <row r="180" spans="2:65" s="7" customFormat="1" x14ac:dyDescent="0.2">
      <c r="B180" s="130"/>
      <c r="C180" s="131"/>
      <c r="D180" s="127" t="s">
        <v>93</v>
      </c>
      <c r="E180" s="132" t="s">
        <v>7</v>
      </c>
      <c r="F180" s="133" t="s">
        <v>269</v>
      </c>
      <c r="G180" s="131"/>
      <c r="H180" s="134">
        <v>0.67500000000000004</v>
      </c>
      <c r="I180" s="135"/>
      <c r="J180" s="135"/>
      <c r="K180" s="131"/>
      <c r="L180" s="131"/>
      <c r="M180" s="136"/>
      <c r="N180" s="137"/>
      <c r="O180" s="138"/>
      <c r="P180" s="138"/>
      <c r="Q180" s="138"/>
      <c r="R180" s="138"/>
      <c r="S180" s="138"/>
      <c r="T180" s="138"/>
      <c r="U180" s="138"/>
      <c r="V180" s="138"/>
      <c r="W180" s="138"/>
      <c r="X180" s="139"/>
      <c r="AT180" s="140" t="s">
        <v>93</v>
      </c>
      <c r="AU180" s="140" t="s">
        <v>40</v>
      </c>
      <c r="AV180" s="7" t="s">
        <v>40</v>
      </c>
      <c r="AW180" s="7" t="s">
        <v>1</v>
      </c>
      <c r="AX180" s="7" t="s">
        <v>38</v>
      </c>
      <c r="AY180" s="140" t="s">
        <v>81</v>
      </c>
    </row>
    <row r="181" spans="2:65" s="1" customFormat="1" ht="16.5" customHeight="1" x14ac:dyDescent="0.2">
      <c r="B181" s="15"/>
      <c r="C181" s="114" t="s">
        <v>270</v>
      </c>
      <c r="D181" s="114" t="s">
        <v>84</v>
      </c>
      <c r="E181" s="115" t="s">
        <v>271</v>
      </c>
      <c r="F181" s="116" t="s">
        <v>272</v>
      </c>
      <c r="G181" s="117" t="s">
        <v>273</v>
      </c>
      <c r="H181" s="118">
        <v>4</v>
      </c>
      <c r="I181" s="119"/>
      <c r="J181" s="119"/>
      <c r="K181" s="120">
        <f>ROUND(P181*H181,2)</f>
        <v>0</v>
      </c>
      <c r="L181" s="116" t="s">
        <v>7</v>
      </c>
      <c r="M181" s="17"/>
      <c r="N181" s="121" t="s">
        <v>7</v>
      </c>
      <c r="O181" s="122" t="s">
        <v>24</v>
      </c>
      <c r="P181" s="123">
        <f>I181+J181</f>
        <v>0</v>
      </c>
      <c r="Q181" s="123">
        <f>ROUND(I181*H181,2)</f>
        <v>0</v>
      </c>
      <c r="R181" s="123">
        <f>ROUND(J181*H181,2)</f>
        <v>0</v>
      </c>
      <c r="S181" s="23"/>
      <c r="T181" s="124">
        <f>S181*H181</f>
        <v>0</v>
      </c>
      <c r="U181" s="124">
        <v>0</v>
      </c>
      <c r="V181" s="124">
        <f>U181*H181</f>
        <v>0</v>
      </c>
      <c r="W181" s="124">
        <v>0</v>
      </c>
      <c r="X181" s="125">
        <f>W181*H181</f>
        <v>0</v>
      </c>
      <c r="AR181" s="8" t="s">
        <v>178</v>
      </c>
      <c r="AT181" s="8" t="s">
        <v>84</v>
      </c>
      <c r="AU181" s="8" t="s">
        <v>40</v>
      </c>
      <c r="AY181" s="8" t="s">
        <v>81</v>
      </c>
      <c r="BE181" s="126">
        <f>IF(O181="základní",K181,0)</f>
        <v>0</v>
      </c>
      <c r="BF181" s="126">
        <f>IF(O181="snížená",K181,0)</f>
        <v>0</v>
      </c>
      <c r="BG181" s="126">
        <f>IF(O181="zákl. přenesená",K181,0)</f>
        <v>0</v>
      </c>
      <c r="BH181" s="126">
        <f>IF(O181="sníž. přenesená",K181,0)</f>
        <v>0</v>
      </c>
      <c r="BI181" s="126">
        <f>IF(O181="nulová",K181,0)</f>
        <v>0</v>
      </c>
      <c r="BJ181" s="8" t="s">
        <v>38</v>
      </c>
      <c r="BK181" s="126">
        <f>ROUND(P181*H181,2)</f>
        <v>0</v>
      </c>
      <c r="BL181" s="8" t="s">
        <v>178</v>
      </c>
      <c r="BM181" s="8" t="s">
        <v>274</v>
      </c>
    </row>
    <row r="182" spans="2:65" s="1" customFormat="1" x14ac:dyDescent="0.2">
      <c r="B182" s="15"/>
      <c r="C182" s="16"/>
      <c r="D182" s="127" t="s">
        <v>91</v>
      </c>
      <c r="E182" s="16"/>
      <c r="F182" s="128" t="s">
        <v>272</v>
      </c>
      <c r="G182" s="16"/>
      <c r="H182" s="16"/>
      <c r="I182" s="38"/>
      <c r="J182" s="38"/>
      <c r="K182" s="16"/>
      <c r="L182" s="16"/>
      <c r="M182" s="17"/>
      <c r="N182" s="129"/>
      <c r="O182" s="23"/>
      <c r="P182" s="23"/>
      <c r="Q182" s="23"/>
      <c r="R182" s="23"/>
      <c r="S182" s="23"/>
      <c r="T182" s="23"/>
      <c r="U182" s="23"/>
      <c r="V182" s="23"/>
      <c r="W182" s="23"/>
      <c r="X182" s="24"/>
      <c r="AT182" s="8" t="s">
        <v>91</v>
      </c>
      <c r="AU182" s="8" t="s">
        <v>40</v>
      </c>
    </row>
    <row r="183" spans="2:65" s="1" customFormat="1" ht="16.5" customHeight="1" x14ac:dyDescent="0.2">
      <c r="B183" s="15"/>
      <c r="C183" s="114" t="s">
        <v>275</v>
      </c>
      <c r="D183" s="114" t="s">
        <v>84</v>
      </c>
      <c r="E183" s="115" t="s">
        <v>276</v>
      </c>
      <c r="F183" s="116" t="s">
        <v>277</v>
      </c>
      <c r="G183" s="117" t="s">
        <v>273</v>
      </c>
      <c r="H183" s="118">
        <v>11</v>
      </c>
      <c r="I183" s="119"/>
      <c r="J183" s="119"/>
      <c r="K183" s="120">
        <f>ROUND(P183*H183,2)</f>
        <v>0</v>
      </c>
      <c r="L183" s="116" t="s">
        <v>7</v>
      </c>
      <c r="M183" s="17"/>
      <c r="N183" s="121" t="s">
        <v>7</v>
      </c>
      <c r="O183" s="122" t="s">
        <v>24</v>
      </c>
      <c r="P183" s="123">
        <f>I183+J183</f>
        <v>0</v>
      </c>
      <c r="Q183" s="123">
        <f>ROUND(I183*H183,2)</f>
        <v>0</v>
      </c>
      <c r="R183" s="123">
        <f>ROUND(J183*H183,2)</f>
        <v>0</v>
      </c>
      <c r="S183" s="23"/>
      <c r="T183" s="124">
        <f>S183*H183</f>
        <v>0</v>
      </c>
      <c r="U183" s="124">
        <v>0</v>
      </c>
      <c r="V183" s="124">
        <f>U183*H183</f>
        <v>0</v>
      </c>
      <c r="W183" s="124">
        <v>0</v>
      </c>
      <c r="X183" s="125">
        <f>W183*H183</f>
        <v>0</v>
      </c>
      <c r="AR183" s="8" t="s">
        <v>178</v>
      </c>
      <c r="AT183" s="8" t="s">
        <v>84</v>
      </c>
      <c r="AU183" s="8" t="s">
        <v>40</v>
      </c>
      <c r="AY183" s="8" t="s">
        <v>81</v>
      </c>
      <c r="BE183" s="126">
        <f>IF(O183="základní",K183,0)</f>
        <v>0</v>
      </c>
      <c r="BF183" s="126">
        <f>IF(O183="snížená",K183,0)</f>
        <v>0</v>
      </c>
      <c r="BG183" s="126">
        <f>IF(O183="zákl. přenesená",K183,0)</f>
        <v>0</v>
      </c>
      <c r="BH183" s="126">
        <f>IF(O183="sníž. přenesená",K183,0)</f>
        <v>0</v>
      </c>
      <c r="BI183" s="126">
        <f>IF(O183="nulová",K183,0)</f>
        <v>0</v>
      </c>
      <c r="BJ183" s="8" t="s">
        <v>38</v>
      </c>
      <c r="BK183" s="126">
        <f>ROUND(P183*H183,2)</f>
        <v>0</v>
      </c>
      <c r="BL183" s="8" t="s">
        <v>178</v>
      </c>
      <c r="BM183" s="8" t="s">
        <v>278</v>
      </c>
    </row>
    <row r="184" spans="2:65" s="1" customFormat="1" x14ac:dyDescent="0.2">
      <c r="B184" s="15"/>
      <c r="C184" s="16"/>
      <c r="D184" s="127" t="s">
        <v>91</v>
      </c>
      <c r="E184" s="16"/>
      <c r="F184" s="128" t="s">
        <v>277</v>
      </c>
      <c r="G184" s="16"/>
      <c r="H184" s="16"/>
      <c r="I184" s="38"/>
      <c r="J184" s="38"/>
      <c r="K184" s="16"/>
      <c r="L184" s="16"/>
      <c r="M184" s="17"/>
      <c r="N184" s="129"/>
      <c r="O184" s="23"/>
      <c r="P184" s="23"/>
      <c r="Q184" s="23"/>
      <c r="R184" s="23"/>
      <c r="S184" s="23"/>
      <c r="T184" s="23"/>
      <c r="U184" s="23"/>
      <c r="V184" s="23"/>
      <c r="W184" s="23"/>
      <c r="X184" s="24"/>
      <c r="AT184" s="8" t="s">
        <v>91</v>
      </c>
      <c r="AU184" s="8" t="s">
        <v>40</v>
      </c>
    </row>
    <row r="185" spans="2:65" s="1" customFormat="1" ht="16.5" customHeight="1" x14ac:dyDescent="0.2">
      <c r="B185" s="15"/>
      <c r="C185" s="141" t="s">
        <v>279</v>
      </c>
      <c r="D185" s="141" t="s">
        <v>95</v>
      </c>
      <c r="E185" s="142" t="s">
        <v>280</v>
      </c>
      <c r="F185" s="143" t="s">
        <v>281</v>
      </c>
      <c r="G185" s="144" t="s">
        <v>87</v>
      </c>
      <c r="H185" s="145">
        <v>21</v>
      </c>
      <c r="I185" s="146"/>
      <c r="J185" s="147"/>
      <c r="K185" s="148">
        <f>ROUND(P185*H185,2)</f>
        <v>0</v>
      </c>
      <c r="L185" s="143" t="s">
        <v>88</v>
      </c>
      <c r="M185" s="149"/>
      <c r="N185" s="150" t="s">
        <v>7</v>
      </c>
      <c r="O185" s="122" t="s">
        <v>24</v>
      </c>
      <c r="P185" s="123">
        <f>I185+J185</f>
        <v>0</v>
      </c>
      <c r="Q185" s="123">
        <f>ROUND(I185*H185,2)</f>
        <v>0</v>
      </c>
      <c r="R185" s="123">
        <f>ROUND(J185*H185,2)</f>
        <v>0</v>
      </c>
      <c r="S185" s="23"/>
      <c r="T185" s="124">
        <f>S185*H185</f>
        <v>0</v>
      </c>
      <c r="U185" s="124">
        <v>1.3129999999999999E-2</v>
      </c>
      <c r="V185" s="124">
        <f>U185*H185</f>
        <v>0.27572999999999998</v>
      </c>
      <c r="W185" s="124">
        <v>0</v>
      </c>
      <c r="X185" s="125">
        <f>W185*H185</f>
        <v>0</v>
      </c>
      <c r="AR185" s="8" t="s">
        <v>98</v>
      </c>
      <c r="AT185" s="8" t="s">
        <v>95</v>
      </c>
      <c r="AU185" s="8" t="s">
        <v>40</v>
      </c>
      <c r="AY185" s="8" t="s">
        <v>81</v>
      </c>
      <c r="BE185" s="126">
        <f>IF(O185="základní",K185,0)</f>
        <v>0</v>
      </c>
      <c r="BF185" s="126">
        <f>IF(O185="snížená",K185,0)</f>
        <v>0</v>
      </c>
      <c r="BG185" s="126">
        <f>IF(O185="zákl. přenesená",K185,0)</f>
        <v>0</v>
      </c>
      <c r="BH185" s="126">
        <f>IF(O185="sníž. přenesená",K185,0)</f>
        <v>0</v>
      </c>
      <c r="BI185" s="126">
        <f>IF(O185="nulová",K185,0)</f>
        <v>0</v>
      </c>
      <c r="BJ185" s="8" t="s">
        <v>38</v>
      </c>
      <c r="BK185" s="126">
        <f>ROUND(P185*H185,2)</f>
        <v>0</v>
      </c>
      <c r="BL185" s="8" t="s">
        <v>98</v>
      </c>
      <c r="BM185" s="8" t="s">
        <v>282</v>
      </c>
    </row>
    <row r="186" spans="2:65" s="1" customFormat="1" x14ac:dyDescent="0.2">
      <c r="B186" s="15"/>
      <c r="C186" s="16"/>
      <c r="D186" s="127" t="s">
        <v>91</v>
      </c>
      <c r="E186" s="16"/>
      <c r="F186" s="128" t="s">
        <v>281</v>
      </c>
      <c r="G186" s="16"/>
      <c r="H186" s="16"/>
      <c r="I186" s="38"/>
      <c r="J186" s="38"/>
      <c r="K186" s="16"/>
      <c r="L186" s="16"/>
      <c r="M186" s="17"/>
      <c r="N186" s="129"/>
      <c r="O186" s="23"/>
      <c r="P186" s="23"/>
      <c r="Q186" s="23"/>
      <c r="R186" s="23"/>
      <c r="S186" s="23"/>
      <c r="T186" s="23"/>
      <c r="U186" s="23"/>
      <c r="V186" s="23"/>
      <c r="W186" s="23"/>
      <c r="X186" s="24"/>
      <c r="AT186" s="8" t="s">
        <v>91</v>
      </c>
      <c r="AU186" s="8" t="s">
        <v>40</v>
      </c>
    </row>
    <row r="187" spans="2:65" s="7" customFormat="1" x14ac:dyDescent="0.2">
      <c r="B187" s="130"/>
      <c r="C187" s="131"/>
      <c r="D187" s="127" t="s">
        <v>93</v>
      </c>
      <c r="E187" s="132" t="s">
        <v>7</v>
      </c>
      <c r="F187" s="133" t="s">
        <v>283</v>
      </c>
      <c r="G187" s="131"/>
      <c r="H187" s="134">
        <v>21</v>
      </c>
      <c r="I187" s="135"/>
      <c r="J187" s="135"/>
      <c r="K187" s="131"/>
      <c r="L187" s="131"/>
      <c r="M187" s="136"/>
      <c r="N187" s="137"/>
      <c r="O187" s="138"/>
      <c r="P187" s="138"/>
      <c r="Q187" s="138"/>
      <c r="R187" s="138"/>
      <c r="S187" s="138"/>
      <c r="T187" s="138"/>
      <c r="U187" s="138"/>
      <c r="V187" s="138"/>
      <c r="W187" s="138"/>
      <c r="X187" s="139"/>
      <c r="AT187" s="140" t="s">
        <v>93</v>
      </c>
      <c r="AU187" s="140" t="s">
        <v>40</v>
      </c>
      <c r="AV187" s="7" t="s">
        <v>40</v>
      </c>
      <c r="AW187" s="7" t="s">
        <v>1</v>
      </c>
      <c r="AX187" s="7" t="s">
        <v>38</v>
      </c>
      <c r="AY187" s="140" t="s">
        <v>81</v>
      </c>
    </row>
    <row r="188" spans="2:65" s="1" customFormat="1" ht="16.5" customHeight="1" x14ac:dyDescent="0.2">
      <c r="B188" s="15"/>
      <c r="C188" s="114" t="s">
        <v>284</v>
      </c>
      <c r="D188" s="114" t="s">
        <v>84</v>
      </c>
      <c r="E188" s="115" t="s">
        <v>285</v>
      </c>
      <c r="F188" s="116" t="s">
        <v>286</v>
      </c>
      <c r="G188" s="117" t="s">
        <v>266</v>
      </c>
      <c r="H188" s="118">
        <v>9.3719999999999999</v>
      </c>
      <c r="I188" s="119"/>
      <c r="J188" s="119"/>
      <c r="K188" s="120">
        <f>ROUND(P188*H188,2)</f>
        <v>0</v>
      </c>
      <c r="L188" s="116" t="s">
        <v>88</v>
      </c>
      <c r="M188" s="17"/>
      <c r="N188" s="121" t="s">
        <v>7</v>
      </c>
      <c r="O188" s="122" t="s">
        <v>24</v>
      </c>
      <c r="P188" s="123">
        <f>I188+J188</f>
        <v>0</v>
      </c>
      <c r="Q188" s="123">
        <f>ROUND(I188*H188,2)</f>
        <v>0</v>
      </c>
      <c r="R188" s="123">
        <f>ROUND(J188*H188,2)</f>
        <v>0</v>
      </c>
      <c r="S188" s="23"/>
      <c r="T188" s="124">
        <f>S188*H188</f>
        <v>0</v>
      </c>
      <c r="U188" s="124">
        <v>0</v>
      </c>
      <c r="V188" s="124">
        <f>U188*H188</f>
        <v>0</v>
      </c>
      <c r="W188" s="124">
        <v>0</v>
      </c>
      <c r="X188" s="125">
        <f>W188*H188</f>
        <v>0</v>
      </c>
      <c r="AR188" s="8" t="s">
        <v>178</v>
      </c>
      <c r="AT188" s="8" t="s">
        <v>84</v>
      </c>
      <c r="AU188" s="8" t="s">
        <v>40</v>
      </c>
      <c r="AY188" s="8" t="s">
        <v>81</v>
      </c>
      <c r="BE188" s="126">
        <f>IF(O188="základní",K188,0)</f>
        <v>0</v>
      </c>
      <c r="BF188" s="126">
        <f>IF(O188="snížená",K188,0)</f>
        <v>0</v>
      </c>
      <c r="BG188" s="126">
        <f>IF(O188="zákl. přenesená",K188,0)</f>
        <v>0</v>
      </c>
      <c r="BH188" s="126">
        <f>IF(O188="sníž. přenesená",K188,0)</f>
        <v>0</v>
      </c>
      <c r="BI188" s="126">
        <f>IF(O188="nulová",K188,0)</f>
        <v>0</v>
      </c>
      <c r="BJ188" s="8" t="s">
        <v>38</v>
      </c>
      <c r="BK188" s="126">
        <f>ROUND(P188*H188,2)</f>
        <v>0</v>
      </c>
      <c r="BL188" s="8" t="s">
        <v>178</v>
      </c>
      <c r="BM188" s="8" t="s">
        <v>287</v>
      </c>
    </row>
    <row r="189" spans="2:65" s="1" customFormat="1" x14ac:dyDescent="0.2">
      <c r="B189" s="15"/>
      <c r="C189" s="16"/>
      <c r="D189" s="127" t="s">
        <v>91</v>
      </c>
      <c r="E189" s="16"/>
      <c r="F189" s="128" t="s">
        <v>288</v>
      </c>
      <c r="G189" s="16"/>
      <c r="H189" s="16"/>
      <c r="I189" s="38"/>
      <c r="J189" s="38"/>
      <c r="K189" s="16"/>
      <c r="L189" s="16"/>
      <c r="M189" s="17"/>
      <c r="N189" s="129"/>
      <c r="O189" s="23"/>
      <c r="P189" s="23"/>
      <c r="Q189" s="23"/>
      <c r="R189" s="23"/>
      <c r="S189" s="23"/>
      <c r="T189" s="23"/>
      <c r="U189" s="23"/>
      <c r="V189" s="23"/>
      <c r="W189" s="23"/>
      <c r="X189" s="24"/>
      <c r="AT189" s="8" t="s">
        <v>91</v>
      </c>
      <c r="AU189" s="8" t="s">
        <v>40</v>
      </c>
    </row>
    <row r="190" spans="2:65" s="1" customFormat="1" ht="28.8" x14ac:dyDescent="0.2">
      <c r="B190" s="15"/>
      <c r="C190" s="16"/>
      <c r="D190" s="127" t="s">
        <v>136</v>
      </c>
      <c r="E190" s="16"/>
      <c r="F190" s="151" t="s">
        <v>289</v>
      </c>
      <c r="G190" s="16"/>
      <c r="H190" s="16"/>
      <c r="I190" s="38"/>
      <c r="J190" s="38"/>
      <c r="K190" s="16"/>
      <c r="L190" s="16"/>
      <c r="M190" s="17"/>
      <c r="N190" s="129"/>
      <c r="O190" s="23"/>
      <c r="P190" s="23"/>
      <c r="Q190" s="23"/>
      <c r="R190" s="23"/>
      <c r="S190" s="23"/>
      <c r="T190" s="23"/>
      <c r="U190" s="23"/>
      <c r="V190" s="23"/>
      <c r="W190" s="23"/>
      <c r="X190" s="24"/>
      <c r="AT190" s="8" t="s">
        <v>136</v>
      </c>
      <c r="AU190" s="8" t="s">
        <v>40</v>
      </c>
    </row>
    <row r="191" spans="2:65" s="7" customFormat="1" x14ac:dyDescent="0.2">
      <c r="B191" s="130"/>
      <c r="C191" s="131"/>
      <c r="D191" s="127" t="s">
        <v>93</v>
      </c>
      <c r="E191" s="132" t="s">
        <v>7</v>
      </c>
      <c r="F191" s="133" t="s">
        <v>290</v>
      </c>
      <c r="G191" s="131"/>
      <c r="H191" s="134">
        <v>9.3719999999999999</v>
      </c>
      <c r="I191" s="135"/>
      <c r="J191" s="135"/>
      <c r="K191" s="131"/>
      <c r="L191" s="131"/>
      <c r="M191" s="136"/>
      <c r="N191" s="137"/>
      <c r="O191" s="138"/>
      <c r="P191" s="138"/>
      <c r="Q191" s="138"/>
      <c r="R191" s="138"/>
      <c r="S191" s="138"/>
      <c r="T191" s="138"/>
      <c r="U191" s="138"/>
      <c r="V191" s="138"/>
      <c r="W191" s="138"/>
      <c r="X191" s="139"/>
      <c r="AT191" s="140" t="s">
        <v>93</v>
      </c>
      <c r="AU191" s="140" t="s">
        <v>40</v>
      </c>
      <c r="AV191" s="7" t="s">
        <v>40</v>
      </c>
      <c r="AW191" s="7" t="s">
        <v>1</v>
      </c>
      <c r="AX191" s="7" t="s">
        <v>38</v>
      </c>
      <c r="AY191" s="140" t="s">
        <v>81</v>
      </c>
    </row>
    <row r="192" spans="2:65" s="1" customFormat="1" ht="16.5" customHeight="1" x14ac:dyDescent="0.2">
      <c r="B192" s="15"/>
      <c r="C192" s="114" t="s">
        <v>291</v>
      </c>
      <c r="D192" s="114" t="s">
        <v>84</v>
      </c>
      <c r="E192" s="115" t="s">
        <v>292</v>
      </c>
      <c r="F192" s="116" t="s">
        <v>293</v>
      </c>
      <c r="G192" s="117" t="s">
        <v>87</v>
      </c>
      <c r="H192" s="118">
        <v>265</v>
      </c>
      <c r="I192" s="119"/>
      <c r="J192" s="119"/>
      <c r="K192" s="120">
        <f>ROUND(P192*H192,2)</f>
        <v>0</v>
      </c>
      <c r="L192" s="116" t="s">
        <v>88</v>
      </c>
      <c r="M192" s="17"/>
      <c r="N192" s="121" t="s">
        <v>7</v>
      </c>
      <c r="O192" s="122" t="s">
        <v>24</v>
      </c>
      <c r="P192" s="123">
        <f>I192+J192</f>
        <v>0</v>
      </c>
      <c r="Q192" s="123">
        <f>ROUND(I192*H192,2)</f>
        <v>0</v>
      </c>
      <c r="R192" s="123">
        <f>ROUND(J192*H192,2)</f>
        <v>0</v>
      </c>
      <c r="S192" s="23"/>
      <c r="T192" s="124">
        <f>S192*H192</f>
        <v>0</v>
      </c>
      <c r="U192" s="124">
        <v>0</v>
      </c>
      <c r="V192" s="124">
        <f>U192*H192</f>
        <v>0</v>
      </c>
      <c r="W192" s="124">
        <v>0</v>
      </c>
      <c r="X192" s="125">
        <f>W192*H192</f>
        <v>0</v>
      </c>
      <c r="AR192" s="8" t="s">
        <v>178</v>
      </c>
      <c r="AT192" s="8" t="s">
        <v>84</v>
      </c>
      <c r="AU192" s="8" t="s">
        <v>40</v>
      </c>
      <c r="AY192" s="8" t="s">
        <v>81</v>
      </c>
      <c r="BE192" s="126">
        <f>IF(O192="základní",K192,0)</f>
        <v>0</v>
      </c>
      <c r="BF192" s="126">
        <f>IF(O192="snížená",K192,0)</f>
        <v>0</v>
      </c>
      <c r="BG192" s="126">
        <f>IF(O192="zákl. přenesená",K192,0)</f>
        <v>0</v>
      </c>
      <c r="BH192" s="126">
        <f>IF(O192="sníž. přenesená",K192,0)</f>
        <v>0</v>
      </c>
      <c r="BI192" s="126">
        <f>IF(O192="nulová",K192,0)</f>
        <v>0</v>
      </c>
      <c r="BJ192" s="8" t="s">
        <v>38</v>
      </c>
      <c r="BK192" s="126">
        <f>ROUND(P192*H192,2)</f>
        <v>0</v>
      </c>
      <c r="BL192" s="8" t="s">
        <v>178</v>
      </c>
      <c r="BM192" s="8" t="s">
        <v>294</v>
      </c>
    </row>
    <row r="193" spans="2:65" s="1" customFormat="1" ht="19.2" x14ac:dyDescent="0.2">
      <c r="B193" s="15"/>
      <c r="C193" s="16"/>
      <c r="D193" s="127" t="s">
        <v>91</v>
      </c>
      <c r="E193" s="16"/>
      <c r="F193" s="128" t="s">
        <v>295</v>
      </c>
      <c r="G193" s="16"/>
      <c r="H193" s="16"/>
      <c r="I193" s="38"/>
      <c r="J193" s="38"/>
      <c r="K193" s="16"/>
      <c r="L193" s="16"/>
      <c r="M193" s="17"/>
      <c r="N193" s="129"/>
      <c r="O193" s="23"/>
      <c r="P193" s="23"/>
      <c r="Q193" s="23"/>
      <c r="R193" s="23"/>
      <c r="S193" s="23"/>
      <c r="T193" s="23"/>
      <c r="U193" s="23"/>
      <c r="V193" s="23"/>
      <c r="W193" s="23"/>
      <c r="X193" s="24"/>
      <c r="AT193" s="8" t="s">
        <v>91</v>
      </c>
      <c r="AU193" s="8" t="s">
        <v>40</v>
      </c>
    </row>
    <row r="194" spans="2:65" s="1" customFormat="1" ht="38.4" x14ac:dyDescent="0.2">
      <c r="B194" s="15"/>
      <c r="C194" s="16"/>
      <c r="D194" s="127" t="s">
        <v>171</v>
      </c>
      <c r="E194" s="16"/>
      <c r="F194" s="151" t="s">
        <v>296</v>
      </c>
      <c r="G194" s="16"/>
      <c r="H194" s="16"/>
      <c r="I194" s="38"/>
      <c r="J194" s="38"/>
      <c r="K194" s="16"/>
      <c r="L194" s="16"/>
      <c r="M194" s="17"/>
      <c r="N194" s="129"/>
      <c r="O194" s="23"/>
      <c r="P194" s="23"/>
      <c r="Q194" s="23"/>
      <c r="R194" s="23"/>
      <c r="S194" s="23"/>
      <c r="T194" s="23"/>
      <c r="U194" s="23"/>
      <c r="V194" s="23"/>
      <c r="W194" s="23"/>
      <c r="X194" s="24"/>
      <c r="AT194" s="8" t="s">
        <v>171</v>
      </c>
      <c r="AU194" s="8" t="s">
        <v>40</v>
      </c>
    </row>
    <row r="195" spans="2:65" s="7" customFormat="1" x14ac:dyDescent="0.2">
      <c r="B195" s="130"/>
      <c r="C195" s="131"/>
      <c r="D195" s="127" t="s">
        <v>93</v>
      </c>
      <c r="E195" s="132" t="s">
        <v>7</v>
      </c>
      <c r="F195" s="133" t="s">
        <v>297</v>
      </c>
      <c r="G195" s="131"/>
      <c r="H195" s="134">
        <v>265</v>
      </c>
      <c r="I195" s="135"/>
      <c r="J195" s="135"/>
      <c r="K195" s="131"/>
      <c r="L195" s="131"/>
      <c r="M195" s="136"/>
      <c r="N195" s="137"/>
      <c r="O195" s="138"/>
      <c r="P195" s="138"/>
      <c r="Q195" s="138"/>
      <c r="R195" s="138"/>
      <c r="S195" s="138"/>
      <c r="T195" s="138"/>
      <c r="U195" s="138"/>
      <c r="V195" s="138"/>
      <c r="W195" s="138"/>
      <c r="X195" s="139"/>
      <c r="AT195" s="140" t="s">
        <v>93</v>
      </c>
      <c r="AU195" s="140" t="s">
        <v>40</v>
      </c>
      <c r="AV195" s="7" t="s">
        <v>40</v>
      </c>
      <c r="AW195" s="7" t="s">
        <v>1</v>
      </c>
      <c r="AX195" s="7" t="s">
        <v>38</v>
      </c>
      <c r="AY195" s="140" t="s">
        <v>81</v>
      </c>
    </row>
    <row r="196" spans="2:65" s="1" customFormat="1" ht="16.5" customHeight="1" x14ac:dyDescent="0.2">
      <c r="B196" s="15"/>
      <c r="C196" s="114" t="s">
        <v>298</v>
      </c>
      <c r="D196" s="114" t="s">
        <v>84</v>
      </c>
      <c r="E196" s="115" t="s">
        <v>299</v>
      </c>
      <c r="F196" s="116" t="s">
        <v>300</v>
      </c>
      <c r="G196" s="117" t="s">
        <v>87</v>
      </c>
      <c r="H196" s="118">
        <v>85</v>
      </c>
      <c r="I196" s="119"/>
      <c r="J196" s="119"/>
      <c r="K196" s="120">
        <f>ROUND(P196*H196,2)</f>
        <v>0</v>
      </c>
      <c r="L196" s="116" t="s">
        <v>88</v>
      </c>
      <c r="M196" s="17"/>
      <c r="N196" s="121" t="s">
        <v>7</v>
      </c>
      <c r="O196" s="122" t="s">
        <v>24</v>
      </c>
      <c r="P196" s="123">
        <f>I196+J196</f>
        <v>0</v>
      </c>
      <c r="Q196" s="123">
        <f>ROUND(I196*H196,2)</f>
        <v>0</v>
      </c>
      <c r="R196" s="123">
        <f>ROUND(J196*H196,2)</f>
        <v>0</v>
      </c>
      <c r="S196" s="23"/>
      <c r="T196" s="124">
        <f>S196*H196</f>
        <v>0</v>
      </c>
      <c r="U196" s="124">
        <v>0</v>
      </c>
      <c r="V196" s="124">
        <f>U196*H196</f>
        <v>0</v>
      </c>
      <c r="W196" s="124">
        <v>0</v>
      </c>
      <c r="X196" s="125">
        <f>W196*H196</f>
        <v>0</v>
      </c>
      <c r="AR196" s="8" t="s">
        <v>178</v>
      </c>
      <c r="AT196" s="8" t="s">
        <v>84</v>
      </c>
      <c r="AU196" s="8" t="s">
        <v>40</v>
      </c>
      <c r="AY196" s="8" t="s">
        <v>81</v>
      </c>
      <c r="BE196" s="126">
        <f>IF(O196="základní",K196,0)</f>
        <v>0</v>
      </c>
      <c r="BF196" s="126">
        <f>IF(O196="snížená",K196,0)</f>
        <v>0</v>
      </c>
      <c r="BG196" s="126">
        <f>IF(O196="zákl. přenesená",K196,0)</f>
        <v>0</v>
      </c>
      <c r="BH196" s="126">
        <f>IF(O196="sníž. přenesená",K196,0)</f>
        <v>0</v>
      </c>
      <c r="BI196" s="126">
        <f>IF(O196="nulová",K196,0)</f>
        <v>0</v>
      </c>
      <c r="BJ196" s="8" t="s">
        <v>38</v>
      </c>
      <c r="BK196" s="126">
        <f>ROUND(P196*H196,2)</f>
        <v>0</v>
      </c>
      <c r="BL196" s="8" t="s">
        <v>178</v>
      </c>
      <c r="BM196" s="8" t="s">
        <v>301</v>
      </c>
    </row>
    <row r="197" spans="2:65" s="1" customFormat="1" ht="19.2" x14ac:dyDescent="0.2">
      <c r="B197" s="15"/>
      <c r="C197" s="16"/>
      <c r="D197" s="127" t="s">
        <v>91</v>
      </c>
      <c r="E197" s="16"/>
      <c r="F197" s="128" t="s">
        <v>302</v>
      </c>
      <c r="G197" s="16"/>
      <c r="H197" s="16"/>
      <c r="I197" s="38"/>
      <c r="J197" s="38"/>
      <c r="K197" s="16"/>
      <c r="L197" s="16"/>
      <c r="M197" s="17"/>
      <c r="N197" s="129"/>
      <c r="O197" s="23"/>
      <c r="P197" s="23"/>
      <c r="Q197" s="23"/>
      <c r="R197" s="23"/>
      <c r="S197" s="23"/>
      <c r="T197" s="23"/>
      <c r="U197" s="23"/>
      <c r="V197" s="23"/>
      <c r="W197" s="23"/>
      <c r="X197" s="24"/>
      <c r="AT197" s="8" t="s">
        <v>91</v>
      </c>
      <c r="AU197" s="8" t="s">
        <v>40</v>
      </c>
    </row>
    <row r="198" spans="2:65" s="1" customFormat="1" ht="38.4" x14ac:dyDescent="0.2">
      <c r="B198" s="15"/>
      <c r="C198" s="16"/>
      <c r="D198" s="127" t="s">
        <v>171</v>
      </c>
      <c r="E198" s="16"/>
      <c r="F198" s="151" t="s">
        <v>296</v>
      </c>
      <c r="G198" s="16"/>
      <c r="H198" s="16"/>
      <c r="I198" s="38"/>
      <c r="J198" s="38"/>
      <c r="K198" s="16"/>
      <c r="L198" s="16"/>
      <c r="M198" s="17"/>
      <c r="N198" s="129"/>
      <c r="O198" s="23"/>
      <c r="P198" s="23"/>
      <c r="Q198" s="23"/>
      <c r="R198" s="23"/>
      <c r="S198" s="23"/>
      <c r="T198" s="23"/>
      <c r="U198" s="23"/>
      <c r="V198" s="23"/>
      <c r="W198" s="23"/>
      <c r="X198" s="24"/>
      <c r="AT198" s="8" t="s">
        <v>171</v>
      </c>
      <c r="AU198" s="8" t="s">
        <v>40</v>
      </c>
    </row>
    <row r="199" spans="2:65" s="1" customFormat="1" ht="28.8" x14ac:dyDescent="0.2">
      <c r="B199" s="15"/>
      <c r="C199" s="16"/>
      <c r="D199" s="127" t="s">
        <v>136</v>
      </c>
      <c r="E199" s="16"/>
      <c r="F199" s="151" t="s">
        <v>303</v>
      </c>
      <c r="G199" s="16"/>
      <c r="H199" s="16"/>
      <c r="I199" s="38"/>
      <c r="J199" s="38"/>
      <c r="K199" s="16"/>
      <c r="L199" s="16"/>
      <c r="M199" s="17"/>
      <c r="N199" s="129"/>
      <c r="O199" s="23"/>
      <c r="P199" s="23"/>
      <c r="Q199" s="23"/>
      <c r="R199" s="23"/>
      <c r="S199" s="23"/>
      <c r="T199" s="23"/>
      <c r="U199" s="23"/>
      <c r="V199" s="23"/>
      <c r="W199" s="23"/>
      <c r="X199" s="24"/>
      <c r="AT199" s="8" t="s">
        <v>136</v>
      </c>
      <c r="AU199" s="8" t="s">
        <v>40</v>
      </c>
    </row>
    <row r="200" spans="2:65" s="7" customFormat="1" x14ac:dyDescent="0.2">
      <c r="B200" s="130"/>
      <c r="C200" s="131"/>
      <c r="D200" s="127" t="s">
        <v>93</v>
      </c>
      <c r="E200" s="132" t="s">
        <v>7</v>
      </c>
      <c r="F200" s="133" t="s">
        <v>304</v>
      </c>
      <c r="G200" s="131"/>
      <c r="H200" s="134">
        <v>85</v>
      </c>
      <c r="I200" s="135"/>
      <c r="J200" s="135"/>
      <c r="K200" s="131"/>
      <c r="L200" s="131"/>
      <c r="M200" s="136"/>
      <c r="N200" s="137"/>
      <c r="O200" s="138"/>
      <c r="P200" s="138"/>
      <c r="Q200" s="138"/>
      <c r="R200" s="138"/>
      <c r="S200" s="138"/>
      <c r="T200" s="138"/>
      <c r="U200" s="138"/>
      <c r="V200" s="138"/>
      <c r="W200" s="138"/>
      <c r="X200" s="139"/>
      <c r="AT200" s="140" t="s">
        <v>93</v>
      </c>
      <c r="AU200" s="140" t="s">
        <v>40</v>
      </c>
      <c r="AV200" s="7" t="s">
        <v>40</v>
      </c>
      <c r="AW200" s="7" t="s">
        <v>1</v>
      </c>
      <c r="AX200" s="7" t="s">
        <v>38</v>
      </c>
      <c r="AY200" s="140" t="s">
        <v>81</v>
      </c>
    </row>
    <row r="201" spans="2:65" s="1" customFormat="1" ht="16.5" customHeight="1" x14ac:dyDescent="0.2">
      <c r="B201" s="15"/>
      <c r="C201" s="114" t="s">
        <v>305</v>
      </c>
      <c r="D201" s="114" t="s">
        <v>84</v>
      </c>
      <c r="E201" s="115" t="s">
        <v>306</v>
      </c>
      <c r="F201" s="116" t="s">
        <v>307</v>
      </c>
      <c r="G201" s="117" t="s">
        <v>87</v>
      </c>
      <c r="H201" s="118">
        <v>350</v>
      </c>
      <c r="I201" s="119"/>
      <c r="J201" s="119"/>
      <c r="K201" s="120">
        <f>ROUND(P201*H201,2)</f>
        <v>0</v>
      </c>
      <c r="L201" s="116" t="s">
        <v>88</v>
      </c>
      <c r="M201" s="17"/>
      <c r="N201" s="121" t="s">
        <v>7</v>
      </c>
      <c r="O201" s="122" t="s">
        <v>24</v>
      </c>
      <c r="P201" s="123">
        <f>I201+J201</f>
        <v>0</v>
      </c>
      <c r="Q201" s="123">
        <f>ROUND(I201*H201,2)</f>
        <v>0</v>
      </c>
      <c r="R201" s="123">
        <f>ROUND(J201*H201,2)</f>
        <v>0</v>
      </c>
      <c r="S201" s="23"/>
      <c r="T201" s="124">
        <f>S201*H201</f>
        <v>0</v>
      </c>
      <c r="U201" s="124">
        <v>6.9999999999999994E-5</v>
      </c>
      <c r="V201" s="124">
        <f>U201*H201</f>
        <v>2.4499999999999997E-2</v>
      </c>
      <c r="W201" s="124">
        <v>0</v>
      </c>
      <c r="X201" s="125">
        <f>W201*H201</f>
        <v>0</v>
      </c>
      <c r="AR201" s="8" t="s">
        <v>178</v>
      </c>
      <c r="AT201" s="8" t="s">
        <v>84</v>
      </c>
      <c r="AU201" s="8" t="s">
        <v>40</v>
      </c>
      <c r="AY201" s="8" t="s">
        <v>81</v>
      </c>
      <c r="BE201" s="126">
        <f>IF(O201="základní",K201,0)</f>
        <v>0</v>
      </c>
      <c r="BF201" s="126">
        <f>IF(O201="snížená",K201,0)</f>
        <v>0</v>
      </c>
      <c r="BG201" s="126">
        <f>IF(O201="zákl. přenesená",K201,0)</f>
        <v>0</v>
      </c>
      <c r="BH201" s="126">
        <f>IF(O201="sníž. přenesená",K201,0)</f>
        <v>0</v>
      </c>
      <c r="BI201" s="126">
        <f>IF(O201="nulová",K201,0)</f>
        <v>0</v>
      </c>
      <c r="BJ201" s="8" t="s">
        <v>38</v>
      </c>
      <c r="BK201" s="126">
        <f>ROUND(P201*H201,2)</f>
        <v>0</v>
      </c>
      <c r="BL201" s="8" t="s">
        <v>178</v>
      </c>
      <c r="BM201" s="8" t="s">
        <v>308</v>
      </c>
    </row>
    <row r="202" spans="2:65" s="1" customFormat="1" ht="19.2" x14ac:dyDescent="0.2">
      <c r="B202" s="15"/>
      <c r="C202" s="16"/>
      <c r="D202" s="127" t="s">
        <v>91</v>
      </c>
      <c r="E202" s="16"/>
      <c r="F202" s="128" t="s">
        <v>309</v>
      </c>
      <c r="G202" s="16"/>
      <c r="H202" s="16"/>
      <c r="I202" s="38"/>
      <c r="J202" s="38"/>
      <c r="K202" s="16"/>
      <c r="L202" s="16"/>
      <c r="M202" s="17"/>
      <c r="N202" s="129"/>
      <c r="O202" s="23"/>
      <c r="P202" s="23"/>
      <c r="Q202" s="23"/>
      <c r="R202" s="23"/>
      <c r="S202" s="23"/>
      <c r="T202" s="23"/>
      <c r="U202" s="23"/>
      <c r="V202" s="23"/>
      <c r="W202" s="23"/>
      <c r="X202" s="24"/>
      <c r="AT202" s="8" t="s">
        <v>91</v>
      </c>
      <c r="AU202" s="8" t="s">
        <v>40</v>
      </c>
    </row>
    <row r="203" spans="2:65" s="1" customFormat="1" ht="38.4" x14ac:dyDescent="0.2">
      <c r="B203" s="15"/>
      <c r="C203" s="16"/>
      <c r="D203" s="127" t="s">
        <v>171</v>
      </c>
      <c r="E203" s="16"/>
      <c r="F203" s="151" t="s">
        <v>310</v>
      </c>
      <c r="G203" s="16"/>
      <c r="H203" s="16"/>
      <c r="I203" s="38"/>
      <c r="J203" s="38"/>
      <c r="K203" s="16"/>
      <c r="L203" s="16"/>
      <c r="M203" s="17"/>
      <c r="N203" s="129"/>
      <c r="O203" s="23"/>
      <c r="P203" s="23"/>
      <c r="Q203" s="23"/>
      <c r="R203" s="23"/>
      <c r="S203" s="23"/>
      <c r="T203" s="23"/>
      <c r="U203" s="23"/>
      <c r="V203" s="23"/>
      <c r="W203" s="23"/>
      <c r="X203" s="24"/>
      <c r="AT203" s="8" t="s">
        <v>171</v>
      </c>
      <c r="AU203" s="8" t="s">
        <v>40</v>
      </c>
    </row>
    <row r="204" spans="2:65" s="1" customFormat="1" ht="16.5" customHeight="1" x14ac:dyDescent="0.2">
      <c r="B204" s="15"/>
      <c r="C204" s="114" t="s">
        <v>311</v>
      </c>
      <c r="D204" s="114" t="s">
        <v>84</v>
      </c>
      <c r="E204" s="115" t="s">
        <v>312</v>
      </c>
      <c r="F204" s="116" t="s">
        <v>313</v>
      </c>
      <c r="G204" s="117" t="s">
        <v>87</v>
      </c>
      <c r="H204" s="118">
        <v>390</v>
      </c>
      <c r="I204" s="119"/>
      <c r="J204" s="119"/>
      <c r="K204" s="120">
        <f>ROUND(P204*H204,2)</f>
        <v>0</v>
      </c>
      <c r="L204" s="116" t="s">
        <v>88</v>
      </c>
      <c r="M204" s="17"/>
      <c r="N204" s="121" t="s">
        <v>7</v>
      </c>
      <c r="O204" s="122" t="s">
        <v>24</v>
      </c>
      <c r="P204" s="123">
        <f>I204+J204</f>
        <v>0</v>
      </c>
      <c r="Q204" s="123">
        <f>ROUND(I204*H204,2)</f>
        <v>0</v>
      </c>
      <c r="R204" s="123">
        <f>ROUND(J204*H204,2)</f>
        <v>0</v>
      </c>
      <c r="S204" s="23"/>
      <c r="T204" s="124">
        <f>S204*H204</f>
        <v>0</v>
      </c>
      <c r="U204" s="124">
        <v>0</v>
      </c>
      <c r="V204" s="124">
        <f>U204*H204</f>
        <v>0</v>
      </c>
      <c r="W204" s="124">
        <v>0</v>
      </c>
      <c r="X204" s="125">
        <f>W204*H204</f>
        <v>0</v>
      </c>
      <c r="AR204" s="8" t="s">
        <v>178</v>
      </c>
      <c r="AT204" s="8" t="s">
        <v>84</v>
      </c>
      <c r="AU204" s="8" t="s">
        <v>40</v>
      </c>
      <c r="AY204" s="8" t="s">
        <v>81</v>
      </c>
      <c r="BE204" s="126">
        <f>IF(O204="základní",K204,0)</f>
        <v>0</v>
      </c>
      <c r="BF204" s="126">
        <f>IF(O204="snížená",K204,0)</f>
        <v>0</v>
      </c>
      <c r="BG204" s="126">
        <f>IF(O204="zákl. přenesená",K204,0)</f>
        <v>0</v>
      </c>
      <c r="BH204" s="126">
        <f>IF(O204="sníž. přenesená",K204,0)</f>
        <v>0</v>
      </c>
      <c r="BI204" s="126">
        <f>IF(O204="nulová",K204,0)</f>
        <v>0</v>
      </c>
      <c r="BJ204" s="8" t="s">
        <v>38</v>
      </c>
      <c r="BK204" s="126">
        <f>ROUND(P204*H204,2)</f>
        <v>0</v>
      </c>
      <c r="BL204" s="8" t="s">
        <v>178</v>
      </c>
      <c r="BM204" s="8" t="s">
        <v>314</v>
      </c>
    </row>
    <row r="205" spans="2:65" s="1" customFormat="1" x14ac:dyDescent="0.2">
      <c r="B205" s="15"/>
      <c r="C205" s="16"/>
      <c r="D205" s="127" t="s">
        <v>91</v>
      </c>
      <c r="E205" s="16"/>
      <c r="F205" s="128" t="s">
        <v>315</v>
      </c>
      <c r="G205" s="16"/>
      <c r="H205" s="16"/>
      <c r="I205" s="38"/>
      <c r="J205" s="38"/>
      <c r="K205" s="16"/>
      <c r="L205" s="16"/>
      <c r="M205" s="17"/>
      <c r="N205" s="129"/>
      <c r="O205" s="23"/>
      <c r="P205" s="23"/>
      <c r="Q205" s="23"/>
      <c r="R205" s="23"/>
      <c r="S205" s="23"/>
      <c r="T205" s="23"/>
      <c r="U205" s="23"/>
      <c r="V205" s="23"/>
      <c r="W205" s="23"/>
      <c r="X205" s="24"/>
      <c r="AT205" s="8" t="s">
        <v>91</v>
      </c>
      <c r="AU205" s="8" t="s">
        <v>40</v>
      </c>
    </row>
    <row r="206" spans="2:65" s="1" customFormat="1" ht="16.5" customHeight="1" x14ac:dyDescent="0.2">
      <c r="B206" s="15"/>
      <c r="C206" s="141" t="s">
        <v>316</v>
      </c>
      <c r="D206" s="141" t="s">
        <v>95</v>
      </c>
      <c r="E206" s="142" t="s">
        <v>317</v>
      </c>
      <c r="F206" s="143" t="s">
        <v>318</v>
      </c>
      <c r="G206" s="144" t="s">
        <v>87</v>
      </c>
      <c r="H206" s="145">
        <v>429</v>
      </c>
      <c r="I206" s="146"/>
      <c r="J206" s="147"/>
      <c r="K206" s="148">
        <f>ROUND(P206*H206,2)</f>
        <v>0</v>
      </c>
      <c r="L206" s="143" t="s">
        <v>88</v>
      </c>
      <c r="M206" s="149"/>
      <c r="N206" s="150" t="s">
        <v>7</v>
      </c>
      <c r="O206" s="122" t="s">
        <v>24</v>
      </c>
      <c r="P206" s="123">
        <f>I206+J206</f>
        <v>0</v>
      </c>
      <c r="Q206" s="123">
        <f>ROUND(I206*H206,2)</f>
        <v>0</v>
      </c>
      <c r="R206" s="123">
        <f>ROUND(J206*H206,2)</f>
        <v>0</v>
      </c>
      <c r="S206" s="23"/>
      <c r="T206" s="124">
        <f>S206*H206</f>
        <v>0</v>
      </c>
      <c r="U206" s="124">
        <v>2.5999999999999998E-4</v>
      </c>
      <c r="V206" s="124">
        <f>U206*H206</f>
        <v>0.11153999999999999</v>
      </c>
      <c r="W206" s="124">
        <v>0</v>
      </c>
      <c r="X206" s="125">
        <f>W206*H206</f>
        <v>0</v>
      </c>
      <c r="AR206" s="8" t="s">
        <v>110</v>
      </c>
      <c r="AT206" s="8" t="s">
        <v>95</v>
      </c>
      <c r="AU206" s="8" t="s">
        <v>40</v>
      </c>
      <c r="AY206" s="8" t="s">
        <v>81</v>
      </c>
      <c r="BE206" s="126">
        <f>IF(O206="základní",K206,0)</f>
        <v>0</v>
      </c>
      <c r="BF206" s="126">
        <f>IF(O206="snížená",K206,0)</f>
        <v>0</v>
      </c>
      <c r="BG206" s="126">
        <f>IF(O206="zákl. přenesená",K206,0)</f>
        <v>0</v>
      </c>
      <c r="BH206" s="126">
        <f>IF(O206="sníž. přenesená",K206,0)</f>
        <v>0</v>
      </c>
      <c r="BI206" s="126">
        <f>IF(O206="nulová",K206,0)</f>
        <v>0</v>
      </c>
      <c r="BJ206" s="8" t="s">
        <v>38</v>
      </c>
      <c r="BK206" s="126">
        <f>ROUND(P206*H206,2)</f>
        <v>0</v>
      </c>
      <c r="BL206" s="8" t="s">
        <v>89</v>
      </c>
      <c r="BM206" s="8" t="s">
        <v>319</v>
      </c>
    </row>
    <row r="207" spans="2:65" s="1" customFormat="1" x14ac:dyDescent="0.2">
      <c r="B207" s="15"/>
      <c r="C207" s="16"/>
      <c r="D207" s="127" t="s">
        <v>91</v>
      </c>
      <c r="E207" s="16"/>
      <c r="F207" s="128" t="s">
        <v>318</v>
      </c>
      <c r="G207" s="16"/>
      <c r="H207" s="16"/>
      <c r="I207" s="38"/>
      <c r="J207" s="38"/>
      <c r="K207" s="16"/>
      <c r="L207" s="16"/>
      <c r="M207" s="17"/>
      <c r="N207" s="129"/>
      <c r="O207" s="23"/>
      <c r="P207" s="23"/>
      <c r="Q207" s="23"/>
      <c r="R207" s="23"/>
      <c r="S207" s="23"/>
      <c r="T207" s="23"/>
      <c r="U207" s="23"/>
      <c r="V207" s="23"/>
      <c r="W207" s="23"/>
      <c r="X207" s="24"/>
      <c r="AT207" s="8" t="s">
        <v>91</v>
      </c>
      <c r="AU207" s="8" t="s">
        <v>40</v>
      </c>
    </row>
    <row r="208" spans="2:65" s="7" customFormat="1" x14ac:dyDescent="0.2">
      <c r="B208" s="130"/>
      <c r="C208" s="131"/>
      <c r="D208" s="127" t="s">
        <v>93</v>
      </c>
      <c r="E208" s="131"/>
      <c r="F208" s="133" t="s">
        <v>112</v>
      </c>
      <c r="G208" s="131"/>
      <c r="H208" s="134">
        <v>429</v>
      </c>
      <c r="I208" s="135"/>
      <c r="J208" s="135"/>
      <c r="K208" s="131"/>
      <c r="L208" s="131"/>
      <c r="M208" s="136"/>
      <c r="N208" s="137"/>
      <c r="O208" s="138"/>
      <c r="P208" s="138"/>
      <c r="Q208" s="138"/>
      <c r="R208" s="138"/>
      <c r="S208" s="138"/>
      <c r="T208" s="138"/>
      <c r="U208" s="138"/>
      <c r="V208" s="138"/>
      <c r="W208" s="138"/>
      <c r="X208" s="139"/>
      <c r="AT208" s="140" t="s">
        <v>93</v>
      </c>
      <c r="AU208" s="140" t="s">
        <v>40</v>
      </c>
      <c r="AV208" s="7" t="s">
        <v>40</v>
      </c>
      <c r="AW208" s="7" t="s">
        <v>0</v>
      </c>
      <c r="AX208" s="7" t="s">
        <v>38</v>
      </c>
      <c r="AY208" s="140" t="s">
        <v>81</v>
      </c>
    </row>
    <row r="209" spans="2:65" s="1" customFormat="1" ht="16.5" customHeight="1" x14ac:dyDescent="0.2">
      <c r="B209" s="15"/>
      <c r="C209" s="114" t="s">
        <v>320</v>
      </c>
      <c r="D209" s="114" t="s">
        <v>84</v>
      </c>
      <c r="E209" s="115" t="s">
        <v>321</v>
      </c>
      <c r="F209" s="116" t="s">
        <v>322</v>
      </c>
      <c r="G209" s="117" t="s">
        <v>87</v>
      </c>
      <c r="H209" s="118">
        <v>265</v>
      </c>
      <c r="I209" s="119"/>
      <c r="J209" s="119"/>
      <c r="K209" s="120">
        <f>ROUND(P209*H209,2)</f>
        <v>0</v>
      </c>
      <c r="L209" s="116" t="s">
        <v>88</v>
      </c>
      <c r="M209" s="17"/>
      <c r="N209" s="121" t="s">
        <v>7</v>
      </c>
      <c r="O209" s="122" t="s">
        <v>24</v>
      </c>
      <c r="P209" s="123">
        <f>I209+J209</f>
        <v>0</v>
      </c>
      <c r="Q209" s="123">
        <f>ROUND(I209*H209,2)</f>
        <v>0</v>
      </c>
      <c r="R209" s="123">
        <f>ROUND(J209*H209,2)</f>
        <v>0</v>
      </c>
      <c r="S209" s="23"/>
      <c r="T209" s="124">
        <f>S209*H209</f>
        <v>0</v>
      </c>
      <c r="U209" s="124">
        <v>0</v>
      </c>
      <c r="V209" s="124">
        <f>U209*H209</f>
        <v>0</v>
      </c>
      <c r="W209" s="124">
        <v>0</v>
      </c>
      <c r="X209" s="125">
        <f>W209*H209</f>
        <v>0</v>
      </c>
      <c r="AR209" s="8" t="s">
        <v>178</v>
      </c>
      <c r="AT209" s="8" t="s">
        <v>84</v>
      </c>
      <c r="AU209" s="8" t="s">
        <v>40</v>
      </c>
      <c r="AY209" s="8" t="s">
        <v>81</v>
      </c>
      <c r="BE209" s="126">
        <f>IF(O209="základní",K209,0)</f>
        <v>0</v>
      </c>
      <c r="BF209" s="126">
        <f>IF(O209="snížená",K209,0)</f>
        <v>0</v>
      </c>
      <c r="BG209" s="126">
        <f>IF(O209="zákl. přenesená",K209,0)</f>
        <v>0</v>
      </c>
      <c r="BH209" s="126">
        <f>IF(O209="sníž. přenesená",K209,0)</f>
        <v>0</v>
      </c>
      <c r="BI209" s="126">
        <f>IF(O209="nulová",K209,0)</f>
        <v>0</v>
      </c>
      <c r="BJ209" s="8" t="s">
        <v>38</v>
      </c>
      <c r="BK209" s="126">
        <f>ROUND(P209*H209,2)</f>
        <v>0</v>
      </c>
      <c r="BL209" s="8" t="s">
        <v>178</v>
      </c>
      <c r="BM209" s="8" t="s">
        <v>323</v>
      </c>
    </row>
    <row r="210" spans="2:65" s="1" customFormat="1" ht="19.2" x14ac:dyDescent="0.2">
      <c r="B210" s="15"/>
      <c r="C210" s="16"/>
      <c r="D210" s="127" t="s">
        <v>91</v>
      </c>
      <c r="E210" s="16"/>
      <c r="F210" s="128" t="s">
        <v>324</v>
      </c>
      <c r="G210" s="16"/>
      <c r="H210" s="16"/>
      <c r="I210" s="38"/>
      <c r="J210" s="38"/>
      <c r="K210" s="16"/>
      <c r="L210" s="16"/>
      <c r="M210" s="17"/>
      <c r="N210" s="129"/>
      <c r="O210" s="23"/>
      <c r="P210" s="23"/>
      <c r="Q210" s="23"/>
      <c r="R210" s="23"/>
      <c r="S210" s="23"/>
      <c r="T210" s="23"/>
      <c r="U210" s="23"/>
      <c r="V210" s="23"/>
      <c r="W210" s="23"/>
      <c r="X210" s="24"/>
      <c r="AT210" s="8" t="s">
        <v>91</v>
      </c>
      <c r="AU210" s="8" t="s">
        <v>40</v>
      </c>
    </row>
    <row r="211" spans="2:65" s="1" customFormat="1" ht="16.5" customHeight="1" x14ac:dyDescent="0.2">
      <c r="B211" s="15"/>
      <c r="C211" s="114" t="s">
        <v>325</v>
      </c>
      <c r="D211" s="114" t="s">
        <v>84</v>
      </c>
      <c r="E211" s="115" t="s">
        <v>326</v>
      </c>
      <c r="F211" s="116" t="s">
        <v>327</v>
      </c>
      <c r="G211" s="117" t="s">
        <v>87</v>
      </c>
      <c r="H211" s="118">
        <v>85</v>
      </c>
      <c r="I211" s="119"/>
      <c r="J211" s="119"/>
      <c r="K211" s="120">
        <f>ROUND(P211*H211,2)</f>
        <v>0</v>
      </c>
      <c r="L211" s="116" t="s">
        <v>88</v>
      </c>
      <c r="M211" s="17"/>
      <c r="N211" s="121" t="s">
        <v>7</v>
      </c>
      <c r="O211" s="122" t="s">
        <v>24</v>
      </c>
      <c r="P211" s="123">
        <f>I211+J211</f>
        <v>0</v>
      </c>
      <c r="Q211" s="123">
        <f>ROUND(I211*H211,2)</f>
        <v>0</v>
      </c>
      <c r="R211" s="123">
        <f>ROUND(J211*H211,2)</f>
        <v>0</v>
      </c>
      <c r="S211" s="23"/>
      <c r="T211" s="124">
        <f>S211*H211</f>
        <v>0</v>
      </c>
      <c r="U211" s="124">
        <v>0</v>
      </c>
      <c r="V211" s="124">
        <f>U211*H211</f>
        <v>0</v>
      </c>
      <c r="W211" s="124">
        <v>0</v>
      </c>
      <c r="X211" s="125">
        <f>W211*H211</f>
        <v>0</v>
      </c>
      <c r="AR211" s="8" t="s">
        <v>178</v>
      </c>
      <c r="AT211" s="8" t="s">
        <v>84</v>
      </c>
      <c r="AU211" s="8" t="s">
        <v>40</v>
      </c>
      <c r="AY211" s="8" t="s">
        <v>81</v>
      </c>
      <c r="BE211" s="126">
        <f>IF(O211="základní",K211,0)</f>
        <v>0</v>
      </c>
      <c r="BF211" s="126">
        <f>IF(O211="snížená",K211,0)</f>
        <v>0</v>
      </c>
      <c r="BG211" s="126">
        <f>IF(O211="zákl. přenesená",K211,0)</f>
        <v>0</v>
      </c>
      <c r="BH211" s="126">
        <f>IF(O211="sníž. přenesená",K211,0)</f>
        <v>0</v>
      </c>
      <c r="BI211" s="126">
        <f>IF(O211="nulová",K211,0)</f>
        <v>0</v>
      </c>
      <c r="BJ211" s="8" t="s">
        <v>38</v>
      </c>
      <c r="BK211" s="126">
        <f>ROUND(P211*H211,2)</f>
        <v>0</v>
      </c>
      <c r="BL211" s="8" t="s">
        <v>178</v>
      </c>
      <c r="BM211" s="8" t="s">
        <v>328</v>
      </c>
    </row>
    <row r="212" spans="2:65" s="1" customFormat="1" ht="19.2" x14ac:dyDescent="0.2">
      <c r="B212" s="15"/>
      <c r="C212" s="16"/>
      <c r="D212" s="127" t="s">
        <v>91</v>
      </c>
      <c r="E212" s="16"/>
      <c r="F212" s="128" t="s">
        <v>329</v>
      </c>
      <c r="G212" s="16"/>
      <c r="H212" s="16"/>
      <c r="I212" s="38"/>
      <c r="J212" s="38"/>
      <c r="K212" s="16"/>
      <c r="L212" s="16"/>
      <c r="M212" s="17"/>
      <c r="N212" s="129"/>
      <c r="O212" s="23"/>
      <c r="P212" s="23"/>
      <c r="Q212" s="23"/>
      <c r="R212" s="23"/>
      <c r="S212" s="23"/>
      <c r="T212" s="23"/>
      <c r="U212" s="23"/>
      <c r="V212" s="23"/>
      <c r="W212" s="23"/>
      <c r="X212" s="24"/>
      <c r="AT212" s="8" t="s">
        <v>91</v>
      </c>
      <c r="AU212" s="8" t="s">
        <v>40</v>
      </c>
    </row>
    <row r="213" spans="2:65" s="1" customFormat="1" ht="16.5" customHeight="1" x14ac:dyDescent="0.2">
      <c r="B213" s="15"/>
      <c r="C213" s="141" t="s">
        <v>330</v>
      </c>
      <c r="D213" s="141" t="s">
        <v>95</v>
      </c>
      <c r="E213" s="142" t="s">
        <v>331</v>
      </c>
      <c r="F213" s="143" t="s">
        <v>332</v>
      </c>
      <c r="G213" s="144" t="s">
        <v>266</v>
      </c>
      <c r="H213" s="145">
        <v>8</v>
      </c>
      <c r="I213" s="146"/>
      <c r="J213" s="147"/>
      <c r="K213" s="148">
        <f>ROUND(P213*H213,2)</f>
        <v>0</v>
      </c>
      <c r="L213" s="143" t="s">
        <v>88</v>
      </c>
      <c r="M213" s="149"/>
      <c r="N213" s="150" t="s">
        <v>7</v>
      </c>
      <c r="O213" s="122" t="s">
        <v>24</v>
      </c>
      <c r="P213" s="123">
        <f>I213+J213</f>
        <v>0</v>
      </c>
      <c r="Q213" s="123">
        <f>ROUND(I213*H213,2)</f>
        <v>0</v>
      </c>
      <c r="R213" s="123">
        <f>ROUND(J213*H213,2)</f>
        <v>0</v>
      </c>
      <c r="S213" s="23"/>
      <c r="T213" s="124">
        <f>S213*H213</f>
        <v>0</v>
      </c>
      <c r="U213" s="124">
        <v>2.234</v>
      </c>
      <c r="V213" s="124">
        <f>U213*H213</f>
        <v>17.872</v>
      </c>
      <c r="W213" s="124">
        <v>0</v>
      </c>
      <c r="X213" s="125">
        <f>W213*H213</f>
        <v>0</v>
      </c>
      <c r="AR213" s="8" t="s">
        <v>98</v>
      </c>
      <c r="AT213" s="8" t="s">
        <v>95</v>
      </c>
      <c r="AU213" s="8" t="s">
        <v>40</v>
      </c>
      <c r="AY213" s="8" t="s">
        <v>81</v>
      </c>
      <c r="BE213" s="126">
        <f>IF(O213="základní",K213,0)</f>
        <v>0</v>
      </c>
      <c r="BF213" s="126">
        <f>IF(O213="snížená",K213,0)</f>
        <v>0</v>
      </c>
      <c r="BG213" s="126">
        <f>IF(O213="zákl. přenesená",K213,0)</f>
        <v>0</v>
      </c>
      <c r="BH213" s="126">
        <f>IF(O213="sníž. přenesená",K213,0)</f>
        <v>0</v>
      </c>
      <c r="BI213" s="126">
        <f>IF(O213="nulová",K213,0)</f>
        <v>0</v>
      </c>
      <c r="BJ213" s="8" t="s">
        <v>38</v>
      </c>
      <c r="BK213" s="126">
        <f>ROUND(P213*H213,2)</f>
        <v>0</v>
      </c>
      <c r="BL213" s="8" t="s">
        <v>98</v>
      </c>
      <c r="BM213" s="8" t="s">
        <v>333</v>
      </c>
    </row>
    <row r="214" spans="2:65" s="1" customFormat="1" x14ac:dyDescent="0.2">
      <c r="B214" s="15"/>
      <c r="C214" s="16"/>
      <c r="D214" s="127" t="s">
        <v>91</v>
      </c>
      <c r="E214" s="16"/>
      <c r="F214" s="128" t="s">
        <v>332</v>
      </c>
      <c r="G214" s="16"/>
      <c r="H214" s="16"/>
      <c r="I214" s="38"/>
      <c r="J214" s="38"/>
      <c r="K214" s="16"/>
      <c r="L214" s="16"/>
      <c r="M214" s="17"/>
      <c r="N214" s="129"/>
      <c r="O214" s="23"/>
      <c r="P214" s="23"/>
      <c r="Q214" s="23"/>
      <c r="R214" s="23"/>
      <c r="S214" s="23"/>
      <c r="T214" s="23"/>
      <c r="U214" s="23"/>
      <c r="V214" s="23"/>
      <c r="W214" s="23"/>
      <c r="X214" s="24"/>
      <c r="AT214" s="8" t="s">
        <v>91</v>
      </c>
      <c r="AU214" s="8" t="s">
        <v>40</v>
      </c>
    </row>
    <row r="215" spans="2:65" s="7" customFormat="1" x14ac:dyDescent="0.2">
      <c r="B215" s="130"/>
      <c r="C215" s="131"/>
      <c r="D215" s="127" t="s">
        <v>93</v>
      </c>
      <c r="E215" s="132" t="s">
        <v>7</v>
      </c>
      <c r="F215" s="133" t="s">
        <v>334</v>
      </c>
      <c r="G215" s="131"/>
      <c r="H215" s="134">
        <v>8</v>
      </c>
      <c r="I215" s="135"/>
      <c r="J215" s="135"/>
      <c r="K215" s="131"/>
      <c r="L215" s="131"/>
      <c r="M215" s="136"/>
      <c r="N215" s="137"/>
      <c r="O215" s="138"/>
      <c r="P215" s="138"/>
      <c r="Q215" s="138"/>
      <c r="R215" s="138"/>
      <c r="S215" s="138"/>
      <c r="T215" s="138"/>
      <c r="U215" s="138"/>
      <c r="V215" s="138"/>
      <c r="W215" s="138"/>
      <c r="X215" s="139"/>
      <c r="AT215" s="140" t="s">
        <v>93</v>
      </c>
      <c r="AU215" s="140" t="s">
        <v>40</v>
      </c>
      <c r="AV215" s="7" t="s">
        <v>40</v>
      </c>
      <c r="AW215" s="7" t="s">
        <v>1</v>
      </c>
      <c r="AX215" s="7" t="s">
        <v>38</v>
      </c>
      <c r="AY215" s="140" t="s">
        <v>81</v>
      </c>
    </row>
    <row r="216" spans="2:65" s="1" customFormat="1" ht="16.5" customHeight="1" x14ac:dyDescent="0.2">
      <c r="B216" s="15"/>
      <c r="C216" s="114" t="s">
        <v>335</v>
      </c>
      <c r="D216" s="114" t="s">
        <v>84</v>
      </c>
      <c r="E216" s="115" t="s">
        <v>336</v>
      </c>
      <c r="F216" s="116" t="s">
        <v>337</v>
      </c>
      <c r="G216" s="117" t="s">
        <v>196</v>
      </c>
      <c r="H216" s="118">
        <v>17.648</v>
      </c>
      <c r="I216" s="119"/>
      <c r="J216" s="119"/>
      <c r="K216" s="120">
        <f>ROUND(P216*H216,2)</f>
        <v>0</v>
      </c>
      <c r="L216" s="116" t="s">
        <v>7</v>
      </c>
      <c r="M216" s="17"/>
      <c r="N216" s="121" t="s">
        <v>7</v>
      </c>
      <c r="O216" s="122" t="s">
        <v>24</v>
      </c>
      <c r="P216" s="123">
        <f>I216+J216</f>
        <v>0</v>
      </c>
      <c r="Q216" s="123">
        <f>ROUND(I216*H216,2)</f>
        <v>0</v>
      </c>
      <c r="R216" s="123">
        <f>ROUND(J216*H216,2)</f>
        <v>0</v>
      </c>
      <c r="S216" s="23"/>
      <c r="T216" s="124">
        <f>S216*H216</f>
        <v>0</v>
      </c>
      <c r="U216" s="124">
        <v>0</v>
      </c>
      <c r="V216" s="124">
        <f>U216*H216</f>
        <v>0</v>
      </c>
      <c r="W216" s="124">
        <v>0</v>
      </c>
      <c r="X216" s="125">
        <f>W216*H216</f>
        <v>0</v>
      </c>
      <c r="AR216" s="8" t="s">
        <v>178</v>
      </c>
      <c r="AT216" s="8" t="s">
        <v>84</v>
      </c>
      <c r="AU216" s="8" t="s">
        <v>40</v>
      </c>
      <c r="AY216" s="8" t="s">
        <v>81</v>
      </c>
      <c r="BE216" s="126">
        <f>IF(O216="základní",K216,0)</f>
        <v>0</v>
      </c>
      <c r="BF216" s="126">
        <f>IF(O216="snížená",K216,0)</f>
        <v>0</v>
      </c>
      <c r="BG216" s="126">
        <f>IF(O216="zákl. přenesená",K216,0)</f>
        <v>0</v>
      </c>
      <c r="BH216" s="126">
        <f>IF(O216="sníž. přenesená",K216,0)</f>
        <v>0</v>
      </c>
      <c r="BI216" s="126">
        <f>IF(O216="nulová",K216,0)</f>
        <v>0</v>
      </c>
      <c r="BJ216" s="8" t="s">
        <v>38</v>
      </c>
      <c r="BK216" s="126">
        <f>ROUND(P216*H216,2)</f>
        <v>0</v>
      </c>
      <c r="BL216" s="8" t="s">
        <v>178</v>
      </c>
      <c r="BM216" s="8" t="s">
        <v>338</v>
      </c>
    </row>
    <row r="217" spans="2:65" s="1" customFormat="1" x14ac:dyDescent="0.2">
      <c r="B217" s="15"/>
      <c r="C217" s="16"/>
      <c r="D217" s="127" t="s">
        <v>91</v>
      </c>
      <c r="E217" s="16"/>
      <c r="F217" s="128" t="s">
        <v>339</v>
      </c>
      <c r="G217" s="16"/>
      <c r="H217" s="16"/>
      <c r="I217" s="38"/>
      <c r="J217" s="38"/>
      <c r="K217" s="16"/>
      <c r="L217" s="16"/>
      <c r="M217" s="17"/>
      <c r="N217" s="129"/>
      <c r="O217" s="23"/>
      <c r="P217" s="23"/>
      <c r="Q217" s="23"/>
      <c r="R217" s="23"/>
      <c r="S217" s="23"/>
      <c r="T217" s="23"/>
      <c r="U217" s="23"/>
      <c r="V217" s="23"/>
      <c r="W217" s="23"/>
      <c r="X217" s="24"/>
      <c r="AT217" s="8" t="s">
        <v>91</v>
      </c>
      <c r="AU217" s="8" t="s">
        <v>40</v>
      </c>
    </row>
    <row r="218" spans="2:65" s="7" customFormat="1" x14ac:dyDescent="0.2">
      <c r="B218" s="130"/>
      <c r="C218" s="131"/>
      <c r="D218" s="127" t="s">
        <v>93</v>
      </c>
      <c r="E218" s="132" t="s">
        <v>7</v>
      </c>
      <c r="F218" s="133" t="s">
        <v>340</v>
      </c>
      <c r="G218" s="131"/>
      <c r="H218" s="134">
        <v>17.648</v>
      </c>
      <c r="I218" s="135"/>
      <c r="J218" s="135"/>
      <c r="K218" s="131"/>
      <c r="L218" s="131"/>
      <c r="M218" s="136"/>
      <c r="N218" s="137"/>
      <c r="O218" s="138"/>
      <c r="P218" s="138"/>
      <c r="Q218" s="138"/>
      <c r="R218" s="138"/>
      <c r="S218" s="138"/>
      <c r="T218" s="138"/>
      <c r="U218" s="138"/>
      <c r="V218" s="138"/>
      <c r="W218" s="138"/>
      <c r="X218" s="139"/>
      <c r="AT218" s="140" t="s">
        <v>93</v>
      </c>
      <c r="AU218" s="140" t="s">
        <v>40</v>
      </c>
      <c r="AV218" s="7" t="s">
        <v>40</v>
      </c>
      <c r="AW218" s="7" t="s">
        <v>1</v>
      </c>
      <c r="AX218" s="7" t="s">
        <v>38</v>
      </c>
      <c r="AY218" s="140" t="s">
        <v>81</v>
      </c>
    </row>
    <row r="219" spans="2:65" s="1" customFormat="1" ht="16.5" customHeight="1" x14ac:dyDescent="0.2">
      <c r="B219" s="15"/>
      <c r="C219" s="114" t="s">
        <v>341</v>
      </c>
      <c r="D219" s="114" t="s">
        <v>84</v>
      </c>
      <c r="E219" s="115" t="s">
        <v>342</v>
      </c>
      <c r="F219" s="116" t="s">
        <v>343</v>
      </c>
      <c r="G219" s="117" t="s">
        <v>196</v>
      </c>
      <c r="H219" s="118">
        <v>352.96</v>
      </c>
      <c r="I219" s="119"/>
      <c r="J219" s="119"/>
      <c r="K219" s="120">
        <f>ROUND(P219*H219,2)</f>
        <v>0</v>
      </c>
      <c r="L219" s="116" t="s">
        <v>88</v>
      </c>
      <c r="M219" s="17"/>
      <c r="N219" s="121" t="s">
        <v>7</v>
      </c>
      <c r="O219" s="122" t="s">
        <v>24</v>
      </c>
      <c r="P219" s="123">
        <f>I219+J219</f>
        <v>0</v>
      </c>
      <c r="Q219" s="123">
        <f>ROUND(I219*H219,2)</f>
        <v>0</v>
      </c>
      <c r="R219" s="123">
        <f>ROUND(J219*H219,2)</f>
        <v>0</v>
      </c>
      <c r="S219" s="23"/>
      <c r="T219" s="124">
        <f>S219*H219</f>
        <v>0</v>
      </c>
      <c r="U219" s="124">
        <v>0</v>
      </c>
      <c r="V219" s="124">
        <f>U219*H219</f>
        <v>0</v>
      </c>
      <c r="W219" s="124">
        <v>0</v>
      </c>
      <c r="X219" s="125">
        <f>W219*H219</f>
        <v>0</v>
      </c>
      <c r="AR219" s="8" t="s">
        <v>178</v>
      </c>
      <c r="AT219" s="8" t="s">
        <v>84</v>
      </c>
      <c r="AU219" s="8" t="s">
        <v>40</v>
      </c>
      <c r="AY219" s="8" t="s">
        <v>81</v>
      </c>
      <c r="BE219" s="126">
        <f>IF(O219="základní",K219,0)</f>
        <v>0</v>
      </c>
      <c r="BF219" s="126">
        <f>IF(O219="snížená",K219,0)</f>
        <v>0</v>
      </c>
      <c r="BG219" s="126">
        <f>IF(O219="zákl. přenesená",K219,0)</f>
        <v>0</v>
      </c>
      <c r="BH219" s="126">
        <f>IF(O219="sníž. přenesená",K219,0)</f>
        <v>0</v>
      </c>
      <c r="BI219" s="126">
        <f>IF(O219="nulová",K219,0)</f>
        <v>0</v>
      </c>
      <c r="BJ219" s="8" t="s">
        <v>38</v>
      </c>
      <c r="BK219" s="126">
        <f>ROUND(P219*H219,2)</f>
        <v>0</v>
      </c>
      <c r="BL219" s="8" t="s">
        <v>178</v>
      </c>
      <c r="BM219" s="8" t="s">
        <v>344</v>
      </c>
    </row>
    <row r="220" spans="2:65" s="1" customFormat="1" ht="19.2" x14ac:dyDescent="0.2">
      <c r="B220" s="15"/>
      <c r="C220" s="16"/>
      <c r="D220" s="127" t="s">
        <v>91</v>
      </c>
      <c r="E220" s="16"/>
      <c r="F220" s="128" t="s">
        <v>345</v>
      </c>
      <c r="G220" s="16"/>
      <c r="H220" s="16"/>
      <c r="I220" s="38"/>
      <c r="J220" s="38"/>
      <c r="K220" s="16"/>
      <c r="L220" s="16"/>
      <c r="M220" s="17"/>
      <c r="N220" s="129"/>
      <c r="O220" s="23"/>
      <c r="P220" s="23"/>
      <c r="Q220" s="23"/>
      <c r="R220" s="23"/>
      <c r="S220" s="23"/>
      <c r="T220" s="23"/>
      <c r="U220" s="23"/>
      <c r="V220" s="23"/>
      <c r="W220" s="23"/>
      <c r="X220" s="24"/>
      <c r="AT220" s="8" t="s">
        <v>91</v>
      </c>
      <c r="AU220" s="8" t="s">
        <v>40</v>
      </c>
    </row>
    <row r="221" spans="2:65" s="1" customFormat="1" ht="38.4" x14ac:dyDescent="0.2">
      <c r="B221" s="15"/>
      <c r="C221" s="16"/>
      <c r="D221" s="127" t="s">
        <v>171</v>
      </c>
      <c r="E221" s="16"/>
      <c r="F221" s="151" t="s">
        <v>346</v>
      </c>
      <c r="G221" s="16"/>
      <c r="H221" s="16"/>
      <c r="I221" s="38"/>
      <c r="J221" s="38"/>
      <c r="K221" s="16"/>
      <c r="L221" s="16"/>
      <c r="M221" s="17"/>
      <c r="N221" s="129"/>
      <c r="O221" s="23"/>
      <c r="P221" s="23"/>
      <c r="Q221" s="23"/>
      <c r="R221" s="23"/>
      <c r="S221" s="23"/>
      <c r="T221" s="23"/>
      <c r="U221" s="23"/>
      <c r="V221" s="23"/>
      <c r="W221" s="23"/>
      <c r="X221" s="24"/>
      <c r="AT221" s="8" t="s">
        <v>171</v>
      </c>
      <c r="AU221" s="8" t="s">
        <v>40</v>
      </c>
    </row>
    <row r="222" spans="2:65" s="7" customFormat="1" x14ac:dyDescent="0.2">
      <c r="B222" s="130"/>
      <c r="C222" s="131"/>
      <c r="D222" s="127" t="s">
        <v>93</v>
      </c>
      <c r="E222" s="132" t="s">
        <v>7</v>
      </c>
      <c r="F222" s="133" t="s">
        <v>347</v>
      </c>
      <c r="G222" s="131"/>
      <c r="H222" s="134">
        <v>352.96</v>
      </c>
      <c r="I222" s="135"/>
      <c r="J222" s="135"/>
      <c r="K222" s="131"/>
      <c r="L222" s="131"/>
      <c r="M222" s="136"/>
      <c r="N222" s="137"/>
      <c r="O222" s="138"/>
      <c r="P222" s="138"/>
      <c r="Q222" s="138"/>
      <c r="R222" s="138"/>
      <c r="S222" s="138"/>
      <c r="T222" s="138"/>
      <c r="U222" s="138"/>
      <c r="V222" s="138"/>
      <c r="W222" s="138"/>
      <c r="X222" s="139"/>
      <c r="AT222" s="140" t="s">
        <v>93</v>
      </c>
      <c r="AU222" s="140" t="s">
        <v>40</v>
      </c>
      <c r="AV222" s="7" t="s">
        <v>40</v>
      </c>
      <c r="AW222" s="7" t="s">
        <v>1</v>
      </c>
      <c r="AX222" s="7" t="s">
        <v>38</v>
      </c>
      <c r="AY222" s="140" t="s">
        <v>81</v>
      </c>
    </row>
    <row r="223" spans="2:65" s="6" customFormat="1" ht="25.95" customHeight="1" x14ac:dyDescent="0.25">
      <c r="B223" s="97"/>
      <c r="C223" s="98"/>
      <c r="D223" s="99" t="s">
        <v>36</v>
      </c>
      <c r="E223" s="100" t="s">
        <v>348</v>
      </c>
      <c r="F223" s="100" t="s">
        <v>349</v>
      </c>
      <c r="G223" s="98"/>
      <c r="H223" s="98"/>
      <c r="I223" s="101"/>
      <c r="J223" s="101"/>
      <c r="K223" s="102">
        <f>BK223</f>
        <v>0</v>
      </c>
      <c r="L223" s="98"/>
      <c r="M223" s="103"/>
      <c r="N223" s="104"/>
      <c r="O223" s="105"/>
      <c r="P223" s="105"/>
      <c r="Q223" s="106">
        <f>Q224+Q227+Q230</f>
        <v>0</v>
      </c>
      <c r="R223" s="106">
        <f>R224+R227+R230</f>
        <v>0</v>
      </c>
      <c r="S223" s="105"/>
      <c r="T223" s="107">
        <f>T224+T227+T230</f>
        <v>0</v>
      </c>
      <c r="U223" s="105"/>
      <c r="V223" s="107">
        <f>V224+V227+V230</f>
        <v>0</v>
      </c>
      <c r="W223" s="105"/>
      <c r="X223" s="108">
        <f>X224+X227+X230</f>
        <v>0</v>
      </c>
      <c r="AR223" s="109" t="s">
        <v>113</v>
      </c>
      <c r="AT223" s="110" t="s">
        <v>36</v>
      </c>
      <c r="AU223" s="110" t="s">
        <v>37</v>
      </c>
      <c r="AY223" s="109" t="s">
        <v>81</v>
      </c>
      <c r="BK223" s="111">
        <f>BK224+BK227+BK230</f>
        <v>0</v>
      </c>
    </row>
    <row r="224" spans="2:65" s="6" customFormat="1" ht="22.8" customHeight="1" x14ac:dyDescent="0.25">
      <c r="B224" s="97"/>
      <c r="C224" s="98"/>
      <c r="D224" s="99" t="s">
        <v>36</v>
      </c>
      <c r="E224" s="112" t="s">
        <v>350</v>
      </c>
      <c r="F224" s="112" t="s">
        <v>351</v>
      </c>
      <c r="G224" s="98"/>
      <c r="H224" s="98"/>
      <c r="I224" s="101"/>
      <c r="J224" s="101"/>
      <c r="K224" s="113">
        <f>BK224</f>
        <v>0</v>
      </c>
      <c r="L224" s="98"/>
      <c r="M224" s="103"/>
      <c r="N224" s="104"/>
      <c r="O224" s="105"/>
      <c r="P224" s="105"/>
      <c r="Q224" s="106">
        <f>SUM(Q225:Q226)</f>
        <v>0</v>
      </c>
      <c r="R224" s="106">
        <f>SUM(R225:R226)</f>
        <v>0</v>
      </c>
      <c r="S224" s="105"/>
      <c r="T224" s="107">
        <f>SUM(T225:T226)</f>
        <v>0</v>
      </c>
      <c r="U224" s="105"/>
      <c r="V224" s="107">
        <f>SUM(V225:V226)</f>
        <v>0</v>
      </c>
      <c r="W224" s="105"/>
      <c r="X224" s="108">
        <f>SUM(X225:X226)</f>
        <v>0</v>
      </c>
      <c r="AR224" s="109" t="s">
        <v>113</v>
      </c>
      <c r="AT224" s="110" t="s">
        <v>36</v>
      </c>
      <c r="AU224" s="110" t="s">
        <v>38</v>
      </c>
      <c r="AY224" s="109" t="s">
        <v>81</v>
      </c>
      <c r="BK224" s="111">
        <f>SUM(BK225:BK226)</f>
        <v>0</v>
      </c>
    </row>
    <row r="225" spans="2:65" s="1" customFormat="1" ht="16.5" customHeight="1" x14ac:dyDescent="0.2">
      <c r="B225" s="15"/>
      <c r="C225" s="114" t="s">
        <v>352</v>
      </c>
      <c r="D225" s="114" t="s">
        <v>84</v>
      </c>
      <c r="E225" s="115" t="s">
        <v>353</v>
      </c>
      <c r="F225" s="116" t="s">
        <v>354</v>
      </c>
      <c r="G225" s="117" t="s">
        <v>273</v>
      </c>
      <c r="H225" s="118">
        <v>1</v>
      </c>
      <c r="I225" s="119"/>
      <c r="J225" s="119"/>
      <c r="K225" s="120">
        <f>ROUND(P225*H225,2)</f>
        <v>0</v>
      </c>
      <c r="L225" s="116" t="s">
        <v>88</v>
      </c>
      <c r="M225" s="17"/>
      <c r="N225" s="121" t="s">
        <v>7</v>
      </c>
      <c r="O225" s="122" t="s">
        <v>24</v>
      </c>
      <c r="P225" s="123">
        <f>I225+J225</f>
        <v>0</v>
      </c>
      <c r="Q225" s="123">
        <f>ROUND(I225*H225,2)</f>
        <v>0</v>
      </c>
      <c r="R225" s="123">
        <f>ROUND(J225*H225,2)</f>
        <v>0</v>
      </c>
      <c r="S225" s="23"/>
      <c r="T225" s="124">
        <f>S225*H225</f>
        <v>0</v>
      </c>
      <c r="U225" s="124">
        <v>0</v>
      </c>
      <c r="V225" s="124">
        <f>U225*H225</f>
        <v>0</v>
      </c>
      <c r="W225" s="124">
        <v>0</v>
      </c>
      <c r="X225" s="125">
        <f>W225*H225</f>
        <v>0</v>
      </c>
      <c r="AR225" s="8" t="s">
        <v>355</v>
      </c>
      <c r="AT225" s="8" t="s">
        <v>84</v>
      </c>
      <c r="AU225" s="8" t="s">
        <v>40</v>
      </c>
      <c r="AY225" s="8" t="s">
        <v>81</v>
      </c>
      <c r="BE225" s="126">
        <f>IF(O225="základní",K225,0)</f>
        <v>0</v>
      </c>
      <c r="BF225" s="126">
        <f>IF(O225="snížená",K225,0)</f>
        <v>0</v>
      </c>
      <c r="BG225" s="126">
        <f>IF(O225="zákl. přenesená",K225,0)</f>
        <v>0</v>
      </c>
      <c r="BH225" s="126">
        <f>IF(O225="sníž. přenesená",K225,0)</f>
        <v>0</v>
      </c>
      <c r="BI225" s="126">
        <f>IF(O225="nulová",K225,0)</f>
        <v>0</v>
      </c>
      <c r="BJ225" s="8" t="s">
        <v>38</v>
      </c>
      <c r="BK225" s="126">
        <f>ROUND(P225*H225,2)</f>
        <v>0</v>
      </c>
      <c r="BL225" s="8" t="s">
        <v>355</v>
      </c>
      <c r="BM225" s="8" t="s">
        <v>356</v>
      </c>
    </row>
    <row r="226" spans="2:65" s="1" customFormat="1" x14ac:dyDescent="0.2">
      <c r="B226" s="15"/>
      <c r="C226" s="16"/>
      <c r="D226" s="127" t="s">
        <v>91</v>
      </c>
      <c r="E226" s="16"/>
      <c r="F226" s="128" t="s">
        <v>354</v>
      </c>
      <c r="G226" s="16"/>
      <c r="H226" s="16"/>
      <c r="I226" s="38"/>
      <c r="J226" s="38"/>
      <c r="K226" s="16"/>
      <c r="L226" s="16"/>
      <c r="M226" s="17"/>
      <c r="N226" s="129"/>
      <c r="O226" s="23"/>
      <c r="P226" s="23"/>
      <c r="Q226" s="23"/>
      <c r="R226" s="23"/>
      <c r="S226" s="23"/>
      <c r="T226" s="23"/>
      <c r="U226" s="23"/>
      <c r="V226" s="23"/>
      <c r="W226" s="23"/>
      <c r="X226" s="24"/>
      <c r="AT226" s="8" t="s">
        <v>91</v>
      </c>
      <c r="AU226" s="8" t="s">
        <v>40</v>
      </c>
    </row>
    <row r="227" spans="2:65" s="6" customFormat="1" ht="22.8" customHeight="1" x14ac:dyDescent="0.25">
      <c r="B227" s="97"/>
      <c r="C227" s="98"/>
      <c r="D227" s="99" t="s">
        <v>36</v>
      </c>
      <c r="E227" s="112" t="s">
        <v>357</v>
      </c>
      <c r="F227" s="112" t="s">
        <v>358</v>
      </c>
      <c r="G227" s="98"/>
      <c r="H227" s="98"/>
      <c r="I227" s="101"/>
      <c r="J227" s="101"/>
      <c r="K227" s="113">
        <f>BK227</f>
        <v>0</v>
      </c>
      <c r="L227" s="98"/>
      <c r="M227" s="103"/>
      <c r="N227" s="104"/>
      <c r="O227" s="105"/>
      <c r="P227" s="105"/>
      <c r="Q227" s="106">
        <f>SUM(Q228:Q229)</f>
        <v>0</v>
      </c>
      <c r="R227" s="106">
        <f>SUM(R228:R229)</f>
        <v>0</v>
      </c>
      <c r="S227" s="105"/>
      <c r="T227" s="107">
        <f>SUM(T228:T229)</f>
        <v>0</v>
      </c>
      <c r="U227" s="105"/>
      <c r="V227" s="107">
        <f>SUM(V228:V229)</f>
        <v>0</v>
      </c>
      <c r="W227" s="105"/>
      <c r="X227" s="108">
        <f>SUM(X228:X229)</f>
        <v>0</v>
      </c>
      <c r="AR227" s="109" t="s">
        <v>113</v>
      </c>
      <c r="AT227" s="110" t="s">
        <v>36</v>
      </c>
      <c r="AU227" s="110" t="s">
        <v>38</v>
      </c>
      <c r="AY227" s="109" t="s">
        <v>81</v>
      </c>
      <c r="BK227" s="111">
        <f>SUM(BK228:BK229)</f>
        <v>0</v>
      </c>
    </row>
    <row r="228" spans="2:65" s="1" customFormat="1" ht="16.5" customHeight="1" x14ac:dyDescent="0.2">
      <c r="B228" s="15"/>
      <c r="C228" s="114" t="s">
        <v>359</v>
      </c>
      <c r="D228" s="114" t="s">
        <v>84</v>
      </c>
      <c r="E228" s="115" t="s">
        <v>360</v>
      </c>
      <c r="F228" s="116" t="s">
        <v>361</v>
      </c>
      <c r="G228" s="117" t="s">
        <v>273</v>
      </c>
      <c r="H228" s="118">
        <v>1</v>
      </c>
      <c r="I228" s="119"/>
      <c r="J228" s="119"/>
      <c r="K228" s="120">
        <f>ROUND(P228*H228,2)</f>
        <v>0</v>
      </c>
      <c r="L228" s="116" t="s">
        <v>88</v>
      </c>
      <c r="M228" s="17"/>
      <c r="N228" s="121" t="s">
        <v>7</v>
      </c>
      <c r="O228" s="122" t="s">
        <v>24</v>
      </c>
      <c r="P228" s="123">
        <f>I228+J228</f>
        <v>0</v>
      </c>
      <c r="Q228" s="123">
        <f>ROUND(I228*H228,2)</f>
        <v>0</v>
      </c>
      <c r="R228" s="123">
        <f>ROUND(J228*H228,2)</f>
        <v>0</v>
      </c>
      <c r="S228" s="23"/>
      <c r="T228" s="124">
        <f>S228*H228</f>
        <v>0</v>
      </c>
      <c r="U228" s="124">
        <v>0</v>
      </c>
      <c r="V228" s="124">
        <f>U228*H228</f>
        <v>0</v>
      </c>
      <c r="W228" s="124">
        <v>0</v>
      </c>
      <c r="X228" s="125">
        <f>W228*H228</f>
        <v>0</v>
      </c>
      <c r="AR228" s="8" t="s">
        <v>355</v>
      </c>
      <c r="AT228" s="8" t="s">
        <v>84</v>
      </c>
      <c r="AU228" s="8" t="s">
        <v>40</v>
      </c>
      <c r="AY228" s="8" t="s">
        <v>81</v>
      </c>
      <c r="BE228" s="126">
        <f>IF(O228="základní",K228,0)</f>
        <v>0</v>
      </c>
      <c r="BF228" s="126">
        <f>IF(O228="snížená",K228,0)</f>
        <v>0</v>
      </c>
      <c r="BG228" s="126">
        <f>IF(O228="zákl. přenesená",K228,0)</f>
        <v>0</v>
      </c>
      <c r="BH228" s="126">
        <f>IF(O228="sníž. přenesená",K228,0)</f>
        <v>0</v>
      </c>
      <c r="BI228" s="126">
        <f>IF(O228="nulová",K228,0)</f>
        <v>0</v>
      </c>
      <c r="BJ228" s="8" t="s">
        <v>38</v>
      </c>
      <c r="BK228" s="126">
        <f>ROUND(P228*H228,2)</f>
        <v>0</v>
      </c>
      <c r="BL228" s="8" t="s">
        <v>355</v>
      </c>
      <c r="BM228" s="8" t="s">
        <v>362</v>
      </c>
    </row>
    <row r="229" spans="2:65" s="1" customFormat="1" x14ac:dyDescent="0.2">
      <c r="B229" s="15"/>
      <c r="C229" s="16"/>
      <c r="D229" s="127" t="s">
        <v>91</v>
      </c>
      <c r="E229" s="16"/>
      <c r="F229" s="128" t="s">
        <v>361</v>
      </c>
      <c r="G229" s="16"/>
      <c r="H229" s="16"/>
      <c r="I229" s="38"/>
      <c r="J229" s="38"/>
      <c r="K229" s="16"/>
      <c r="L229" s="16"/>
      <c r="M229" s="17"/>
      <c r="N229" s="129"/>
      <c r="O229" s="23"/>
      <c r="P229" s="23"/>
      <c r="Q229" s="23"/>
      <c r="R229" s="23"/>
      <c r="S229" s="23"/>
      <c r="T229" s="23"/>
      <c r="U229" s="23"/>
      <c r="V229" s="23"/>
      <c r="W229" s="23"/>
      <c r="X229" s="24"/>
      <c r="AT229" s="8" t="s">
        <v>91</v>
      </c>
      <c r="AU229" s="8" t="s">
        <v>40</v>
      </c>
    </row>
    <row r="230" spans="2:65" s="6" customFormat="1" ht="22.8" customHeight="1" x14ac:dyDescent="0.25">
      <c r="B230" s="97"/>
      <c r="C230" s="98"/>
      <c r="D230" s="99" t="s">
        <v>36</v>
      </c>
      <c r="E230" s="112" t="s">
        <v>363</v>
      </c>
      <c r="F230" s="112" t="s">
        <v>364</v>
      </c>
      <c r="G230" s="98"/>
      <c r="H230" s="98"/>
      <c r="I230" s="101"/>
      <c r="J230" s="101"/>
      <c r="K230" s="113">
        <f>BK230</f>
        <v>0</v>
      </c>
      <c r="L230" s="98"/>
      <c r="M230" s="103"/>
      <c r="N230" s="104"/>
      <c r="O230" s="105"/>
      <c r="P230" s="105"/>
      <c r="Q230" s="106">
        <f>SUM(Q231:Q232)</f>
        <v>0</v>
      </c>
      <c r="R230" s="106">
        <f>SUM(R231:R232)</f>
        <v>0</v>
      </c>
      <c r="S230" s="105"/>
      <c r="T230" s="107">
        <f>SUM(T231:T232)</f>
        <v>0</v>
      </c>
      <c r="U230" s="105"/>
      <c r="V230" s="107">
        <f>SUM(V231:V232)</f>
        <v>0</v>
      </c>
      <c r="W230" s="105"/>
      <c r="X230" s="108">
        <f>SUM(X231:X232)</f>
        <v>0</v>
      </c>
      <c r="AR230" s="109" t="s">
        <v>113</v>
      </c>
      <c r="AT230" s="110" t="s">
        <v>36</v>
      </c>
      <c r="AU230" s="110" t="s">
        <v>38</v>
      </c>
      <c r="AY230" s="109" t="s">
        <v>81</v>
      </c>
      <c r="BK230" s="111">
        <f>SUM(BK231:BK232)</f>
        <v>0</v>
      </c>
    </row>
    <row r="231" spans="2:65" s="1" customFormat="1" ht="16.5" customHeight="1" x14ac:dyDescent="0.2">
      <c r="B231" s="15"/>
      <c r="C231" s="114" t="s">
        <v>365</v>
      </c>
      <c r="D231" s="114" t="s">
        <v>84</v>
      </c>
      <c r="E231" s="115" t="s">
        <v>366</v>
      </c>
      <c r="F231" s="116" t="s">
        <v>367</v>
      </c>
      <c r="G231" s="117" t="s">
        <v>368</v>
      </c>
      <c r="H231" s="118">
        <v>1</v>
      </c>
      <c r="I231" s="119"/>
      <c r="J231" s="119"/>
      <c r="K231" s="120">
        <f>ROUND(P231*H231,2)</f>
        <v>0</v>
      </c>
      <c r="L231" s="116" t="s">
        <v>88</v>
      </c>
      <c r="M231" s="17"/>
      <c r="N231" s="121" t="s">
        <v>7</v>
      </c>
      <c r="O231" s="122" t="s">
        <v>24</v>
      </c>
      <c r="P231" s="123">
        <f>I231+J231</f>
        <v>0</v>
      </c>
      <c r="Q231" s="123">
        <f>ROUND(I231*H231,2)</f>
        <v>0</v>
      </c>
      <c r="R231" s="123">
        <f>ROUND(J231*H231,2)</f>
        <v>0</v>
      </c>
      <c r="S231" s="23"/>
      <c r="T231" s="124">
        <f>S231*H231</f>
        <v>0</v>
      </c>
      <c r="U231" s="124">
        <v>0</v>
      </c>
      <c r="V231" s="124">
        <f>U231*H231</f>
        <v>0</v>
      </c>
      <c r="W231" s="124">
        <v>0</v>
      </c>
      <c r="X231" s="125">
        <f>W231*H231</f>
        <v>0</v>
      </c>
      <c r="AR231" s="8" t="s">
        <v>355</v>
      </c>
      <c r="AT231" s="8" t="s">
        <v>84</v>
      </c>
      <c r="AU231" s="8" t="s">
        <v>40</v>
      </c>
      <c r="AY231" s="8" t="s">
        <v>81</v>
      </c>
      <c r="BE231" s="126">
        <f>IF(O231="základní",K231,0)</f>
        <v>0</v>
      </c>
      <c r="BF231" s="126">
        <f>IF(O231="snížená",K231,0)</f>
        <v>0</v>
      </c>
      <c r="BG231" s="126">
        <f>IF(O231="zákl. přenesená",K231,0)</f>
        <v>0</v>
      </c>
      <c r="BH231" s="126">
        <f>IF(O231="sníž. přenesená",K231,0)</f>
        <v>0</v>
      </c>
      <c r="BI231" s="126">
        <f>IF(O231="nulová",K231,0)</f>
        <v>0</v>
      </c>
      <c r="BJ231" s="8" t="s">
        <v>38</v>
      </c>
      <c r="BK231" s="126">
        <f>ROUND(P231*H231,2)</f>
        <v>0</v>
      </c>
      <c r="BL231" s="8" t="s">
        <v>355</v>
      </c>
      <c r="BM231" s="8" t="s">
        <v>369</v>
      </c>
    </row>
    <row r="232" spans="2:65" s="1" customFormat="1" x14ac:dyDescent="0.2">
      <c r="B232" s="15"/>
      <c r="C232" s="16"/>
      <c r="D232" s="127" t="s">
        <v>91</v>
      </c>
      <c r="E232" s="16"/>
      <c r="F232" s="128" t="s">
        <v>370</v>
      </c>
      <c r="G232" s="16"/>
      <c r="H232" s="16"/>
      <c r="I232" s="38"/>
      <c r="J232" s="38"/>
      <c r="K232" s="16"/>
      <c r="L232" s="16"/>
      <c r="M232" s="17"/>
      <c r="N232" s="152"/>
      <c r="O232" s="153"/>
      <c r="P232" s="153"/>
      <c r="Q232" s="153"/>
      <c r="R232" s="153"/>
      <c r="S232" s="153"/>
      <c r="T232" s="153"/>
      <c r="U232" s="153"/>
      <c r="V232" s="153"/>
      <c r="W232" s="153"/>
      <c r="X232" s="154"/>
      <c r="AT232" s="8" t="s">
        <v>91</v>
      </c>
      <c r="AU232" s="8" t="s">
        <v>40</v>
      </c>
    </row>
    <row r="233" spans="2:65" s="1" customFormat="1" ht="6.9" customHeight="1" x14ac:dyDescent="0.2">
      <c r="B233" s="18"/>
      <c r="C233" s="19"/>
      <c r="D233" s="19"/>
      <c r="E233" s="19"/>
      <c r="F233" s="19"/>
      <c r="G233" s="19"/>
      <c r="H233" s="19"/>
      <c r="I233" s="61"/>
      <c r="J233" s="61"/>
      <c r="K233" s="19"/>
      <c r="L233" s="19"/>
      <c r="M233" s="17"/>
    </row>
  </sheetData>
  <sheetProtection algorithmName="SHA-512" hashValue="JPkbnL7KUISLeUZhP9EZmXTU1FIDM5tspQhv3kUCYPwSxaU3ZMm65/ScTt64vqLmipf67WNHutv2WTfDb1w3rw==" saltValue="EnZnigozD2Kcjac21Hnmk0dHjUdrlHLOIEyOBwwWz9JYpTyEkg4H0mK76y5ACGMXDE1XobcoRowVVo3COMJk7g==" spinCount="100000" sheet="1" objects="1" scenarios="1" formatColumns="0" formatRows="0" autoFilter="0"/>
  <autoFilter ref="C89:L232"/>
  <mergeCells count="9">
    <mergeCell ref="E52:H52"/>
    <mergeCell ref="E80:H80"/>
    <mergeCell ref="E82:H82"/>
    <mergeCell ref="M2:Z2"/>
    <mergeCell ref="E7:H7"/>
    <mergeCell ref="E9:H9"/>
    <mergeCell ref="E18:H18"/>
    <mergeCell ref="E27:H27"/>
    <mergeCell ref="E50:H50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35</vt:i4>
      </vt:variant>
    </vt:vector>
  </HeadingPairs>
  <TitlesOfParts>
    <vt:vector size="39" baseType="lpstr">
      <vt:lpstr>Kryci list</vt:lpstr>
      <vt:lpstr>Rekapitulace</vt:lpstr>
      <vt:lpstr>Zakazka</vt:lpstr>
      <vt:lpstr>19032-2-vo - Veřejné osvě...</vt:lpstr>
      <vt:lpstr>'Kryci list'!__CENA__</vt:lpstr>
      <vt:lpstr>Rekapitulace!__CENA__</vt:lpstr>
      <vt:lpstr>Zakazka!__CENA__</vt:lpstr>
      <vt:lpstr>'Kryci list'!__MAIN__</vt:lpstr>
      <vt:lpstr>Rekapitulace!__MAIN__</vt:lpstr>
      <vt:lpstr>Zakazka!__MAIN__</vt:lpstr>
      <vt:lpstr>Rekapitulace!__MAIN2__</vt:lpstr>
      <vt:lpstr>'Kryci list'!__MAIN3__</vt:lpstr>
      <vt:lpstr>'Kryci list'!__SAZBA__</vt:lpstr>
      <vt:lpstr>Rekapitulace!__SAZBA__</vt:lpstr>
      <vt:lpstr>Zakazka!__SAZBA__</vt:lpstr>
      <vt:lpstr>'Kryci list'!__T0__</vt:lpstr>
      <vt:lpstr>Rekapitulace!__T0__</vt:lpstr>
      <vt:lpstr>Zakazka!__T0__</vt:lpstr>
      <vt:lpstr>'Kryci list'!__T1__</vt:lpstr>
      <vt:lpstr>Rekapitulace!__T1__</vt:lpstr>
      <vt:lpstr>Zakazka!__T1__</vt:lpstr>
      <vt:lpstr>'Kryci list'!__T2__</vt:lpstr>
      <vt:lpstr>Rekapitulace!__T2__</vt:lpstr>
      <vt:lpstr>Zakazka!__T2__</vt:lpstr>
      <vt:lpstr>'Kryci list'!__T3__</vt:lpstr>
      <vt:lpstr>Rekapitulace!__T3__</vt:lpstr>
      <vt:lpstr>Zakazka!__T3__</vt:lpstr>
      <vt:lpstr>'Kryci list'!__TE0__</vt:lpstr>
      <vt:lpstr>'Kryci list'!__TE1__</vt:lpstr>
      <vt:lpstr>'Kryci list'!__TE2__</vt:lpstr>
      <vt:lpstr>'Kryci list'!__TE3__</vt:lpstr>
      <vt:lpstr>Rekapitulace!__TR0__</vt:lpstr>
      <vt:lpstr>Rekapitulace!__TR1__</vt:lpstr>
      <vt:lpstr>'19032-2-vo - Veřejné osvě...'!Názvy_tisku</vt:lpstr>
      <vt:lpstr>Zakazka!Názvy_tisku</vt:lpstr>
      <vt:lpstr>'19032-2-vo - Veřejné osvě...'!Oblast_tisku</vt:lpstr>
      <vt:lpstr>'Kryci list'!Oblast_tisku</vt:lpstr>
      <vt:lpstr>Rekapitulace!Oblast_tisku</vt:lpstr>
      <vt:lpstr>Zakazka!Oblast_tisku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IVAN-I7\Ivan</dc:creator>
  <cp:lastModifiedBy>Jana Boráková</cp:lastModifiedBy>
  <dcterms:created xsi:type="dcterms:W3CDTF">2019-04-26T10:52:37Z</dcterms:created>
  <dcterms:modified xsi:type="dcterms:W3CDTF">2019-06-04T11:24:10Z</dcterms:modified>
</cp:coreProperties>
</file>