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C:\Users\Viziová.DESKTOP-REK8VPP\Documents\VZMR Oplocení a brány Safari\Oplocení a brány Safari\"/>
    </mc:Choice>
  </mc:AlternateContent>
  <xr:revisionPtr revIDLastSave="0" documentId="13_ncr:1_{B8BB0105-52B8-4FCB-B2DA-D50F5A4EE2CB}" xr6:coauthVersionLast="47" xr6:coauthVersionMax="47" xr10:uidLastSave="{00000000-0000-0000-0000-000000000000}"/>
  <workbookProtection lockStructure="1"/>
  <bookViews>
    <workbookView xWindow="-108" yWindow="-108" windowWidth="23256" windowHeight="12456" activeTab="1" xr2:uid="{00000000-000D-0000-FFFF-FFFF00000000}"/>
  </bookViews>
  <sheets>
    <sheet name="Rekapitulace stavby" sheetId="1" r:id="rId1"/>
    <sheet name="1 - Oplocení a vjezdové b..." sheetId="2" r:id="rId2"/>
    <sheet name="Pokyny pro vyplnění" sheetId="3" r:id="rId3"/>
  </sheets>
  <definedNames>
    <definedName name="_xlnm._FilterDatabase" localSheetId="1" hidden="1">'1 - Oplocení a vjezdové b...'!$C$91:$K$271</definedName>
    <definedName name="_xlnm.Print_Titles" localSheetId="1">'1 - Oplocení a vjezdové b...'!$91:$91</definedName>
    <definedName name="_xlnm.Print_Titles" localSheetId="0">'Rekapitulace stavby'!$52:$52</definedName>
    <definedName name="_xlnm.Print_Area" localSheetId="1">'1 - Oplocení a vjezdové b...'!$C$4:$J$39,'1 - Oplocení a vjezdové b...'!$C$45:$J$73,'1 - Oplocení a vjezdové b...'!$C$79:$K$271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81029"/>
</workbook>
</file>

<file path=xl/calcChain.xml><?xml version="1.0" encoding="utf-8"?>
<calcChain xmlns="http://schemas.openxmlformats.org/spreadsheetml/2006/main">
  <c r="J37" i="2" l="1"/>
  <c r="J36" i="2"/>
  <c r="AY55" i="1"/>
  <c r="J35" i="2"/>
  <c r="AX55" i="1"/>
  <c r="BI270" i="2"/>
  <c r="BH270" i="2"/>
  <c r="BG270" i="2"/>
  <c r="BF270" i="2"/>
  <c r="T270" i="2"/>
  <c r="R270" i="2"/>
  <c r="P270" i="2"/>
  <c r="BI267" i="2"/>
  <c r="BH267" i="2"/>
  <c r="BG267" i="2"/>
  <c r="BF267" i="2"/>
  <c r="T267" i="2"/>
  <c r="R267" i="2"/>
  <c r="P267" i="2"/>
  <c r="BI263" i="2"/>
  <c r="BH263" i="2"/>
  <c r="BG263" i="2"/>
  <c r="BF263" i="2"/>
  <c r="T263" i="2"/>
  <c r="R263" i="2"/>
  <c r="P263" i="2"/>
  <c r="BI260" i="2"/>
  <c r="BH260" i="2"/>
  <c r="BG260" i="2"/>
  <c r="BF260" i="2"/>
  <c r="T260" i="2"/>
  <c r="R260" i="2"/>
  <c r="P260" i="2"/>
  <c r="BI257" i="2"/>
  <c r="BH257" i="2"/>
  <c r="BG257" i="2"/>
  <c r="BF257" i="2"/>
  <c r="T257" i="2"/>
  <c r="R257" i="2"/>
  <c r="P257" i="2"/>
  <c r="BI252" i="2"/>
  <c r="BH252" i="2"/>
  <c r="BG252" i="2"/>
  <c r="BF252" i="2"/>
  <c r="T252" i="2"/>
  <c r="R252" i="2"/>
  <c r="P252" i="2"/>
  <c r="BI249" i="2"/>
  <c r="BH249" i="2"/>
  <c r="BG249" i="2"/>
  <c r="BF249" i="2"/>
  <c r="T249" i="2"/>
  <c r="R249" i="2"/>
  <c r="P249" i="2"/>
  <c r="BI246" i="2"/>
  <c r="BH246" i="2"/>
  <c r="BG246" i="2"/>
  <c r="BF246" i="2"/>
  <c r="T246" i="2"/>
  <c r="R246" i="2"/>
  <c r="P246" i="2"/>
  <c r="BI242" i="2"/>
  <c r="BH242" i="2"/>
  <c r="BG242" i="2"/>
  <c r="BF242" i="2"/>
  <c r="T242" i="2"/>
  <c r="R242" i="2"/>
  <c r="P242" i="2"/>
  <c r="BI237" i="2"/>
  <c r="BH237" i="2"/>
  <c r="BG237" i="2"/>
  <c r="BF237" i="2"/>
  <c r="T237" i="2"/>
  <c r="R237" i="2"/>
  <c r="P237" i="2"/>
  <c r="BI234" i="2"/>
  <c r="BH234" i="2"/>
  <c r="BG234" i="2"/>
  <c r="BF234" i="2"/>
  <c r="T234" i="2"/>
  <c r="R234" i="2"/>
  <c r="P234" i="2"/>
  <c r="BI231" i="2"/>
  <c r="BH231" i="2"/>
  <c r="BG231" i="2"/>
  <c r="BF231" i="2"/>
  <c r="T231" i="2"/>
  <c r="R231" i="2"/>
  <c r="P231" i="2"/>
  <c r="BI228" i="2"/>
  <c r="BH228" i="2"/>
  <c r="BG228" i="2"/>
  <c r="BF228" i="2"/>
  <c r="T228" i="2"/>
  <c r="R228" i="2"/>
  <c r="P228" i="2"/>
  <c r="BI225" i="2"/>
  <c r="BH225" i="2"/>
  <c r="BG225" i="2"/>
  <c r="BF225" i="2"/>
  <c r="T225" i="2"/>
  <c r="R225" i="2"/>
  <c r="P225" i="2"/>
  <c r="BI222" i="2"/>
  <c r="BH222" i="2"/>
  <c r="BG222" i="2"/>
  <c r="BF222" i="2"/>
  <c r="T222" i="2"/>
  <c r="R222" i="2"/>
  <c r="P222" i="2"/>
  <c r="BI217" i="2"/>
  <c r="BH217" i="2"/>
  <c r="BG217" i="2"/>
  <c r="BF217" i="2"/>
  <c r="T217" i="2"/>
  <c r="T216" i="2"/>
  <c r="R217" i="2"/>
  <c r="R216" i="2" s="1"/>
  <c r="P217" i="2"/>
  <c r="P216" i="2"/>
  <c r="BI213" i="2"/>
  <c r="BH213" i="2"/>
  <c r="BG213" i="2"/>
  <c r="BF213" i="2"/>
  <c r="T213" i="2"/>
  <c r="R213" i="2"/>
  <c r="P213" i="2"/>
  <c r="BI209" i="2"/>
  <c r="BH209" i="2"/>
  <c r="BG209" i="2"/>
  <c r="BF209" i="2"/>
  <c r="T209" i="2"/>
  <c r="R209" i="2"/>
  <c r="P209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4" i="2"/>
  <c r="BH164" i="2"/>
  <c r="BG164" i="2"/>
  <c r="BF164" i="2"/>
  <c r="T164" i="2"/>
  <c r="R164" i="2"/>
  <c r="P164" i="2"/>
  <c r="BI157" i="2"/>
  <c r="BH157" i="2"/>
  <c r="BG157" i="2"/>
  <c r="BF157" i="2"/>
  <c r="T157" i="2"/>
  <c r="R157" i="2"/>
  <c r="P157" i="2"/>
  <c r="BI150" i="2"/>
  <c r="BH150" i="2"/>
  <c r="BG150" i="2"/>
  <c r="BF150" i="2"/>
  <c r="T150" i="2"/>
  <c r="R150" i="2"/>
  <c r="P150" i="2"/>
  <c r="BI141" i="2"/>
  <c r="BH141" i="2"/>
  <c r="BG141" i="2"/>
  <c r="BF141" i="2"/>
  <c r="T141" i="2"/>
  <c r="R141" i="2"/>
  <c r="P141" i="2"/>
  <c r="BI133" i="2"/>
  <c r="BH133" i="2"/>
  <c r="BG133" i="2"/>
  <c r="BF133" i="2"/>
  <c r="T133" i="2"/>
  <c r="R133" i="2"/>
  <c r="P133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BI118" i="2"/>
  <c r="BH118" i="2"/>
  <c r="BG118" i="2"/>
  <c r="BF118" i="2"/>
  <c r="T118" i="2"/>
  <c r="R118" i="2"/>
  <c r="P118" i="2"/>
  <c r="BI114" i="2"/>
  <c r="BH114" i="2"/>
  <c r="BG114" i="2"/>
  <c r="BF114" i="2"/>
  <c r="T114" i="2"/>
  <c r="R114" i="2"/>
  <c r="P114" i="2"/>
  <c r="BI111" i="2"/>
  <c r="BH111" i="2"/>
  <c r="BG111" i="2"/>
  <c r="BF111" i="2"/>
  <c r="T111" i="2"/>
  <c r="R111" i="2"/>
  <c r="P111" i="2"/>
  <c r="BI108" i="2"/>
  <c r="BH108" i="2"/>
  <c r="BG108" i="2"/>
  <c r="BF108" i="2"/>
  <c r="T108" i="2"/>
  <c r="R108" i="2"/>
  <c r="P108" i="2"/>
  <c r="BI105" i="2"/>
  <c r="BH105" i="2"/>
  <c r="BG105" i="2"/>
  <c r="BF105" i="2"/>
  <c r="T105" i="2"/>
  <c r="R105" i="2"/>
  <c r="P105" i="2"/>
  <c r="BI102" i="2"/>
  <c r="BH102" i="2"/>
  <c r="BG102" i="2"/>
  <c r="BF102" i="2"/>
  <c r="T102" i="2"/>
  <c r="R102" i="2"/>
  <c r="P102" i="2"/>
  <c r="BI99" i="2"/>
  <c r="BH99" i="2"/>
  <c r="BG99" i="2"/>
  <c r="BF99" i="2"/>
  <c r="T99" i="2"/>
  <c r="R99" i="2"/>
  <c r="P99" i="2"/>
  <c r="BI95" i="2"/>
  <c r="BH95" i="2"/>
  <c r="BG95" i="2"/>
  <c r="BF95" i="2"/>
  <c r="T95" i="2"/>
  <c r="R95" i="2"/>
  <c r="P95" i="2"/>
  <c r="J89" i="2"/>
  <c r="F86" i="2"/>
  <c r="E84" i="2"/>
  <c r="J55" i="2"/>
  <c r="F52" i="2"/>
  <c r="E50" i="2"/>
  <c r="J21" i="2"/>
  <c r="E21" i="2"/>
  <c r="J88" i="2" s="1"/>
  <c r="J20" i="2"/>
  <c r="J18" i="2"/>
  <c r="E18" i="2"/>
  <c r="F89" i="2" s="1"/>
  <c r="J17" i="2"/>
  <c r="J15" i="2"/>
  <c r="E15" i="2"/>
  <c r="F88" i="2" s="1"/>
  <c r="J14" i="2"/>
  <c r="J12" i="2"/>
  <c r="J52" i="2" s="1"/>
  <c r="E7" i="2"/>
  <c r="E82" i="2" s="1"/>
  <c r="L50" i="1"/>
  <c r="AM50" i="1"/>
  <c r="AM49" i="1"/>
  <c r="L49" i="1"/>
  <c r="AM47" i="1"/>
  <c r="L47" i="1"/>
  <c r="L45" i="1"/>
  <c r="L44" i="1"/>
  <c r="BK246" i="2"/>
  <c r="BK197" i="2"/>
  <c r="BK192" i="2"/>
  <c r="J267" i="2"/>
  <c r="J209" i="2"/>
  <c r="J99" i="2"/>
  <c r="BK95" i="2"/>
  <c r="J202" i="2"/>
  <c r="BK252" i="2"/>
  <c r="J170" i="2"/>
  <c r="BK263" i="2"/>
  <c r="BK213" i="2"/>
  <c r="BK231" i="2"/>
  <c r="AS54" i="1"/>
  <c r="BK190" i="2"/>
  <c r="J257" i="2"/>
  <c r="BK164" i="2"/>
  <c r="J252" i="2"/>
  <c r="BK102" i="2"/>
  <c r="J217" i="2"/>
  <c r="BK267" i="2"/>
  <c r="BK200" i="2"/>
  <c r="J249" i="2"/>
  <c r="BK133" i="2"/>
  <c r="BK105" i="2"/>
  <c r="BK205" i="2"/>
  <c r="BK170" i="2"/>
  <c r="J242" i="2"/>
  <c r="J150" i="2"/>
  <c r="BK178" i="2"/>
  <c r="J260" i="2"/>
  <c r="J186" i="2"/>
  <c r="J95" i="2"/>
  <c r="J190" i="2"/>
  <c r="J157" i="2"/>
  <c r="BK183" i="2"/>
  <c r="BK257" i="2"/>
  <c r="BK209" i="2"/>
  <c r="J118" i="2"/>
  <c r="BK195" i="2"/>
  <c r="BK108" i="2"/>
  <c r="BK150" i="2"/>
  <c r="J181" i="2"/>
  <c r="BK173" i="2"/>
  <c r="J178" i="2"/>
  <c r="J237" i="2"/>
  <c r="J205" i="2"/>
  <c r="J228" i="2"/>
  <c r="J102" i="2"/>
  <c r="BK217" i="2"/>
  <c r="BK118" i="2"/>
  <c r="J200" i="2"/>
  <c r="J231" i="2"/>
  <c r="BK127" i="2"/>
  <c r="BK225" i="2"/>
  <c r="J114" i="2"/>
  <c r="J183" i="2"/>
  <c r="J111" i="2"/>
  <c r="BK234" i="2"/>
  <c r="J164" i="2"/>
  <c r="J222" i="2"/>
  <c r="J133" i="2"/>
  <c r="J234" i="2"/>
  <c r="J225" i="2"/>
  <c r="J195" i="2"/>
  <c r="BK249" i="2"/>
  <c r="J127" i="2"/>
  <c r="BK202" i="2"/>
  <c r="BK237" i="2"/>
  <c r="J263" i="2"/>
  <c r="BK260" i="2"/>
  <c r="BK181" i="2"/>
  <c r="J246" i="2"/>
  <c r="J141" i="2"/>
  <c r="J124" i="2"/>
  <c r="J213" i="2"/>
  <c r="J108" i="2"/>
  <c r="J197" i="2"/>
  <c r="BK141" i="2"/>
  <c r="BK242" i="2"/>
  <c r="BK111" i="2"/>
  <c r="BK270" i="2"/>
  <c r="BK222" i="2"/>
  <c r="BK99" i="2"/>
  <c r="BK186" i="2"/>
  <c r="J270" i="2"/>
  <c r="J192" i="2"/>
  <c r="BK114" i="2"/>
  <c r="BK124" i="2"/>
  <c r="BK228" i="2"/>
  <c r="J105" i="2"/>
  <c r="J173" i="2"/>
  <c r="BK157" i="2"/>
  <c r="R94" i="2" l="1"/>
  <c r="R140" i="2"/>
  <c r="R177" i="2"/>
  <c r="BK94" i="2"/>
  <c r="J94" i="2" s="1"/>
  <c r="J61" i="2" s="1"/>
  <c r="T94" i="2"/>
  <c r="P140" i="2"/>
  <c r="BK177" i="2"/>
  <c r="J177" i="2" s="1"/>
  <c r="J63" i="2" s="1"/>
  <c r="BK208" i="2"/>
  <c r="J208" i="2" s="1"/>
  <c r="J64" i="2" s="1"/>
  <c r="P208" i="2"/>
  <c r="T208" i="2"/>
  <c r="R221" i="2"/>
  <c r="R220" i="2" s="1"/>
  <c r="P241" i="2"/>
  <c r="P240" i="2" s="1"/>
  <c r="T241" i="2"/>
  <c r="T240" i="2" s="1"/>
  <c r="BK256" i="2"/>
  <c r="R256" i="2"/>
  <c r="BK266" i="2"/>
  <c r="J266" i="2" s="1"/>
  <c r="J72" i="2" s="1"/>
  <c r="P266" i="2"/>
  <c r="R266" i="2"/>
  <c r="P94" i="2"/>
  <c r="BK140" i="2"/>
  <c r="J140" i="2"/>
  <c r="J62" i="2"/>
  <c r="T140" i="2"/>
  <c r="P177" i="2"/>
  <c r="T177" i="2"/>
  <c r="R208" i="2"/>
  <c r="BK221" i="2"/>
  <c r="J221" i="2"/>
  <c r="J67" i="2" s="1"/>
  <c r="P221" i="2"/>
  <c r="P220" i="2" s="1"/>
  <c r="T221" i="2"/>
  <c r="T220" i="2" s="1"/>
  <c r="BK241" i="2"/>
  <c r="J241" i="2" s="1"/>
  <c r="J69" i="2" s="1"/>
  <c r="R241" i="2"/>
  <c r="R240" i="2"/>
  <c r="P256" i="2"/>
  <c r="P255" i="2" s="1"/>
  <c r="T256" i="2"/>
  <c r="T266" i="2"/>
  <c r="T255" i="2" s="1"/>
  <c r="BK216" i="2"/>
  <c r="J216" i="2" s="1"/>
  <c r="J65" i="2" s="1"/>
  <c r="J54" i="2"/>
  <c r="J86" i="2"/>
  <c r="BE99" i="2"/>
  <c r="BE108" i="2"/>
  <c r="BE124" i="2"/>
  <c r="BE127" i="2"/>
  <c r="BE141" i="2"/>
  <c r="BE173" i="2"/>
  <c r="BE190" i="2"/>
  <c r="BE192" i="2"/>
  <c r="BE195" i="2"/>
  <c r="BE209" i="2"/>
  <c r="BE213" i="2"/>
  <c r="BE217" i="2"/>
  <c r="BE222" i="2"/>
  <c r="BE225" i="2"/>
  <c r="BE234" i="2"/>
  <c r="BE246" i="2"/>
  <c r="BE249" i="2"/>
  <c r="F55" i="2"/>
  <c r="BE114" i="2"/>
  <c r="BE118" i="2"/>
  <c r="BE164" i="2"/>
  <c r="BE186" i="2"/>
  <c r="BE197" i="2"/>
  <c r="BE205" i="2"/>
  <c r="BE228" i="2"/>
  <c r="BE252" i="2"/>
  <c r="BE260" i="2"/>
  <c r="E48" i="2"/>
  <c r="F54" i="2"/>
  <c r="BE95" i="2"/>
  <c r="BE102" i="2"/>
  <c r="BE170" i="2"/>
  <c r="BE183" i="2"/>
  <c r="BE231" i="2"/>
  <c r="BE237" i="2"/>
  <c r="BE257" i="2"/>
  <c r="BE263" i="2"/>
  <c r="BE105" i="2"/>
  <c r="BE111" i="2"/>
  <c r="BE133" i="2"/>
  <c r="BE150" i="2"/>
  <c r="BE157" i="2"/>
  <c r="BE178" i="2"/>
  <c r="BE181" i="2"/>
  <c r="BE200" i="2"/>
  <c r="BE202" i="2"/>
  <c r="BE242" i="2"/>
  <c r="BE267" i="2"/>
  <c r="BE270" i="2"/>
  <c r="J34" i="2"/>
  <c r="AW55" i="1" s="1"/>
  <c r="F34" i="2"/>
  <c r="BA55" i="1" s="1"/>
  <c r="BA54" i="1" s="1"/>
  <c r="W30" i="1" s="1"/>
  <c r="F37" i="2"/>
  <c r="BD55" i="1" s="1"/>
  <c r="BD54" i="1" s="1"/>
  <c r="W33" i="1" s="1"/>
  <c r="F36" i="2"/>
  <c r="BC55" i="1" s="1"/>
  <c r="BC54" i="1" s="1"/>
  <c r="W32" i="1" s="1"/>
  <c r="F35" i="2"/>
  <c r="BB55" i="1" s="1"/>
  <c r="BB54" i="1" s="1"/>
  <c r="AX54" i="1" s="1"/>
  <c r="BK255" i="2" l="1"/>
  <c r="J255" i="2" s="1"/>
  <c r="J70" i="2" s="1"/>
  <c r="P93" i="2"/>
  <c r="P92" i="2"/>
  <c r="AU55" i="1" s="1"/>
  <c r="AU54" i="1" s="1"/>
  <c r="R255" i="2"/>
  <c r="T93" i="2"/>
  <c r="T92" i="2"/>
  <c r="R93" i="2"/>
  <c r="BK93" i="2"/>
  <c r="J93" i="2" s="1"/>
  <c r="J60" i="2" s="1"/>
  <c r="BK220" i="2"/>
  <c r="J220" i="2"/>
  <c r="J66" i="2"/>
  <c r="J256" i="2"/>
  <c r="J71" i="2" s="1"/>
  <c r="BK240" i="2"/>
  <c r="J240" i="2"/>
  <c r="J68" i="2" s="1"/>
  <c r="AW54" i="1"/>
  <c r="AK30" i="1" s="1"/>
  <c r="J33" i="2"/>
  <c r="AV55" i="1" s="1"/>
  <c r="AT55" i="1" s="1"/>
  <c r="W31" i="1"/>
  <c r="F33" i="2"/>
  <c r="AZ55" i="1" s="1"/>
  <c r="AZ54" i="1" s="1"/>
  <c r="AV54" i="1" s="1"/>
  <c r="AK29" i="1" s="1"/>
  <c r="AY54" i="1"/>
  <c r="R92" i="2" l="1"/>
  <c r="BK92" i="2"/>
  <c r="J92" i="2" s="1"/>
  <c r="J59" i="2" s="1"/>
  <c r="AT54" i="1"/>
  <c r="W29" i="1"/>
  <c r="J30" i="2" l="1"/>
  <c r="AG55" i="1" s="1"/>
  <c r="AG54" i="1" s="1"/>
  <c r="AK26" i="1" s="1"/>
  <c r="AK35" i="1" s="1"/>
  <c r="J39" i="2" l="1"/>
  <c r="AN55" i="1"/>
  <c r="AN54" i="1"/>
</calcChain>
</file>

<file path=xl/sharedStrings.xml><?xml version="1.0" encoding="utf-8"?>
<sst xmlns="http://schemas.openxmlformats.org/spreadsheetml/2006/main" count="2158" uniqueCount="622">
  <si>
    <t>Export Komplet</t>
  </si>
  <si>
    <t>VZ</t>
  </si>
  <si>
    <t>2.0</t>
  </si>
  <si>
    <t>ZAMOK</t>
  </si>
  <si>
    <t>False</t>
  </si>
  <si>
    <t>{5b53f85f-4dce-4fa6-9533-259cc4241657}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</si>
  <si>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</si>
  <si>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</si>
  <si>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</si>
  <si>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</si>
  <si>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</si>
  <si>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</si>
  <si>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</si>
  <si>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</si>
  <si>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2022-26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</si>
  <si>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</si>
  <si>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</si>
  <si>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Oplocení a vjezdové brány</t>
  </si>
  <si>
    <t>KSO:</t>
  </si>
  <si>
    <t/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</si>
  <si>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</si>
  <si>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</si>
  <si>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</si>
  <si>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</si>
  <si>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</si>
  <si>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</si>
  <si>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</si>
  <si>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</si>
  <si>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</si>
  <si>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</si>
  <si>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</si>
  <si>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</si>
  <si>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75900513</t>
  </si>
  <si>
    <t>Ing. Kateřina Tumpachová</t>
  </si>
  <si>
    <t>CZ7556082479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</si>
  <si>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</si>
  <si>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</si>
  <si>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</si>
  <si>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</si>
  <si>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</si>
  <si>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</si>
  <si>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</si>
  <si>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</si>
  <si>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</si>
  <si>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</si>
  <si>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</si>
  <si>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</si>
  <si>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</si>
  <si>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</si>
  <si>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</si>
  <si>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</si>
  <si>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</si>
  <si>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</si>
  <si>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</si>
  <si>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</si>
  <si>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</si>
  <si>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</si>
  <si>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</si>
  <si>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</si>
  <si>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</si>
  <si>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</si>
  <si>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</si>
  <si>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</si>
  <si>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</si>
  <si>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</si>
  <si>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</si>
  <si>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</si>
  <si>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</si>
  <si>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</si>
  <si>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</si>
  <si>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</si>
  <si>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</si>
  <si>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</si>
  <si>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</si>
  <si>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</si>
  <si>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</si>
  <si>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</si>
  <si>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</t>
  </si>
  <si>
    <t>{951d8b7c-811c-4862-b83a-366f10467ee3}</t>
  </si>
  <si>
    <t>2</t>
  </si>
  <si>
    <t>KRYCÍ LIST SOUPISU PRACÍ</t>
  </si>
  <si>
    <t>Objekt:</t>
  </si>
  <si>
    <t>1 - Oplocení a vjezdové brány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</si>
  <si>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</si>
  <si>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</si>
  <si>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</si>
  <si>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</si>
  <si>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</si>
  <si>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</si>
  <si>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</si>
  <si>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</si>
  <si>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9 - Ostatní konstrukce a práce, bourání</t>
  </si>
  <si>
    <t xml:space="preserve">    998 - Přesun hmot</t>
  </si>
  <si>
    <t>PSV - Práce a dodávky PSV</t>
  </si>
  <si>
    <t xml:space="preserve">    741 - Elektroinstalace - silnoproud</t>
  </si>
  <si>
    <t>M - Práce a dodávky M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</si>
  <si>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</si>
  <si>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</si>
  <si>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</si>
  <si>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</si>
  <si>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</si>
  <si>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</si>
  <si>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</si>
  <si>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</si>
  <si>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</si>
  <si>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</si>
  <si>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</si>
  <si>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</si>
  <si>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</si>
  <si>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</si>
  <si>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</si>
  <si>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</si>
  <si>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</si>
  <si>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</si>
  <si>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</si>
  <si>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</si>
  <si>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</si>
  <si>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</si>
  <si>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</si>
  <si>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průměrný přítok do 500 l/min</t>
  </si>
  <si>
    <t>hod</t>
  </si>
  <si>
    <t>CS ÚRS 2022 02</t>
  </si>
  <si>
    <t>4</t>
  </si>
  <si>
    <t>1991656327</t>
  </si>
  <si>
    <t>PP</t>
  </si>
  <si>
    <t>Čerpání vody na dopravní výšku do 10 m s uvažovaným průměrným přítokem do 500 l/min</t>
  </si>
  <si>
    <t>Online PSC</t>
  </si>
  <si>
    <t>https://podminky.urs.cz/item/CS_URS_2022_02/115101201</t>
  </si>
  <si>
    <t>VV</t>
  </si>
  <si>
    <t>30*8</t>
  </si>
  <si>
    <t>115101301</t>
  </si>
  <si>
    <t>Pohotovost čerpací soupravy pro dopravní výšku do 10 m přítok do 500 l/min</t>
  </si>
  <si>
    <t>den</t>
  </si>
  <si>
    <t>-2116792746</t>
  </si>
  <si>
    <t>Pohotovost záložní čerpací soupravy pro dopravní výšku do 10 m s uvažovaným průměrným přítokem do 500 l/min</t>
  </si>
  <si>
    <t>https://podminky.urs.cz/item/CS_URS_2022_02/115101301</t>
  </si>
  <si>
    <t>3</t>
  </si>
  <si>
    <t>119003131</t>
  </si>
  <si>
    <t>Výstražná páska pro zabezpečení výkopu zřízení</t>
  </si>
  <si>
    <t>m</t>
  </si>
  <si>
    <t>1610526462</t>
  </si>
  <si>
    <t>Pomocné konstrukce při zabezpečení výkopu svislé výstražná páska zřízení</t>
  </si>
  <si>
    <t>https://podminky.urs.cz/item/CS_URS_2022_02/119003131</t>
  </si>
  <si>
    <t>119003132</t>
  </si>
  <si>
    <t>Výstražná páska pro zabezpečení výkopu odstranění</t>
  </si>
  <si>
    <t>-1468074633</t>
  </si>
  <si>
    <t>Pomocné konstrukce při zabezpečení výkopu svislé výstražná páska odstranění</t>
  </si>
  <si>
    <t>https://podminky.urs.cz/item/CS_URS_2022_02/119003132</t>
  </si>
  <si>
    <t>5</t>
  </si>
  <si>
    <t>119003223</t>
  </si>
  <si>
    <t>Mobilní plotová zábrana s profilovaným plechem výšky přes 1,5 do 2,2 m pro zabezpečení výkopu zřízení</t>
  </si>
  <si>
    <t>869462498</t>
  </si>
  <si>
    <t>Pomocné konstrukce při zabezpečení výkopu svislé ocelové mobilní oplocení, výšky přes 1,5 do 2,2 m panely vyplněné profilovaným plechem zřízení</t>
  </si>
  <si>
    <t>https://podminky.urs.cz/item/CS_URS_2022_02/119003223</t>
  </si>
  <si>
    <t>6</t>
  </si>
  <si>
    <t>119003224</t>
  </si>
  <si>
    <t>Mobilní plotová zábrana s profilovaným plechem výšky přes 1,5 do 2,2 m pro zabezpečení výkopu odstranění</t>
  </si>
  <si>
    <t>-293717696</t>
  </si>
  <si>
    <t>Pomocné konstrukce při zabezpečení výkopu svislé ocelové mobilní oplocení, výšky přes 1,5 do 2,2 m panely vyplněné profilovaným plechem odstranění</t>
  </si>
  <si>
    <t>https://podminky.urs.cz/item/CS_URS_2022_02/119003224</t>
  </si>
  <si>
    <t>7</t>
  </si>
  <si>
    <t>131111333</t>
  </si>
  <si>
    <t>Vrtání jamek pro plotové sloupky D přes 200 do 300 mm ručně s motorovým vrtákem</t>
  </si>
  <si>
    <t>-1987124228</t>
  </si>
  <si>
    <t>Vrtání jamek ručním motorovým vrtákem průměru přes 200 do 300 mm</t>
  </si>
  <si>
    <t>https://podminky.urs.cz/item/CS_URS_2022_02/131111333</t>
  </si>
  <si>
    <t>1,0*25</t>
  </si>
  <si>
    <t>8</t>
  </si>
  <si>
    <t>131351102</t>
  </si>
  <si>
    <t>Hloubení jam nezapažených v hornině třídy těžitelnosti II skupiny 4 objem do 50 m3 strojně</t>
  </si>
  <si>
    <t>m3</t>
  </si>
  <si>
    <t>1898308144</t>
  </si>
  <si>
    <t>Hloubení nezapažených jam a zářezů strojně s urovnáním dna do předepsaného profilu a spádu v hornině třídy těžitelnosti II skupiny 4 přes 20 do 50 m3</t>
  </si>
  <si>
    <t>https://podminky.urs.cz/item/CS_URS_2022_02/131351102</t>
  </si>
  <si>
    <t>1,8*2,6*1,6*4</t>
  </si>
  <si>
    <t>1,2*1,2*0,5*(4+14)</t>
  </si>
  <si>
    <t>Součet</t>
  </si>
  <si>
    <t>9</t>
  </si>
  <si>
    <t>162451126</t>
  </si>
  <si>
    <t>Vodorovné přemístění přes 1 500 do 2000 m výkopku/sypaniny z horniny třídy těžitelnosti II skupiny 4 a 5</t>
  </si>
  <si>
    <t>1650014813</t>
  </si>
  <si>
    <t>Vodorovné přemístění výkopku nebo sypaniny po suchu na obvyklém dopravním prostředku, bez naložení výkopku, avšak se složením bez rozhrnutí z horniny třídy těžitelnosti II skupiny 4 a 5 na vzdálenost přes 1 500 do 2 000 m</t>
  </si>
  <si>
    <t>https://podminky.urs.cz/item/CS_URS_2022_02/162451126</t>
  </si>
  <si>
    <t>10</t>
  </si>
  <si>
    <t>171251201</t>
  </si>
  <si>
    <t>Uložení sypaniny na skládky nebo meziskládky</t>
  </si>
  <si>
    <t>-54959949</t>
  </si>
  <si>
    <t>Uložení sypaniny na skládky nebo meziskládky bez hutnění s upravením uložené sypaniny do předepsaného tvaru</t>
  </si>
  <si>
    <t>https://podminky.urs.cz/item/CS_URS_2022_02/171251201</t>
  </si>
  <si>
    <t>13,580</t>
  </si>
  <si>
    <t>5,992</t>
  </si>
  <si>
    <t>11</t>
  </si>
  <si>
    <t>174151101</t>
  </si>
  <si>
    <t>Zásyp jam, šachet rýh nebo kolem objektů sypaninou se zhutněním</t>
  </si>
  <si>
    <t>-693309776</t>
  </si>
  <si>
    <t>Zásyp sypaninou z jakékoliv horniny strojně s uložením výkopku ve vrstvách se zhutněním jam, šachet, rýh nebo kolem objektů v těchto vykopávkách</t>
  </si>
  <si>
    <t>https://podminky.urs.cz/item/CS_URS_2022_02/174151101</t>
  </si>
  <si>
    <t>3,14*0,15*0,15*1,0*25</t>
  </si>
  <si>
    <t>42,912</t>
  </si>
  <si>
    <t>-19,572</t>
  </si>
  <si>
    <t>Zakládání</t>
  </si>
  <si>
    <t>12</t>
  </si>
  <si>
    <t>271542211</t>
  </si>
  <si>
    <t>Podsyp pod základové konstrukce se zhutněním z netříděné štěrkodrtě</t>
  </si>
  <si>
    <t>1102154985</t>
  </si>
  <si>
    <t>Podsyp pod základové konstrukce se zhutněním a urovnáním povrchu ze štěrkodrtě netříděné</t>
  </si>
  <si>
    <t>https://podminky.urs.cz/item/CS_URS_2022_02/271542211</t>
  </si>
  <si>
    <t>pod patky</t>
  </si>
  <si>
    <t>0,2*1,3*2,3*4</t>
  </si>
  <si>
    <t>1,0*1,0*0,2*4</t>
  </si>
  <si>
    <t>patka pro plot</t>
  </si>
  <si>
    <t>1,0*1,0*0,2*14</t>
  </si>
  <si>
    <t>13</t>
  </si>
  <si>
    <t>275313711</t>
  </si>
  <si>
    <t>Základové patky z betonu tř. C 20/25</t>
  </si>
  <si>
    <t>956471262</t>
  </si>
  <si>
    <t>Základy z betonu prostého patky a bloky z betonu kamenem neprokládaného tř. C 20/25</t>
  </si>
  <si>
    <t>https://podminky.urs.cz/item/CS_URS_2022_02/275313711</t>
  </si>
  <si>
    <t>(0,9*0,9*0,2+0,5*0,5*0,1)*14</t>
  </si>
  <si>
    <t>14</t>
  </si>
  <si>
    <t>275321411</t>
  </si>
  <si>
    <t>Základové patky ze ŽB bez zvýšených nároků na prostředí tř. C 20/25</t>
  </si>
  <si>
    <t>1284124882</t>
  </si>
  <si>
    <t>Základy z betonu železového (bez výztuže) patky z betonu bez zvláštních nároků na prostředí tř. C 20/25</t>
  </si>
  <si>
    <t>https://podminky.urs.cz/item/CS_URS_2022_02/275321411</t>
  </si>
  <si>
    <t>patky pro brány</t>
  </si>
  <si>
    <t>(1,2*2,2*0,2+0,6*1,2*2,2)*4</t>
  </si>
  <si>
    <t>(0,9*0,9*0,2+0,5*0,5*0,1)*4</t>
  </si>
  <si>
    <t>275351121</t>
  </si>
  <si>
    <t>Zřízení bednění základových patek</t>
  </si>
  <si>
    <t>m2</t>
  </si>
  <si>
    <t>530652840</t>
  </si>
  <si>
    <t>Bednění základů patek zřízení</t>
  </si>
  <si>
    <t>https://podminky.urs.cz/item/CS_URS_2022_02/275351121</t>
  </si>
  <si>
    <t>(0,2*(1,2*2+2,2*2)+1,2*(0,6*2+2,2*2))*4</t>
  </si>
  <si>
    <t>(0,9*4*2+0,5*4*0,1)*4</t>
  </si>
  <si>
    <t>16</t>
  </si>
  <si>
    <t>275351122</t>
  </si>
  <si>
    <t>Odstranění bednění základových patek</t>
  </si>
  <si>
    <t>432204330</t>
  </si>
  <si>
    <t>Bednění základů patek odstranění</t>
  </si>
  <si>
    <t>https://podminky.urs.cz/item/CS_URS_2022_02/275351122</t>
  </si>
  <si>
    <t>17</t>
  </si>
  <si>
    <t>275361821</t>
  </si>
  <si>
    <t>Výztuž základových patek betonářskou ocelí 10 505 (R)</t>
  </si>
  <si>
    <t>t</t>
  </si>
  <si>
    <t>-676489884</t>
  </si>
  <si>
    <t>Výztuž základů patek z betonářské oceli 10 505 (R)</t>
  </si>
  <si>
    <t>https://podminky.urs.cz/item/CS_URS_2022_02/275361821</t>
  </si>
  <si>
    <t>9,196*0,1</t>
  </si>
  <si>
    <t>Svislé a kompletní konstrukce</t>
  </si>
  <si>
    <t>18</t>
  </si>
  <si>
    <t>338171113</t>
  </si>
  <si>
    <t>Osazování sloupků a vzpěr plotových ocelových v do 2 m se zabetonováním</t>
  </si>
  <si>
    <t>kus</t>
  </si>
  <si>
    <t>429232751</t>
  </si>
  <si>
    <t>Montáž sloupků a vzpěr plotových ocelových trubkových nebo profilovaných výšky do 2 m se zabetonováním do 0,08 m3 do připravených jamek</t>
  </si>
  <si>
    <t>https://podminky.urs.cz/item/CS_URS_2022_02/338171113</t>
  </si>
  <si>
    <t>19</t>
  </si>
  <si>
    <t>M</t>
  </si>
  <si>
    <t>RMAT0001</t>
  </si>
  <si>
    <t>plotový sloupek ocelový komaxit d 70/3 mm dl. 2900 mm</t>
  </si>
  <si>
    <t>1437811921</t>
  </si>
  <si>
    <t>20</t>
  </si>
  <si>
    <t>338171115</t>
  </si>
  <si>
    <t>Osazování sloupků a vzpěr plotových ocelových v do 2 m ukotvením k pevnému podkladu</t>
  </si>
  <si>
    <t>-51033288</t>
  </si>
  <si>
    <t>Montáž sloupků a vzpěr plotových ocelových trubkových nebo profilovaných výšky do 2 m ukotvením k pevnému podkladu</t>
  </si>
  <si>
    <t>https://podminky.urs.cz/item/CS_URS_2022_02/338171115</t>
  </si>
  <si>
    <t>348171345</t>
  </si>
  <si>
    <t>Montáž oplocení z profilové oceli, trubek nebo tenkostěnných profilů přes 70 kg na 1 m oplocení</t>
  </si>
  <si>
    <t>-1397903963</t>
  </si>
  <si>
    <t>Montáž oplocení z dílců kovových z profilové oceli, trubek nebo tenkostěnných profilů hmotnosti 1 m oplocení přes 70 kg</t>
  </si>
  <si>
    <t>https://podminky.urs.cz/item/CS_URS_2022_02/348171345</t>
  </si>
  <si>
    <t>13*2,4</t>
  </si>
  <si>
    <t>22</t>
  </si>
  <si>
    <t>RMAT0003</t>
  </si>
  <si>
    <t>plotové dílce - profilová ocel - výroba +dodávka včetně povrchové úpravy</t>
  </si>
  <si>
    <t>kg</t>
  </si>
  <si>
    <t>1267726186</t>
  </si>
  <si>
    <t>23</t>
  </si>
  <si>
    <t>348172115</t>
  </si>
  <si>
    <t>Montáž vjezdových bran samonosných jednokřídlových pl přes 6 m2 do 9 m2</t>
  </si>
  <si>
    <t>-706375416</t>
  </si>
  <si>
    <t>Montáž vjezdových bran samonosných posuvných jednokřídlových plochy přes 6 do 9 m2</t>
  </si>
  <si>
    <t>https://podminky.urs.cz/item/CS_URS_2022_02/348172115</t>
  </si>
  <si>
    <t>24</t>
  </si>
  <si>
    <t>RMAT0002</t>
  </si>
  <si>
    <t>brána vjezdová posuvná 4,0x1,6 m - výroba +dodávka včetně povrchové úpravy</t>
  </si>
  <si>
    <t>23916392</t>
  </si>
  <si>
    <t>25</t>
  </si>
  <si>
    <t>348172911</t>
  </si>
  <si>
    <t>Montáž pohonu pro bránu</t>
  </si>
  <si>
    <t>-2091468725</t>
  </si>
  <si>
    <t>Montáž vjezdových bran doplňků pohonu pro bránu</t>
  </si>
  <si>
    <t>https://podminky.urs.cz/item/CS_URS_2022_02/348172911</t>
  </si>
  <si>
    <t>26</t>
  </si>
  <si>
    <t>55345878</t>
  </si>
  <si>
    <t>pohon garážových sekčních a výklopných vrat o síle 1000N max. 50 cyklů denně</t>
  </si>
  <si>
    <t>1842929633</t>
  </si>
  <si>
    <t>27</t>
  </si>
  <si>
    <t>348401153</t>
  </si>
  <si>
    <t>Montáž oplocení ze svařovaného pletiva v přes 1,5 do 2,0 m</t>
  </si>
  <si>
    <t>157538944</t>
  </si>
  <si>
    <t>Montáž oplocení z pletiva svařovaného přes 1,5 do 2,0 m</t>
  </si>
  <si>
    <t>https://podminky.urs.cz/item/CS_URS_2022_02/348401153</t>
  </si>
  <si>
    <t>28</t>
  </si>
  <si>
    <t>31324816</t>
  </si>
  <si>
    <t>svařované plotové pletivo v rolích 25m výšky 2,00m průměr drátu 3mm rozměr oka 50x50mm povrchová úprava Pz a komaxit</t>
  </si>
  <si>
    <t>-585872028</t>
  </si>
  <si>
    <t>60*1,1 'Přepočtené koeficientem množství</t>
  </si>
  <si>
    <t>Ostatní konstrukce a práce, bourání</t>
  </si>
  <si>
    <t>29</t>
  </si>
  <si>
    <t>953961111</t>
  </si>
  <si>
    <t>Kotvy chemickým tmelem M 8 hl 80 mm do betonu, ŽB nebo kamene s vyvrtáním otvoru</t>
  </si>
  <si>
    <t>-551713908</t>
  </si>
  <si>
    <t>Kotvy chemické s vyvrtáním otvoru do betonu, železobetonu nebo tvrdého kamene tmel, velikost M 8, hloubka 80 mm</t>
  </si>
  <si>
    <t>https://podminky.urs.cz/item/CS_URS_2022_02/953961111</t>
  </si>
  <si>
    <t>14*4</t>
  </si>
  <si>
    <t>30</t>
  </si>
  <si>
    <t>953965112</t>
  </si>
  <si>
    <t>Kotevní šroub pro chemické kotvy M 8 dl 150 mm</t>
  </si>
  <si>
    <t>-615672302</t>
  </si>
  <si>
    <t>Kotvy chemické s vyvrtáním otvoru kotevní šrouby pro chemické kotvy, velikost M 8, délka 150 mm</t>
  </si>
  <si>
    <t>https://podminky.urs.cz/item/CS_URS_2022_02/953965112</t>
  </si>
  <si>
    <t>998</t>
  </si>
  <si>
    <t>Přesun hmot</t>
  </si>
  <si>
    <t>31</t>
  </si>
  <si>
    <t>998017001</t>
  </si>
  <si>
    <t>Přesun hmot s omezením mechanizace pro budovy v do 6 m</t>
  </si>
  <si>
    <t>-1431951318</t>
  </si>
  <si>
    <t>Přesun hmot pro budovy občanské výstavby, bydlení, výrobu a služby s omezením mechanizace vodorovná dopravní vzdálenost do 100 m pro budovy s jakoukoliv nosnou konstrukcí výšky do 6 m</t>
  </si>
  <si>
    <t>https://podminky.urs.cz/item/CS_URS_2022_02/998017001</t>
  </si>
  <si>
    <t>PSV</t>
  </si>
  <si>
    <t>Práce a dodávky PSV</t>
  </si>
  <si>
    <t>741</t>
  </si>
  <si>
    <t>Elektroinstalace - silnoproud</t>
  </si>
  <si>
    <t>32</t>
  </si>
  <si>
    <t>741110402</t>
  </si>
  <si>
    <t>Montáž hadice ochranná kovová s nasunutím do krabic D přes 25 do 50 mm uložená volně</t>
  </si>
  <si>
    <t>-1700012355</t>
  </si>
  <si>
    <t>Montáž hadic ochranných s nasunutím do krabic kovových, uložených volně, Ø přes 25 do 50 mm</t>
  </si>
  <si>
    <t>https://podminky.urs.cz/item/CS_URS_2022_02/741110402</t>
  </si>
  <si>
    <t>33</t>
  </si>
  <si>
    <t>34571024</t>
  </si>
  <si>
    <t>trubka elektroinstalační ohebná kovová D 36/43mm</t>
  </si>
  <si>
    <t>-1560122947</t>
  </si>
  <si>
    <t>50*1,05 'Přepočtené koeficientem množství</t>
  </si>
  <si>
    <t>34</t>
  </si>
  <si>
    <t>741122016</t>
  </si>
  <si>
    <t>Montáž kabel Cu bez ukončení uložený pod omítku plný kulatý 3x2,5 až 6 mm2 (např. CYKY)</t>
  </si>
  <si>
    <t>1471333094</t>
  </si>
  <si>
    <t>Montáž kabelů měděných bez ukončení uložených pod omítku plných kulatých (např. CYKY), počtu a průřezu žil 3x2,5 až 6 mm2</t>
  </si>
  <si>
    <t>https://podminky.urs.cz/item/CS_URS_2022_02/741122016</t>
  </si>
  <si>
    <t>35</t>
  </si>
  <si>
    <t>34111036</t>
  </si>
  <si>
    <t>kabel instalační jádro Cu plné izolace PVC plášť PVC 450/750V (CYKY) 3x2,5mm2</t>
  </si>
  <si>
    <t>1881131665</t>
  </si>
  <si>
    <t>50*1,15 'Přepočtené koeficientem množství</t>
  </si>
  <si>
    <t>36</t>
  </si>
  <si>
    <t>741810001</t>
  </si>
  <si>
    <t>Celková prohlídka elektrického rozvodu a zařízení do 100 000,- Kč</t>
  </si>
  <si>
    <t>871452299</t>
  </si>
  <si>
    <t>Zkoušky a prohlídky elektrických rozvodů a zařízení celková prohlídka a vyhotovení revizní zprávy pro objem montážních prací do 100 tis. Kč</t>
  </si>
  <si>
    <t>https://podminky.urs.cz/item/CS_URS_2022_02/741810001</t>
  </si>
  <si>
    <t>37</t>
  </si>
  <si>
    <t>998741201</t>
  </si>
  <si>
    <t>Přesun hmot procentní pro silnoproud v objektech v do 6 m</t>
  </si>
  <si>
    <t>%</t>
  </si>
  <si>
    <t>-250888012</t>
  </si>
  <si>
    <t>Přesun hmot pro silnoproud stanovený procentní sazbou (%) z ceny vodorovná dopravní vzdálenost do 50 m v objektech výšky do 6 m</t>
  </si>
  <si>
    <t>https://podminky.urs.cz/item/CS_URS_2022_02/998741201</t>
  </si>
  <si>
    <t>Práce a dodávky M</t>
  </si>
  <si>
    <t>46-M</t>
  </si>
  <si>
    <t>Zemní práce při extr.mont.pracích</t>
  </si>
  <si>
    <t>38</t>
  </si>
  <si>
    <t>460161272</t>
  </si>
  <si>
    <t>Hloubení kabelových rýh ručně š 50 cm hl 80 cm v hornině tř I skupiny 3</t>
  </si>
  <si>
    <t>64</t>
  </si>
  <si>
    <t>-496718514</t>
  </si>
  <si>
    <t>Hloubení zapažených i nezapažených kabelových rýh ručně včetně urovnání dna s přemístěním výkopku do vzdálenosti 3 m od okraje jámy nebo s naložením na dopravní prostředek šířky 50 cm hloubky 80 cm v hornině třídy těžitelnosti I skupiny 3</t>
  </si>
  <si>
    <t>https://podminky.urs.cz/item/CS_URS_2022_02/460161272</t>
  </si>
  <si>
    <t>2*25</t>
  </si>
  <si>
    <t>39</t>
  </si>
  <si>
    <t>460431282</t>
  </si>
  <si>
    <t>Zásyp kabelových rýh ručně se zhutněním š 50 cm hl 80 cm z horniny tř I skupiny 3</t>
  </si>
  <si>
    <t>-415052806</t>
  </si>
  <si>
    <t>Zásyp kabelových rýh ručně s přemístění sypaniny ze vzdálenosti do 10 m, s uložením výkopku ve vrstvách včetně zhutnění a úpravy povrchu šířky 50 cm hloubky 80 cm z horniny třídy těžitelnosti I skupiny 3</t>
  </si>
  <si>
    <t>https://podminky.urs.cz/item/CS_URS_2022_02/460431282</t>
  </si>
  <si>
    <t>40</t>
  </si>
  <si>
    <t>460661112</t>
  </si>
  <si>
    <t>Kabelové lože z písku pro kabely nn bez zakrytí š lože přes 35 do 50 cm</t>
  </si>
  <si>
    <t>2016736042</t>
  </si>
  <si>
    <t>Kabelové lože z písku včetně podsypu, zhutnění a urovnání povrchu pro kabely nn bez zakrytí, šířky přes 35 do 50 cm</t>
  </si>
  <si>
    <t>https://podminky.urs.cz/item/CS_URS_2022_02/460661112</t>
  </si>
  <si>
    <t>41</t>
  </si>
  <si>
    <t>460671113</t>
  </si>
  <si>
    <t>Výstražná fólie pro krytí kabelů šířky 34 cm</t>
  </si>
  <si>
    <t>113384013</t>
  </si>
  <si>
    <t>Výstražná fólie z PVC pro krytí kabelů včetně vyrovnání povrchu rýhy, rozvinutí a uložení fólie šířky do 34 cm</t>
  </si>
  <si>
    <t>https://podminky.urs.cz/item/CS_URS_2022_02/460671113</t>
  </si>
  <si>
    <t>VRN</t>
  </si>
  <si>
    <t>Vedlejší rozpočtové náklady</t>
  </si>
  <si>
    <t>VRN1</t>
  </si>
  <si>
    <t>Průzkumné, geodetické a projektové práce</t>
  </si>
  <si>
    <t>42</t>
  </si>
  <si>
    <t>012002000</t>
  </si>
  <si>
    <t>Geodetické práce</t>
  </si>
  <si>
    <t>kpl</t>
  </si>
  <si>
    <t>1024</t>
  </si>
  <si>
    <t>175162507</t>
  </si>
  <si>
    <t>https://podminky.urs.cz/item/CS_URS_2022_02/012002000</t>
  </si>
  <si>
    <t>43</t>
  </si>
  <si>
    <t>013244000</t>
  </si>
  <si>
    <t>Dokumentace pro provádění stavby-dílenská dokumentace</t>
  </si>
  <si>
    <t>1573052440</t>
  </si>
  <si>
    <t>Dokumentace pro provádění stavby</t>
  </si>
  <si>
    <t>https://podminky.urs.cz/item/CS_URS_2022_02/013244000</t>
  </si>
  <si>
    <t>44</t>
  </si>
  <si>
    <t>013254000</t>
  </si>
  <si>
    <t>Dokumentace skutečného provedení stavby</t>
  </si>
  <si>
    <t>-610455998</t>
  </si>
  <si>
    <t>https://podminky.urs.cz/item/CS_URS_2022_02/013254000</t>
  </si>
  <si>
    <t>VRN3</t>
  </si>
  <si>
    <t>Zařízení staveniště</t>
  </si>
  <si>
    <t>45</t>
  </si>
  <si>
    <t>030001000</t>
  </si>
  <si>
    <t>1074541146</t>
  </si>
  <si>
    <t>https://podminky.urs.cz/item/CS_URS_2022_02/030001000</t>
  </si>
  <si>
    <t>46</t>
  </si>
  <si>
    <t>J</t>
  </si>
  <si>
    <t>jeřáb - pronájem</t>
  </si>
  <si>
    <t>1860276727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</si>
  <si>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</si>
  <si>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</si>
  <si>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</si>
  <si>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</si>
  <si>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</si>
  <si>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</si>
  <si>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</si>
  <si>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</si>
  <si>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</si>
  <si>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</si>
  <si>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</si>
  <si>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</si>
  <si>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</si>
  <si>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</si>
  <si>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</si>
  <si>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</si>
  <si>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</si>
  <si>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</si>
  <si>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</si>
  <si>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</si>
  <si>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</si>
  <si>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</si>
  <si>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</si>
  <si>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</si>
  <si>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</si>
  <si>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</si>
  <si>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</si>
  <si>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</si>
  <si>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</si>
  <si>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</si>
  <si>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</si>
  <si>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</si>
  <si>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</si>
  <si>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</si>
  <si>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</si>
  <si>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</si>
  <si>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</si>
  <si>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</si>
  <si>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</si>
  <si>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</si>
  <si>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</si>
  <si>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</si>
  <si>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</si>
  <si>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</si>
  <si>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</si>
  <si>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</si>
  <si>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</si>
  <si>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</si>
  <si>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</si>
  <si>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</si>
  <si>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</si>
  <si>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</si>
  <si>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</si>
  <si>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</si>
  <si>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</si>
  <si>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</si>
  <si>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</si>
  <si>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</si>
  <si>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</si>
  <si>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</si>
  <si>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</si>
  <si>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</si>
  <si>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</si>
  <si>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</si>
  <si>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</si>
  <si>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</si>
  <si>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</si>
  <si>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</si>
  <si>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</si>
  <si>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</si>
  <si>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</si>
  <si>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</si>
  <si>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</si>
  <si>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</si>
  <si>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</si>
  <si>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</si>
  <si>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</si>
  <si>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</si>
  <si>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</si>
  <si>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</si>
  <si>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</si>
  <si>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</si>
  <si>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</si>
  <si>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</si>
  <si>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</si>
  <si>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</si>
  <si>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</si>
  <si>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</si>
  <si>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</si>
  <si>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</si>
  <si>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</si>
  <si>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</si>
  <si>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</si>
  <si>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</si>
  <si>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</si>
  <si>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</si>
  <si>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</si>
  <si>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</si>
  <si>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</si>
  <si>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</si>
  <si>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</si>
  <si>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</si>
  <si>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</si>
  <si>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</si>
  <si>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</si>
  <si>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</si>
  <si>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</si>
  <si>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</si>
  <si>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</si>
  <si>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</si>
  <si>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</si>
  <si>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</si>
  <si>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</si>
  <si>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</si>
  <si>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</si>
  <si>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</si>
  <si>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</si>
  <si>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</si>
  <si>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</si>
  <si>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</si>
  <si>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</si>
  <si>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</si>
  <si>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</si>
  <si>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</si>
  <si>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</si>
  <si>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</si>
  <si>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</si>
  <si>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</si>
  <si>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</si>
  <si>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</si>
  <si>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</si>
  <si>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</si>
  <si>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</si>
  <si>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</si>
  <si>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</si>
  <si>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</si>
  <si>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</si>
  <si>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</si>
  <si>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</si>
  <si>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</si>
  <si>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</si>
  <si>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</si>
  <si>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</si>
  <si>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</si>
  <si>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</si>
  <si>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</si>
  <si>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</si>
  <si>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</si>
  <si>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</si>
  <si>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</si>
  <si>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</si>
  <si>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</si>
  <si>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</si>
  <si>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</si>
  <si>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</si>
  <si>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</si>
  <si>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</si>
  <si>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</si>
  <si>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</si>
  <si>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</si>
  <si>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</si>
  <si>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</si>
  <si>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</si>
  <si>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</si>
  <si>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</si>
  <si>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</si>
  <si>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</si>
  <si>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</si>
  <si>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</si>
  <si>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</si>
  <si>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</si>
  <si>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</si>
  <si>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</si>
  <si>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</si>
  <si>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</si>
  <si>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</si>
  <si>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</si>
  <si>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</si>
  <si>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</si>
  <si>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</si>
  <si>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</si>
  <si>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</si>
  <si>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</si>
  <si>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</si>
  <si>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</si>
  <si>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</si>
  <si>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 xml:space="preserve">Oplocení a vjezdové brány SAFARI Chomutov     </t>
  </si>
  <si>
    <t xml:space="preserve">  </t>
  </si>
  <si>
    <t>brána vjezdová posuvná 6,5x2,1 m - výroba +dodávka včetně povrchové úpravy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</si>
</sst>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7" fillId="0" borderId="23" xfId="0" applyFont="1" applyBorder="1" applyAlignment="1">
      <alignment horizontal="center" vertical="center"/>
    </xf>
    <xf numFmtId="49" fontId="37" fillId="0" borderId="23" xfId="0" applyNumberFormat="1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center" vertical="center" wrapText="1"/>
    </xf>
    <xf numFmtId="167" fontId="37" fillId="0" borderId="23" xfId="0" applyNumberFormat="1" applyFont="1" applyBorder="1" applyAlignment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14" fontId="2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/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31351102" TargetMode="External"/><Relationship Id="rId13" Type="http://schemas.openxmlformats.org/officeDocument/2006/relationships/hyperlink" Target="https://podminky.urs.cz/item/CS_URS_2022_02/275313711" TargetMode="External"/><Relationship Id="rId18" Type="http://schemas.openxmlformats.org/officeDocument/2006/relationships/hyperlink" Target="https://podminky.urs.cz/item/CS_URS_2022_02/338171113" TargetMode="External"/><Relationship Id="rId26" Type="http://schemas.openxmlformats.org/officeDocument/2006/relationships/hyperlink" Target="https://podminky.urs.cz/item/CS_URS_2022_02/998017001" TargetMode="External"/><Relationship Id="rId39" Type="http://schemas.openxmlformats.org/officeDocument/2006/relationships/drawing" Target="../drawings/drawing2.xml"/><Relationship Id="rId3" Type="http://schemas.openxmlformats.org/officeDocument/2006/relationships/hyperlink" Target="https://podminky.urs.cz/item/CS_URS_2022_02/119003131" TargetMode="External"/><Relationship Id="rId21" Type="http://schemas.openxmlformats.org/officeDocument/2006/relationships/hyperlink" Target="https://podminky.urs.cz/item/CS_URS_2022_02/348172115" TargetMode="External"/><Relationship Id="rId34" Type="http://schemas.openxmlformats.org/officeDocument/2006/relationships/hyperlink" Target="https://podminky.urs.cz/item/CS_URS_2022_02/460671113" TargetMode="External"/><Relationship Id="rId7" Type="http://schemas.openxmlformats.org/officeDocument/2006/relationships/hyperlink" Target="https://podminky.urs.cz/item/CS_URS_2022_02/131111333" TargetMode="External"/><Relationship Id="rId12" Type="http://schemas.openxmlformats.org/officeDocument/2006/relationships/hyperlink" Target="https://podminky.urs.cz/item/CS_URS_2022_02/271542211" TargetMode="External"/><Relationship Id="rId17" Type="http://schemas.openxmlformats.org/officeDocument/2006/relationships/hyperlink" Target="https://podminky.urs.cz/item/CS_URS_2022_02/275361821" TargetMode="External"/><Relationship Id="rId25" Type="http://schemas.openxmlformats.org/officeDocument/2006/relationships/hyperlink" Target="https://podminky.urs.cz/item/CS_URS_2022_02/953965112" TargetMode="External"/><Relationship Id="rId33" Type="http://schemas.openxmlformats.org/officeDocument/2006/relationships/hyperlink" Target="https://podminky.urs.cz/item/CS_URS_2022_02/460661112" TargetMode="External"/><Relationship Id="rId38" Type="http://schemas.openxmlformats.org/officeDocument/2006/relationships/hyperlink" Target="https://podminky.urs.cz/item/CS_URS_2022_02/030001000" TargetMode="External"/><Relationship Id="rId2" Type="http://schemas.openxmlformats.org/officeDocument/2006/relationships/hyperlink" Target="https://podminky.urs.cz/item/CS_URS_2022_02/115101301" TargetMode="External"/><Relationship Id="rId16" Type="http://schemas.openxmlformats.org/officeDocument/2006/relationships/hyperlink" Target="https://podminky.urs.cz/item/CS_URS_2022_02/275351122" TargetMode="External"/><Relationship Id="rId20" Type="http://schemas.openxmlformats.org/officeDocument/2006/relationships/hyperlink" Target="https://podminky.urs.cz/item/CS_URS_2022_02/348171345" TargetMode="External"/><Relationship Id="rId29" Type="http://schemas.openxmlformats.org/officeDocument/2006/relationships/hyperlink" Target="https://podminky.urs.cz/item/CS_URS_2022_02/741810001" TargetMode="External"/><Relationship Id="rId1" Type="http://schemas.openxmlformats.org/officeDocument/2006/relationships/hyperlink" Target="https://podminky.urs.cz/item/CS_URS_2022_02/115101201" TargetMode="External"/><Relationship Id="rId6" Type="http://schemas.openxmlformats.org/officeDocument/2006/relationships/hyperlink" Target="https://podminky.urs.cz/item/CS_URS_2022_02/119003224" TargetMode="External"/><Relationship Id="rId11" Type="http://schemas.openxmlformats.org/officeDocument/2006/relationships/hyperlink" Target="https://podminky.urs.cz/item/CS_URS_2022_02/174151101" TargetMode="External"/><Relationship Id="rId24" Type="http://schemas.openxmlformats.org/officeDocument/2006/relationships/hyperlink" Target="https://podminky.urs.cz/item/CS_URS_2022_02/953961111" TargetMode="External"/><Relationship Id="rId32" Type="http://schemas.openxmlformats.org/officeDocument/2006/relationships/hyperlink" Target="https://podminky.urs.cz/item/CS_URS_2022_02/460431282" TargetMode="External"/><Relationship Id="rId37" Type="http://schemas.openxmlformats.org/officeDocument/2006/relationships/hyperlink" Target="https://podminky.urs.cz/item/CS_URS_2022_02/013254000" TargetMode="External"/><Relationship Id="rId5" Type="http://schemas.openxmlformats.org/officeDocument/2006/relationships/hyperlink" Target="https://podminky.urs.cz/item/CS_URS_2022_02/119003223" TargetMode="External"/><Relationship Id="rId15" Type="http://schemas.openxmlformats.org/officeDocument/2006/relationships/hyperlink" Target="https://podminky.urs.cz/item/CS_URS_2022_02/275351121" TargetMode="External"/><Relationship Id="rId23" Type="http://schemas.openxmlformats.org/officeDocument/2006/relationships/hyperlink" Target="https://podminky.urs.cz/item/CS_URS_2022_02/348401153" TargetMode="External"/><Relationship Id="rId28" Type="http://schemas.openxmlformats.org/officeDocument/2006/relationships/hyperlink" Target="https://podminky.urs.cz/item/CS_URS_2022_02/741122016" TargetMode="External"/><Relationship Id="rId36" Type="http://schemas.openxmlformats.org/officeDocument/2006/relationships/hyperlink" Target="https://podminky.urs.cz/item/CS_URS_2022_02/013244000" TargetMode="External"/><Relationship Id="rId10" Type="http://schemas.openxmlformats.org/officeDocument/2006/relationships/hyperlink" Target="https://podminky.urs.cz/item/CS_URS_2022_02/171251201" TargetMode="External"/><Relationship Id="rId19" Type="http://schemas.openxmlformats.org/officeDocument/2006/relationships/hyperlink" Target="https://podminky.urs.cz/item/CS_URS_2022_02/338171115" TargetMode="External"/><Relationship Id="rId31" Type="http://schemas.openxmlformats.org/officeDocument/2006/relationships/hyperlink" Target="https://podminky.urs.cz/item/CS_URS_2022_02/460161272" TargetMode="External"/><Relationship Id="rId4" Type="http://schemas.openxmlformats.org/officeDocument/2006/relationships/hyperlink" Target="https://podminky.urs.cz/item/CS_URS_2022_02/119003132" TargetMode="External"/><Relationship Id="rId9" Type="http://schemas.openxmlformats.org/officeDocument/2006/relationships/hyperlink" Target="https://podminky.urs.cz/item/CS_URS_2022_02/162451126" TargetMode="External"/><Relationship Id="rId14" Type="http://schemas.openxmlformats.org/officeDocument/2006/relationships/hyperlink" Target="https://podminky.urs.cz/item/CS_URS_2022_02/275321411" TargetMode="External"/><Relationship Id="rId22" Type="http://schemas.openxmlformats.org/officeDocument/2006/relationships/hyperlink" Target="https://podminky.urs.cz/item/CS_URS_2022_02/348172911" TargetMode="External"/><Relationship Id="rId27" Type="http://schemas.openxmlformats.org/officeDocument/2006/relationships/hyperlink" Target="https://podminky.urs.cz/item/CS_URS_2022_02/741110402" TargetMode="External"/><Relationship Id="rId30" Type="http://schemas.openxmlformats.org/officeDocument/2006/relationships/hyperlink" Target="https://podminky.urs.cz/item/CS_URS_2022_02/998741201" TargetMode="External"/><Relationship Id="rId35" Type="http://schemas.openxmlformats.org/officeDocument/2006/relationships/hyperlink" Target="https://podminky.urs.cz/item/CS_URS_2022_02/01200200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opLeftCell="A112" workbookViewId="0">
      <selection activeCell="AN12" sqref="AN12"/>
    </sheetView>
  </sheetViews>
  <sheetFormatPr defaultRowHeight="10.199999999999999" x14ac:dyDescent="0.2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" customHeight="1" x14ac:dyDescent="0.2"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S2" s="17" t="s">
        <v>6</v>
      </c>
      <c r="BT2" s="17" t="s">
        <v>7</v>
      </c>
    </row>
    <row r="3" spans="1:74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" customHeight="1" x14ac:dyDescent="0.2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 x14ac:dyDescent="0.2">
      <c r="B5" s="20"/>
      <c r="D5" s="24" t="s">
        <v>13</v>
      </c>
      <c r="K5" s="285" t="s">
        <v>14</v>
      </c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R5" s="20"/>
      <c r="BE5" s="282" t="s">
        <v>15</v>
      </c>
      <c r="BS5" s="17" t="s">
        <v>6</v>
      </c>
    </row>
    <row r="6" spans="1:74" ht="36.9" customHeight="1" x14ac:dyDescent="0.2">
      <c r="B6" s="20"/>
      <c r="D6" s="26" t="s">
        <v>16</v>
      </c>
      <c r="K6" s="286" t="s">
        <v>619</v>
      </c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R6" s="20"/>
      <c r="BE6" s="283"/>
      <c r="BS6" s="17" t="s">
        <v>6</v>
      </c>
    </row>
    <row r="7" spans="1:74" ht="12" customHeight="1" x14ac:dyDescent="0.2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83"/>
      <c r="BS7" s="17" t="s">
        <v>6</v>
      </c>
    </row>
    <row r="8" spans="1:74" ht="12" customHeight="1" x14ac:dyDescent="0.2">
      <c r="B8" s="20"/>
      <c r="D8" s="27" t="s">
        <v>21</v>
      </c>
      <c r="K8" s="25" t="s">
        <v>22</v>
      </c>
      <c r="AK8" s="27" t="s">
        <v>23</v>
      </c>
      <c r="AN8" s="255">
        <v>44897</v>
      </c>
      <c r="AR8" s="20"/>
      <c r="BE8" s="283"/>
      <c r="BS8" s="17" t="s">
        <v>6</v>
      </c>
    </row>
    <row r="9" spans="1:74" ht="14.4" customHeight="1" x14ac:dyDescent="0.2">
      <c r="B9" s="20"/>
      <c r="AR9" s="20"/>
      <c r="BE9" s="283"/>
      <c r="BS9" s="17" t="s">
        <v>6</v>
      </c>
    </row>
    <row r="10" spans="1:74" ht="12" customHeight="1" x14ac:dyDescent="0.2">
      <c r="B10" s="20"/>
      <c r="D10" s="27" t="s">
        <v>24</v>
      </c>
      <c r="I10" t="s">
        <v>620</v>
      </c>
      <c r="AK10" s="27" t="s">
        <v>25</v>
      </c>
      <c r="AN10" s="25" t="s">
        <v>19</v>
      </c>
      <c r="AR10" s="20"/>
      <c r="BE10" s="283"/>
      <c r="BS10" s="17" t="s">
        <v>6</v>
      </c>
    </row>
    <row r="11" spans="1:74" ht="18.45" customHeight="1" x14ac:dyDescent="0.2">
      <c r="B11" s="20"/>
      <c r="E11" s="25" t="s">
        <v>22</v>
      </c>
      <c r="AK11" s="27" t="s">
        <v>26</v>
      </c>
      <c r="AN11" s="25" t="s">
        <v>19</v>
      </c>
      <c r="AR11" s="20"/>
      <c r="BE11" s="283"/>
      <c r="BS11" s="17" t="s">
        <v>6</v>
      </c>
    </row>
    <row r="12" spans="1:74" ht="6.9" customHeight="1" x14ac:dyDescent="0.2">
      <c r="B12" s="20"/>
      <c r="AR12" s="20"/>
      <c r="BE12" s="283"/>
      <c r="BS12" s="17" t="s">
        <v>6</v>
      </c>
    </row>
    <row r="13" spans="1:74" ht="12" customHeight="1" x14ac:dyDescent="0.2">
      <c r="B13" s="20"/>
      <c r="D13" s="27" t="s">
        <v>27</v>
      </c>
      <c r="AK13" s="27" t="s">
        <v>25</v>
      </c>
      <c r="AN13" s="29" t="s">
        <v>28</v>
      </c>
      <c r="AR13" s="20"/>
      <c r="BE13" s="283"/>
      <c r="BS13" s="17" t="s">
        <v>6</v>
      </c>
    </row>
    <row r="14" spans="1:74" ht="13.2" x14ac:dyDescent="0.2">
      <c r="B14" s="20"/>
      <c r="E14" s="287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  <c r="AD14" s="288"/>
      <c r="AE14" s="288"/>
      <c r="AF14" s="288"/>
      <c r="AG14" s="288"/>
      <c r="AH14" s="288"/>
      <c r="AI14" s="288"/>
      <c r="AJ14" s="288"/>
      <c r="AK14" s="27" t="s">
        <v>26</v>
      </c>
      <c r="AN14" s="29" t="s">
        <v>28</v>
      </c>
      <c r="AR14" s="20"/>
      <c r="BE14" s="283"/>
      <c r="BS14" s="17" t="s">
        <v>6</v>
      </c>
    </row>
    <row r="15" spans="1:74" ht="6.9" customHeight="1" x14ac:dyDescent="0.2">
      <c r="B15" s="20"/>
      <c r="AR15" s="20"/>
      <c r="BE15" s="283"/>
      <c r="BS15" s="17" t="s">
        <v>4</v>
      </c>
    </row>
    <row r="16" spans="1:74" ht="12" customHeight="1" x14ac:dyDescent="0.2">
      <c r="B16" s="20"/>
      <c r="D16" s="27" t="s">
        <v>29</v>
      </c>
      <c r="AK16" s="27" t="s">
        <v>25</v>
      </c>
      <c r="AN16" s="25" t="s">
        <v>19</v>
      </c>
      <c r="AR16" s="20"/>
      <c r="BE16" s="283"/>
      <c r="BS16" s="17" t="s">
        <v>4</v>
      </c>
    </row>
    <row r="17" spans="2:71" ht="18.45" customHeight="1" x14ac:dyDescent="0.2">
      <c r="B17" s="20"/>
      <c r="E17" s="25" t="s">
        <v>22</v>
      </c>
      <c r="AK17" s="27" t="s">
        <v>26</v>
      </c>
      <c r="AN17" s="25" t="s">
        <v>19</v>
      </c>
      <c r="AR17" s="20"/>
      <c r="BE17" s="283"/>
      <c r="BS17" s="17" t="s">
        <v>30</v>
      </c>
    </row>
    <row r="18" spans="2:71" ht="6.9" customHeight="1" x14ac:dyDescent="0.2">
      <c r="B18" s="20"/>
      <c r="AR18" s="20"/>
      <c r="BE18" s="283"/>
      <c r="BS18" s="17" t="s">
        <v>6</v>
      </c>
    </row>
    <row r="19" spans="2:71" ht="12" customHeight="1" x14ac:dyDescent="0.2">
      <c r="B19" s="20"/>
      <c r="D19" s="27" t="s">
        <v>31</v>
      </c>
      <c r="AK19" s="27" t="s">
        <v>25</v>
      </c>
      <c r="AN19" s="25" t="s">
        <v>32</v>
      </c>
      <c r="AR19" s="20"/>
      <c r="BE19" s="283"/>
      <c r="BS19" s="17" t="s">
        <v>6</v>
      </c>
    </row>
    <row r="20" spans="2:71" ht="18.45" customHeight="1" x14ac:dyDescent="0.2">
      <c r="B20" s="20"/>
      <c r="E20" s="25" t="s">
        <v>33</v>
      </c>
      <c r="AK20" s="27" t="s">
        <v>26</v>
      </c>
      <c r="AN20" s="25" t="s">
        <v>34</v>
      </c>
      <c r="AR20" s="20"/>
      <c r="BE20" s="283"/>
      <c r="BS20" s="17" t="s">
        <v>30</v>
      </c>
    </row>
    <row r="21" spans="2:71" ht="6.9" customHeight="1" x14ac:dyDescent="0.2">
      <c r="B21" s="20"/>
      <c r="AR21" s="20"/>
      <c r="BE21" s="283"/>
    </row>
    <row r="22" spans="2:71" ht="12" customHeight="1" x14ac:dyDescent="0.2">
      <c r="B22" s="20"/>
      <c r="D22" s="27" t="s">
        <v>35</v>
      </c>
      <c r="AR22" s="20"/>
      <c r="BE22" s="283"/>
    </row>
    <row r="23" spans="2:71" ht="47.25" customHeight="1" x14ac:dyDescent="0.2">
      <c r="B23" s="20"/>
      <c r="E23" s="289" t="s">
        <v>36</v>
      </c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R23" s="20"/>
      <c r="BE23" s="283"/>
    </row>
    <row r="24" spans="2:71" ht="6.9" customHeight="1" x14ac:dyDescent="0.2">
      <c r="B24" s="20"/>
      <c r="AR24" s="20"/>
      <c r="BE24" s="283"/>
    </row>
    <row r="25" spans="2:71" ht="6.9" customHeight="1" x14ac:dyDescent="0.2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83"/>
    </row>
    <row r="26" spans="2:71" s="1" customFormat="1" ht="25.95" customHeight="1" x14ac:dyDescent="0.2">
      <c r="B26" s="32"/>
      <c r="D26" s="33" t="s">
        <v>37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90">
        <f>ROUND(AG54,2)</f>
        <v>0</v>
      </c>
      <c r="AL26" s="291"/>
      <c r="AM26" s="291"/>
      <c r="AN26" s="291"/>
      <c r="AO26" s="291"/>
      <c r="AR26" s="32"/>
      <c r="BE26" s="283"/>
    </row>
    <row r="27" spans="2:71" s="1" customFormat="1" ht="6.9" customHeight="1" x14ac:dyDescent="0.2">
      <c r="B27" s="32"/>
      <c r="AR27" s="32"/>
      <c r="BE27" s="283"/>
    </row>
    <row r="28" spans="2:71" s="1" customFormat="1" ht="13.2" x14ac:dyDescent="0.2">
      <c r="B28" s="32"/>
      <c r="L28" s="292" t="s">
        <v>38</v>
      </c>
      <c r="M28" s="292"/>
      <c r="N28" s="292"/>
      <c r="O28" s="292"/>
      <c r="P28" s="292"/>
      <c r="W28" s="292" t="s">
        <v>39</v>
      </c>
      <c r="X28" s="292"/>
      <c r="Y28" s="292"/>
      <c r="Z28" s="292"/>
      <c r="AA28" s="292"/>
      <c r="AB28" s="292"/>
      <c r="AC28" s="292"/>
      <c r="AD28" s="292"/>
      <c r="AE28" s="292"/>
      <c r="AK28" s="292" t="s">
        <v>40</v>
      </c>
      <c r="AL28" s="292"/>
      <c r="AM28" s="292"/>
      <c r="AN28" s="292"/>
      <c r="AO28" s="292"/>
      <c r="AR28" s="32"/>
      <c r="BE28" s="283"/>
    </row>
    <row r="29" spans="2:71" s="2" customFormat="1" ht="14.4" customHeight="1" x14ac:dyDescent="0.2">
      <c r="B29" s="35"/>
      <c r="D29" s="27" t="s">
        <v>41</v>
      </c>
      <c r="F29" s="27" t="s">
        <v>42</v>
      </c>
      <c r="L29" s="272">
        <v>0.21</v>
      </c>
      <c r="M29" s="271"/>
      <c r="N29" s="271"/>
      <c r="O29" s="271"/>
      <c r="P29" s="271"/>
      <c r="W29" s="270">
        <f>ROUND(AZ54, 2)</f>
        <v>0</v>
      </c>
      <c r="X29" s="271"/>
      <c r="Y29" s="271"/>
      <c r="Z29" s="271"/>
      <c r="AA29" s="271"/>
      <c r="AB29" s="271"/>
      <c r="AC29" s="271"/>
      <c r="AD29" s="271"/>
      <c r="AE29" s="271"/>
      <c r="AK29" s="270">
        <f>ROUND(AV54, 2)</f>
        <v>0</v>
      </c>
      <c r="AL29" s="271"/>
      <c r="AM29" s="271"/>
      <c r="AN29" s="271"/>
      <c r="AO29" s="271"/>
      <c r="AR29" s="35"/>
      <c r="BE29" s="284"/>
    </row>
    <row r="30" spans="2:71" s="2" customFormat="1" ht="14.4" customHeight="1" x14ac:dyDescent="0.2">
      <c r="B30" s="35"/>
      <c r="F30" s="27" t="s">
        <v>43</v>
      </c>
      <c r="L30" s="272">
        <v>0.15</v>
      </c>
      <c r="M30" s="271"/>
      <c r="N30" s="271"/>
      <c r="O30" s="271"/>
      <c r="P30" s="271"/>
      <c r="W30" s="270">
        <f>ROUND(BA54, 2)</f>
        <v>0</v>
      </c>
      <c r="X30" s="271"/>
      <c r="Y30" s="271"/>
      <c r="Z30" s="271"/>
      <c r="AA30" s="271"/>
      <c r="AB30" s="271"/>
      <c r="AC30" s="271"/>
      <c r="AD30" s="271"/>
      <c r="AE30" s="271"/>
      <c r="AK30" s="270">
        <f>ROUND(AW54, 2)</f>
        <v>0</v>
      </c>
      <c r="AL30" s="271"/>
      <c r="AM30" s="271"/>
      <c r="AN30" s="271"/>
      <c r="AO30" s="271"/>
      <c r="AR30" s="35"/>
      <c r="BE30" s="284"/>
    </row>
    <row r="31" spans="2:71" s="2" customFormat="1" ht="14.4" hidden="1" customHeight="1" x14ac:dyDescent="0.2">
      <c r="B31" s="35"/>
      <c r="F31" s="27" t="s">
        <v>44</v>
      </c>
      <c r="L31" s="272">
        <v>0.21</v>
      </c>
      <c r="M31" s="271"/>
      <c r="N31" s="271"/>
      <c r="O31" s="271"/>
      <c r="P31" s="271"/>
      <c r="W31" s="270">
        <f>ROUND(BB54, 2)</f>
        <v>0</v>
      </c>
      <c r="X31" s="271"/>
      <c r="Y31" s="271"/>
      <c r="Z31" s="271"/>
      <c r="AA31" s="271"/>
      <c r="AB31" s="271"/>
      <c r="AC31" s="271"/>
      <c r="AD31" s="271"/>
      <c r="AE31" s="271"/>
      <c r="AK31" s="270">
        <v>0</v>
      </c>
      <c r="AL31" s="271"/>
      <c r="AM31" s="271"/>
      <c r="AN31" s="271"/>
      <c r="AO31" s="271"/>
      <c r="AR31" s="35"/>
      <c r="BE31" s="284"/>
    </row>
    <row r="32" spans="2:71" s="2" customFormat="1" ht="14.4" hidden="1" customHeight="1" x14ac:dyDescent="0.2">
      <c r="B32" s="35"/>
      <c r="F32" s="27" t="s">
        <v>45</v>
      </c>
      <c r="L32" s="272">
        <v>0.15</v>
      </c>
      <c r="M32" s="271"/>
      <c r="N32" s="271"/>
      <c r="O32" s="271"/>
      <c r="P32" s="271"/>
      <c r="W32" s="270">
        <f>ROUND(BC54, 2)</f>
        <v>0</v>
      </c>
      <c r="X32" s="271"/>
      <c r="Y32" s="271"/>
      <c r="Z32" s="271"/>
      <c r="AA32" s="271"/>
      <c r="AB32" s="271"/>
      <c r="AC32" s="271"/>
      <c r="AD32" s="271"/>
      <c r="AE32" s="271"/>
      <c r="AK32" s="270">
        <v>0</v>
      </c>
      <c r="AL32" s="271"/>
      <c r="AM32" s="271"/>
      <c r="AN32" s="271"/>
      <c r="AO32" s="271"/>
      <c r="AR32" s="35"/>
      <c r="BE32" s="284"/>
    </row>
    <row r="33" spans="2:44" s="2" customFormat="1" ht="14.4" hidden="1" customHeight="1" x14ac:dyDescent="0.2">
      <c r="B33" s="35"/>
      <c r="F33" s="27" t="s">
        <v>46</v>
      </c>
      <c r="L33" s="272">
        <v>0</v>
      </c>
      <c r="M33" s="271"/>
      <c r="N33" s="271"/>
      <c r="O33" s="271"/>
      <c r="P33" s="271"/>
      <c r="W33" s="270">
        <f>ROUND(BD54, 2)</f>
        <v>0</v>
      </c>
      <c r="X33" s="271"/>
      <c r="Y33" s="271"/>
      <c r="Z33" s="271"/>
      <c r="AA33" s="271"/>
      <c r="AB33" s="271"/>
      <c r="AC33" s="271"/>
      <c r="AD33" s="271"/>
      <c r="AE33" s="271"/>
      <c r="AK33" s="270">
        <v>0</v>
      </c>
      <c r="AL33" s="271"/>
      <c r="AM33" s="271"/>
      <c r="AN33" s="271"/>
      <c r="AO33" s="271"/>
      <c r="AR33" s="35"/>
    </row>
    <row r="34" spans="2:44" s="1" customFormat="1" ht="6.9" customHeight="1" x14ac:dyDescent="0.2">
      <c r="B34" s="32"/>
      <c r="AR34" s="32"/>
    </row>
    <row r="35" spans="2:44" s="1" customFormat="1" ht="25.95" customHeight="1" x14ac:dyDescent="0.2">
      <c r="B35" s="32"/>
      <c r="C35" s="36"/>
      <c r="D35" s="37" t="s">
        <v>47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48</v>
      </c>
      <c r="U35" s="38"/>
      <c r="V35" s="38"/>
      <c r="W35" s="38"/>
      <c r="X35" s="273" t="s">
        <v>49</v>
      </c>
      <c r="Y35" s="274"/>
      <c r="Z35" s="274"/>
      <c r="AA35" s="274"/>
      <c r="AB35" s="274"/>
      <c r="AC35" s="38"/>
      <c r="AD35" s="38"/>
      <c r="AE35" s="38"/>
      <c r="AF35" s="38"/>
      <c r="AG35" s="38"/>
      <c r="AH35" s="38"/>
      <c r="AI35" s="38"/>
      <c r="AJ35" s="38"/>
      <c r="AK35" s="275">
        <f>SUM(AK26:AK33)</f>
        <v>0</v>
      </c>
      <c r="AL35" s="274"/>
      <c r="AM35" s="274"/>
      <c r="AN35" s="274"/>
      <c r="AO35" s="276"/>
      <c r="AP35" s="36"/>
      <c r="AQ35" s="36"/>
      <c r="AR35" s="32"/>
    </row>
    <row r="36" spans="2:44" s="1" customFormat="1" ht="6.9" customHeight="1" x14ac:dyDescent="0.2">
      <c r="B36" s="32"/>
      <c r="AR36" s="32"/>
    </row>
    <row r="37" spans="2:44" s="1" customFormat="1" ht="6.9" customHeight="1" x14ac:dyDescent="0.2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2"/>
    </row>
    <row r="41" spans="2:44" s="1" customFormat="1" ht="6.9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2"/>
    </row>
    <row r="42" spans="2:44" s="1" customFormat="1" ht="24.9" customHeight="1" x14ac:dyDescent="0.2">
      <c r="B42" s="32"/>
      <c r="C42" s="21" t="s">
        <v>50</v>
      </c>
      <c r="AR42" s="32"/>
    </row>
    <row r="43" spans="2:44" s="1" customFormat="1" ht="6.9" customHeight="1" x14ac:dyDescent="0.2">
      <c r="B43" s="32"/>
      <c r="AR43" s="32"/>
    </row>
    <row r="44" spans="2:44" s="3" customFormat="1" ht="12" customHeight="1" x14ac:dyDescent="0.2">
      <c r="B44" s="44"/>
      <c r="C44" s="27" t="s">
        <v>13</v>
      </c>
      <c r="L44" s="3" t="str">
        <f>K5</f>
        <v>2022-26</v>
      </c>
      <c r="AR44" s="44"/>
    </row>
    <row r="45" spans="2:44" s="4" customFormat="1" ht="36.9" customHeight="1" x14ac:dyDescent="0.2">
      <c r="B45" s="45"/>
      <c r="C45" s="46" t="s">
        <v>16</v>
      </c>
      <c r="L45" s="261" t="str">
        <f>K6</f>
        <v xml:space="preserve">Oplocení a vjezdové brány SAFARI Chomutov     </v>
      </c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R45" s="45"/>
    </row>
    <row r="46" spans="2:44" s="1" customFormat="1" ht="6.9" customHeight="1" x14ac:dyDescent="0.2">
      <c r="B46" s="32"/>
      <c r="AR46" s="32"/>
    </row>
    <row r="47" spans="2:44" s="1" customFormat="1" ht="12" customHeight="1" x14ac:dyDescent="0.2">
      <c r="B47" s="32"/>
      <c r="C47" s="27" t="s">
        <v>21</v>
      </c>
      <c r="L47" s="47" t="str">
        <f>IF(K8="","",K8)</f>
        <v xml:space="preserve"> </v>
      </c>
      <c r="AI47" s="27" t="s">
        <v>23</v>
      </c>
      <c r="AM47" s="263">
        <f>IF(AN8= "","",AN8)</f>
        <v>44897</v>
      </c>
      <c r="AN47" s="263"/>
      <c r="AR47" s="32"/>
    </row>
    <row r="48" spans="2:44" s="1" customFormat="1" ht="6.9" customHeight="1" x14ac:dyDescent="0.2">
      <c r="B48" s="32"/>
      <c r="AR48" s="32"/>
    </row>
    <row r="49" spans="1:91" s="1" customFormat="1" ht="15.15" customHeight="1" x14ac:dyDescent="0.2">
      <c r="B49" s="32"/>
      <c r="C49" s="27" t="s">
        <v>24</v>
      </c>
      <c r="L49" s="3" t="str">
        <f>IF(E11= "","",E11)</f>
        <v xml:space="preserve"> </v>
      </c>
      <c r="AI49" s="27" t="s">
        <v>29</v>
      </c>
      <c r="AM49" s="264" t="str">
        <f>IF(E17="","",E17)</f>
        <v xml:space="preserve"> </v>
      </c>
      <c r="AN49" s="265"/>
      <c r="AO49" s="265"/>
      <c r="AP49" s="265"/>
      <c r="AR49" s="32"/>
      <c r="AS49" s="266" t="s">
        <v>51</v>
      </c>
      <c r="AT49" s="267"/>
      <c r="AU49" s="49"/>
      <c r="AV49" s="49"/>
      <c r="AW49" s="49"/>
      <c r="AX49" s="49"/>
      <c r="AY49" s="49"/>
      <c r="AZ49" s="49"/>
      <c r="BA49" s="49"/>
      <c r="BB49" s="49"/>
      <c r="BC49" s="49"/>
      <c r="BD49" s="50"/>
    </row>
    <row r="50" spans="1:91" s="1" customFormat="1" ht="15.15" customHeight="1" x14ac:dyDescent="0.2">
      <c r="B50" s="32"/>
      <c r="C50" s="27" t="s">
        <v>27</v>
      </c>
      <c r="L50" s="3">
        <f>IF(E14= "Vyplň údaj","",E14)</f>
        <v>0</v>
      </c>
      <c r="AI50" s="27" t="s">
        <v>31</v>
      </c>
      <c r="AM50" s="264" t="str">
        <f>IF(E20="","",E20)</f>
        <v>Ing. Kateřina Tumpachová</v>
      </c>
      <c r="AN50" s="265"/>
      <c r="AO50" s="265"/>
      <c r="AP50" s="265"/>
      <c r="AR50" s="32"/>
      <c r="AS50" s="268"/>
      <c r="AT50" s="269"/>
      <c r="BD50" s="51"/>
    </row>
    <row r="51" spans="1:91" s="1" customFormat="1" ht="10.95" customHeight="1" x14ac:dyDescent="0.2">
      <c r="B51" s="32"/>
      <c r="AR51" s="32"/>
      <c r="AS51" s="268"/>
      <c r="AT51" s="269"/>
      <c r="BD51" s="51"/>
    </row>
    <row r="52" spans="1:91" s="1" customFormat="1" ht="29.25" customHeight="1" x14ac:dyDescent="0.2">
      <c r="B52" s="32"/>
      <c r="C52" s="257" t="s">
        <v>52</v>
      </c>
      <c r="D52" s="258"/>
      <c r="E52" s="258"/>
      <c r="F52" s="258"/>
      <c r="G52" s="258"/>
      <c r="H52" s="52"/>
      <c r="I52" s="259" t="s">
        <v>53</v>
      </c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60" t="s">
        <v>54</v>
      </c>
      <c r="AH52" s="258"/>
      <c r="AI52" s="258"/>
      <c r="AJ52" s="258"/>
      <c r="AK52" s="258"/>
      <c r="AL52" s="258"/>
      <c r="AM52" s="258"/>
      <c r="AN52" s="259" t="s">
        <v>55</v>
      </c>
      <c r="AO52" s="258"/>
      <c r="AP52" s="258"/>
      <c r="AQ52" s="53" t="s">
        <v>56</v>
      </c>
      <c r="AR52" s="32"/>
      <c r="AS52" s="54" t="s">
        <v>57</v>
      </c>
      <c r="AT52" s="55" t="s">
        <v>58</v>
      </c>
      <c r="AU52" s="55" t="s">
        <v>59</v>
      </c>
      <c r="AV52" s="55" t="s">
        <v>60</v>
      </c>
      <c r="AW52" s="55" t="s">
        <v>61</v>
      </c>
      <c r="AX52" s="55" t="s">
        <v>62</v>
      </c>
      <c r="AY52" s="55" t="s">
        <v>63</v>
      </c>
      <c r="AZ52" s="55" t="s">
        <v>64</v>
      </c>
      <c r="BA52" s="55" t="s">
        <v>65</v>
      </c>
      <c r="BB52" s="55" t="s">
        <v>66</v>
      </c>
      <c r="BC52" s="55" t="s">
        <v>67</v>
      </c>
      <c r="BD52" s="56" t="s">
        <v>68</v>
      </c>
    </row>
    <row r="53" spans="1:91" s="1" customFormat="1" ht="10.95" customHeight="1" x14ac:dyDescent="0.2">
      <c r="B53" s="32"/>
      <c r="AR53" s="32"/>
      <c r="AS53" s="57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50"/>
    </row>
    <row r="54" spans="1:91" s="5" customFormat="1" ht="32.4" customHeight="1" x14ac:dyDescent="0.2">
      <c r="B54" s="58"/>
      <c r="C54" s="59" t="s">
        <v>69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280">
        <f>ROUND(AG55,2)</f>
        <v>0</v>
      </c>
      <c r="AH54" s="280"/>
      <c r="AI54" s="280"/>
      <c r="AJ54" s="280"/>
      <c r="AK54" s="280"/>
      <c r="AL54" s="280"/>
      <c r="AM54" s="280"/>
      <c r="AN54" s="281">
        <f>SUM(AG54,AT54)</f>
        <v>0</v>
      </c>
      <c r="AO54" s="281"/>
      <c r="AP54" s="281"/>
      <c r="AQ54" s="62" t="s">
        <v>19</v>
      </c>
      <c r="AR54" s="58"/>
      <c r="AS54" s="63">
        <f>ROUND(AS55,2)</f>
        <v>0</v>
      </c>
      <c r="AT54" s="64">
        <f>ROUND(SUM(AV54:AW54),2)</f>
        <v>0</v>
      </c>
      <c r="AU54" s="65">
        <f>ROUND(AU55,5)</f>
        <v>0</v>
      </c>
      <c r="AV54" s="64">
        <f>ROUND(AZ54*L29,2)</f>
        <v>0</v>
      </c>
      <c r="AW54" s="64">
        <f>ROUND(BA54*L30,2)</f>
        <v>0</v>
      </c>
      <c r="AX54" s="64">
        <f>ROUND(BB54*L29,2)</f>
        <v>0</v>
      </c>
      <c r="AY54" s="64">
        <f>ROUND(BC54*L30,2)</f>
        <v>0</v>
      </c>
      <c r="AZ54" s="64">
        <f>ROUND(AZ55,2)</f>
        <v>0</v>
      </c>
      <c r="BA54" s="64">
        <f>ROUND(BA55,2)</f>
        <v>0</v>
      </c>
      <c r="BB54" s="64">
        <f>ROUND(BB55,2)</f>
        <v>0</v>
      </c>
      <c r="BC54" s="64">
        <f>ROUND(BC55,2)</f>
        <v>0</v>
      </c>
      <c r="BD54" s="66">
        <f>ROUND(BD55,2)</f>
        <v>0</v>
      </c>
      <c r="BS54" s="67" t="s">
        <v>70</v>
      </c>
      <c r="BT54" s="67" t="s">
        <v>71</v>
      </c>
      <c r="BU54" s="68" t="s">
        <v>72</v>
      </c>
      <c r="BV54" s="67" t="s">
        <v>73</v>
      </c>
      <c r="BW54" s="67" t="s">
        <v>5</v>
      </c>
      <c r="BX54" s="67" t="s">
        <v>74</v>
      </c>
      <c r="CL54" s="67" t="s">
        <v>19</v>
      </c>
    </row>
    <row r="55" spans="1:91" s="6" customFormat="1" ht="16.5" customHeight="1" x14ac:dyDescent="0.2">
      <c r="A55" s="69" t="s">
        <v>75</v>
      </c>
      <c r="B55" s="70"/>
      <c r="C55" s="71"/>
      <c r="D55" s="279" t="s">
        <v>76</v>
      </c>
      <c r="E55" s="279"/>
      <c r="F55" s="279"/>
      <c r="G55" s="279"/>
      <c r="H55" s="279"/>
      <c r="I55" s="72"/>
      <c r="J55" s="279" t="s">
        <v>17</v>
      </c>
      <c r="K55" s="279"/>
      <c r="L55" s="279"/>
      <c r="M55" s="279"/>
      <c r="N55" s="279"/>
      <c r="O55" s="279"/>
      <c r="P55" s="279"/>
      <c r="Q55" s="279"/>
      <c r="R55" s="279"/>
      <c r="S55" s="279"/>
      <c r="T55" s="279"/>
      <c r="U55" s="279"/>
      <c r="V55" s="279"/>
      <c r="W55" s="279"/>
      <c r="X55" s="279"/>
      <c r="Y55" s="279"/>
      <c r="Z55" s="279"/>
      <c r="AA55" s="279"/>
      <c r="AB55" s="279"/>
      <c r="AC55" s="279"/>
      <c r="AD55" s="279"/>
      <c r="AE55" s="279"/>
      <c r="AF55" s="279"/>
      <c r="AG55" s="277">
        <f>'1 - Oplocení a vjezdové b...'!J30</f>
        <v>0</v>
      </c>
      <c r="AH55" s="278"/>
      <c r="AI55" s="278"/>
      <c r="AJ55" s="278"/>
      <c r="AK55" s="278"/>
      <c r="AL55" s="278"/>
      <c r="AM55" s="278"/>
      <c r="AN55" s="277">
        <f>SUM(AG55,AT55)</f>
        <v>0</v>
      </c>
      <c r="AO55" s="278"/>
      <c r="AP55" s="278"/>
      <c r="AQ55" s="73" t="s">
        <v>77</v>
      </c>
      <c r="AR55" s="70"/>
      <c r="AS55" s="74">
        <v>0</v>
      </c>
      <c r="AT55" s="75">
        <f>ROUND(SUM(AV55:AW55),2)</f>
        <v>0</v>
      </c>
      <c r="AU55" s="76">
        <f>'1 - Oplocení a vjezdové b...'!P92</f>
        <v>0</v>
      </c>
      <c r="AV55" s="75">
        <f>'1 - Oplocení a vjezdové b...'!J33</f>
        <v>0</v>
      </c>
      <c r="AW55" s="75">
        <f>'1 - Oplocení a vjezdové b...'!J34</f>
        <v>0</v>
      </c>
      <c r="AX55" s="75">
        <f>'1 - Oplocení a vjezdové b...'!J35</f>
        <v>0</v>
      </c>
      <c r="AY55" s="75">
        <f>'1 - Oplocení a vjezdové b...'!J36</f>
        <v>0</v>
      </c>
      <c r="AZ55" s="75">
        <f>'1 - Oplocení a vjezdové b...'!F33</f>
        <v>0</v>
      </c>
      <c r="BA55" s="75">
        <f>'1 - Oplocení a vjezdové b...'!F34</f>
        <v>0</v>
      </c>
      <c r="BB55" s="75">
        <f>'1 - Oplocení a vjezdové b...'!F35</f>
        <v>0</v>
      </c>
      <c r="BC55" s="75">
        <f>'1 - Oplocení a vjezdové b...'!F36</f>
        <v>0</v>
      </c>
      <c r="BD55" s="77">
        <f>'1 - Oplocení a vjezdové b...'!F37</f>
        <v>0</v>
      </c>
      <c r="BT55" s="78" t="s">
        <v>76</v>
      </c>
      <c r="BV55" s="78" t="s">
        <v>73</v>
      </c>
      <c r="BW55" s="78" t="s">
        <v>78</v>
      </c>
      <c r="BX55" s="78" t="s">
        <v>5</v>
      </c>
      <c r="CL55" s="78" t="s">
        <v>19</v>
      </c>
      <c r="CM55" s="78" t="s">
        <v>79</v>
      </c>
    </row>
    <row r="56" spans="1:91" s="1" customFormat="1" ht="30" customHeight="1" x14ac:dyDescent="0.2">
      <c r="B56" s="32"/>
      <c r="AR56" s="32"/>
    </row>
    <row r="57" spans="1:91" s="1" customFormat="1" ht="6.9" customHeight="1" x14ac:dyDescent="0.2"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32"/>
    </row>
  </sheetData>
  <sheetProtection sheet="1" objects="1" scenarios="1" formatColumns="0" formatRows="0"/>
  <mergeCells count="42"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1 - Oplocení a vjezdové b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72"/>
  <sheetViews>
    <sheetView showGridLines="0" tabSelected="1" topLeftCell="A164" workbookViewId="0">
      <selection activeCell="F271" sqref="F271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AT2" s="17" t="s">
        <v>78</v>
      </c>
    </row>
    <row r="3" spans="2:46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pans="2:46" ht="24.9" customHeight="1" x14ac:dyDescent="0.2">
      <c r="B4" s="20"/>
      <c r="D4" s="21" t="s">
        <v>80</v>
      </c>
      <c r="L4" s="20"/>
      <c r="M4" s="79" t="s">
        <v>10</v>
      </c>
      <c r="AT4" s="17" t="s">
        <v>4</v>
      </c>
    </row>
    <row r="5" spans="2:46" ht="6.9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94" t="str">
        <f>'Rekapitulace stavby'!K6</f>
        <v xml:space="preserve">Oplocení a vjezdové brány SAFARI Chomutov     </v>
      </c>
      <c r="F7" s="295"/>
      <c r="G7" s="295"/>
      <c r="H7" s="295"/>
      <c r="L7" s="20"/>
    </row>
    <row r="8" spans="2:46" s="1" customFormat="1" ht="12" customHeight="1" x14ac:dyDescent="0.2">
      <c r="B8" s="32"/>
      <c r="D8" s="27" t="s">
        <v>81</v>
      </c>
      <c r="L8" s="32"/>
    </row>
    <row r="9" spans="2:46" s="1" customFormat="1" ht="16.5" customHeight="1" x14ac:dyDescent="0.2">
      <c r="B9" s="32"/>
      <c r="E9" s="261" t="s">
        <v>82</v>
      </c>
      <c r="F9" s="293"/>
      <c r="G9" s="293"/>
      <c r="H9" s="293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 x14ac:dyDescent="0.2">
      <c r="B12" s="32"/>
      <c r="D12" s="27" t="s">
        <v>21</v>
      </c>
      <c r="F12" s="25" t="s">
        <v>22</v>
      </c>
      <c r="I12" s="27" t="s">
        <v>23</v>
      </c>
      <c r="J12" s="48">
        <f>'Rekapitulace stavby'!AN8</f>
        <v>44897</v>
      </c>
      <c r="L12" s="32"/>
    </row>
    <row r="13" spans="2:46" s="1" customFormat="1" ht="10.95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 x14ac:dyDescent="0.2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6.9" customHeight="1" x14ac:dyDescent="0.2">
      <c r="B16" s="32"/>
      <c r="L16" s="32"/>
    </row>
    <row r="17" spans="2:12" s="1" customFormat="1" ht="12" customHeight="1" x14ac:dyDescent="0.2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96">
        <f>'Rekapitulace stavby'!E14</f>
        <v>0</v>
      </c>
      <c r="F18" s="285"/>
      <c r="G18" s="285"/>
      <c r="H18" s="285"/>
      <c r="I18" s="27" t="s">
        <v>26</v>
      </c>
      <c r="J18" s="28" t="str">
        <f>'Rekapitulace stavby'!AN14</f>
        <v>Vyplň údaj</v>
      </c>
      <c r="L18" s="32"/>
    </row>
    <row r="19" spans="2:12" s="1" customFormat="1" ht="6.9" customHeight="1" x14ac:dyDescent="0.2">
      <c r="B19" s="32"/>
      <c r="L19" s="32"/>
    </row>
    <row r="20" spans="2:12" s="1" customFormat="1" ht="12" customHeight="1" x14ac:dyDescent="0.2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 x14ac:dyDescent="0.2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6.9" customHeight="1" x14ac:dyDescent="0.2">
      <c r="B22" s="32"/>
      <c r="L22" s="32"/>
    </row>
    <row r="23" spans="2:12" s="1" customFormat="1" ht="12" customHeight="1" x14ac:dyDescent="0.2">
      <c r="B23" s="32"/>
      <c r="D23" s="27" t="s">
        <v>31</v>
      </c>
      <c r="I23" s="27" t="s">
        <v>25</v>
      </c>
      <c r="J23" s="25" t="s">
        <v>32</v>
      </c>
      <c r="L23" s="32"/>
    </row>
    <row r="24" spans="2:12" s="1" customFormat="1" ht="18" customHeight="1" x14ac:dyDescent="0.2">
      <c r="B24" s="32"/>
      <c r="E24" s="25" t="s">
        <v>33</v>
      </c>
      <c r="I24" s="27" t="s">
        <v>26</v>
      </c>
      <c r="J24" s="25" t="s">
        <v>34</v>
      </c>
      <c r="L24" s="32"/>
    </row>
    <row r="25" spans="2:12" s="1" customFormat="1" ht="6.9" customHeight="1" x14ac:dyDescent="0.2">
      <c r="B25" s="32"/>
      <c r="L25" s="32"/>
    </row>
    <row r="26" spans="2:12" s="1" customFormat="1" ht="12" customHeight="1" x14ac:dyDescent="0.2">
      <c r="B26" s="32"/>
      <c r="D26" s="27" t="s">
        <v>35</v>
      </c>
      <c r="L26" s="32"/>
    </row>
    <row r="27" spans="2:12" s="7" customFormat="1" ht="16.5" customHeight="1" x14ac:dyDescent="0.2">
      <c r="B27" s="80"/>
      <c r="E27" s="289" t="s">
        <v>19</v>
      </c>
      <c r="F27" s="289"/>
      <c r="G27" s="289"/>
      <c r="H27" s="289"/>
      <c r="L27" s="80"/>
    </row>
    <row r="28" spans="2:12" s="1" customFormat="1" ht="6.9" customHeight="1" x14ac:dyDescent="0.2">
      <c r="B28" s="32"/>
      <c r="L28" s="32"/>
    </row>
    <row r="29" spans="2:12" s="1" customFormat="1" ht="6.9" customHeight="1" x14ac:dyDescent="0.2">
      <c r="B29" s="32"/>
      <c r="D29" s="49"/>
      <c r="E29" s="49"/>
      <c r="F29" s="49"/>
      <c r="G29" s="49"/>
      <c r="H29" s="49"/>
      <c r="I29" s="49"/>
      <c r="J29" s="49"/>
      <c r="K29" s="49"/>
      <c r="L29" s="32"/>
    </row>
    <row r="30" spans="2:12" s="1" customFormat="1" ht="25.35" customHeight="1" x14ac:dyDescent="0.2">
      <c r="B30" s="32"/>
      <c r="D30" s="81" t="s">
        <v>37</v>
      </c>
      <c r="J30" s="61">
        <f>ROUND(J92, 2)</f>
        <v>0</v>
      </c>
      <c r="L30" s="32"/>
    </row>
    <row r="31" spans="2:12" s="1" customFormat="1" ht="6.9" customHeight="1" x14ac:dyDescent="0.2">
      <c r="B31" s="32"/>
      <c r="D31" s="49"/>
      <c r="E31" s="49"/>
      <c r="F31" s="49"/>
      <c r="G31" s="49"/>
      <c r="H31" s="49"/>
      <c r="I31" s="49"/>
      <c r="J31" s="49"/>
      <c r="K31" s="49"/>
      <c r="L31" s="32"/>
    </row>
    <row r="32" spans="2:12" s="1" customFormat="1" ht="14.4" customHeight="1" x14ac:dyDescent="0.2">
      <c r="B32" s="32"/>
      <c r="F32" s="82" t="s">
        <v>39</v>
      </c>
      <c r="I32" s="82" t="s">
        <v>38</v>
      </c>
      <c r="J32" s="82" t="s">
        <v>40</v>
      </c>
      <c r="L32" s="32"/>
    </row>
    <row r="33" spans="2:12" s="1" customFormat="1" ht="14.4" customHeight="1" x14ac:dyDescent="0.2">
      <c r="B33" s="32"/>
      <c r="D33" s="83" t="s">
        <v>41</v>
      </c>
      <c r="E33" s="27" t="s">
        <v>42</v>
      </c>
      <c r="F33" s="84">
        <f>ROUND((SUM(BE92:BE271)),  2)</f>
        <v>0</v>
      </c>
      <c r="I33" s="85">
        <v>0.21</v>
      </c>
      <c r="J33" s="84">
        <f>ROUND(((SUM(BE92:BE271))*I33),  2)</f>
        <v>0</v>
      </c>
      <c r="L33" s="32"/>
    </row>
    <row r="34" spans="2:12" s="1" customFormat="1" ht="14.4" customHeight="1" x14ac:dyDescent="0.2">
      <c r="B34" s="32"/>
      <c r="E34" s="27" t="s">
        <v>43</v>
      </c>
      <c r="F34" s="84">
        <f>ROUND((SUM(BF92:BF271)),  2)</f>
        <v>0</v>
      </c>
      <c r="I34" s="85">
        <v>0.15</v>
      </c>
      <c r="J34" s="84">
        <f>ROUND(((SUM(BF92:BF271))*I34),  2)</f>
        <v>0</v>
      </c>
      <c r="L34" s="32"/>
    </row>
    <row r="35" spans="2:12" s="1" customFormat="1" ht="14.4" hidden="1" customHeight="1" x14ac:dyDescent="0.2">
      <c r="B35" s="32"/>
      <c r="E35" s="27" t="s">
        <v>44</v>
      </c>
      <c r="F35" s="84">
        <f>ROUND((SUM(BG92:BG271)),  2)</f>
        <v>0</v>
      </c>
      <c r="I35" s="85">
        <v>0.21</v>
      </c>
      <c r="J35" s="84">
        <f>0</f>
        <v>0</v>
      </c>
      <c r="L35" s="32"/>
    </row>
    <row r="36" spans="2:12" s="1" customFormat="1" ht="14.4" hidden="1" customHeight="1" x14ac:dyDescent="0.2">
      <c r="B36" s="32"/>
      <c r="E36" s="27" t="s">
        <v>45</v>
      </c>
      <c r="F36" s="84">
        <f>ROUND((SUM(BH92:BH271)),  2)</f>
        <v>0</v>
      </c>
      <c r="I36" s="85">
        <v>0.15</v>
      </c>
      <c r="J36" s="84">
        <f>0</f>
        <v>0</v>
      </c>
      <c r="L36" s="32"/>
    </row>
    <row r="37" spans="2:12" s="1" customFormat="1" ht="14.4" hidden="1" customHeight="1" x14ac:dyDescent="0.2">
      <c r="B37" s="32"/>
      <c r="E37" s="27" t="s">
        <v>46</v>
      </c>
      <c r="F37" s="84">
        <f>ROUND((SUM(BI92:BI271)),  2)</f>
        <v>0</v>
      </c>
      <c r="I37" s="85">
        <v>0</v>
      </c>
      <c r="J37" s="84">
        <f>0</f>
        <v>0</v>
      </c>
      <c r="L37" s="32"/>
    </row>
    <row r="38" spans="2:12" s="1" customFormat="1" ht="6.9" customHeight="1" x14ac:dyDescent="0.2">
      <c r="B38" s="32"/>
      <c r="L38" s="32"/>
    </row>
    <row r="39" spans="2:12" s="1" customFormat="1" ht="25.35" customHeight="1" x14ac:dyDescent="0.2">
      <c r="B39" s="32"/>
      <c r="C39" s="86"/>
      <c r="D39" s="87" t="s">
        <v>47</v>
      </c>
      <c r="E39" s="52"/>
      <c r="F39" s="52"/>
      <c r="G39" s="88" t="s">
        <v>48</v>
      </c>
      <c r="H39" s="89" t="s">
        <v>49</v>
      </c>
      <c r="I39" s="52"/>
      <c r="J39" s="90">
        <f>SUM(J30:J37)</f>
        <v>0</v>
      </c>
      <c r="K39" s="91"/>
      <c r="L39" s="32"/>
    </row>
    <row r="40" spans="2:12" s="1" customFormat="1" ht="14.4" customHeight="1" x14ac:dyDescent="0.2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2"/>
    </row>
    <row r="44" spans="2:12" s="1" customFormat="1" ht="6.9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2"/>
    </row>
    <row r="45" spans="2:12" s="1" customFormat="1" ht="24.9" customHeight="1" x14ac:dyDescent="0.2">
      <c r="B45" s="32"/>
      <c r="C45" s="21" t="s">
        <v>83</v>
      </c>
      <c r="L45" s="32"/>
    </row>
    <row r="46" spans="2:12" s="1" customFormat="1" ht="6.9" customHeight="1" x14ac:dyDescent="0.2">
      <c r="B46" s="32"/>
      <c r="L46" s="32"/>
    </row>
    <row r="47" spans="2:12" s="1" customFormat="1" ht="12" customHeight="1" x14ac:dyDescent="0.2">
      <c r="B47" s="32"/>
      <c r="C47" s="27" t="s">
        <v>16</v>
      </c>
      <c r="L47" s="32"/>
    </row>
    <row r="48" spans="2:12" s="1" customFormat="1" ht="16.5" customHeight="1" x14ac:dyDescent="0.2">
      <c r="B48" s="32"/>
      <c r="E48" s="294" t="str">
        <f>E7</f>
        <v xml:space="preserve">Oplocení a vjezdové brány SAFARI Chomutov     </v>
      </c>
      <c r="F48" s="295"/>
      <c r="G48" s="295"/>
      <c r="H48" s="295"/>
      <c r="L48" s="32"/>
    </row>
    <row r="49" spans="2:47" s="1" customFormat="1" ht="12" customHeight="1" x14ac:dyDescent="0.2">
      <c r="B49" s="32"/>
      <c r="C49" s="27" t="s">
        <v>81</v>
      </c>
      <c r="L49" s="32"/>
    </row>
    <row r="50" spans="2:47" s="1" customFormat="1" ht="16.5" customHeight="1" x14ac:dyDescent="0.2">
      <c r="B50" s="32"/>
      <c r="E50" s="261" t="str">
        <f>E9</f>
        <v>1 - Oplocení a vjezdové brány</v>
      </c>
      <c r="F50" s="293"/>
      <c r="G50" s="293"/>
      <c r="H50" s="293"/>
      <c r="L50" s="32"/>
    </row>
    <row r="51" spans="2:47" s="1" customFormat="1" ht="6.9" customHeight="1" x14ac:dyDescent="0.2">
      <c r="B51" s="32"/>
      <c r="L51" s="32"/>
    </row>
    <row r="52" spans="2:47" s="1" customFormat="1" ht="12" customHeight="1" x14ac:dyDescent="0.2">
      <c r="B52" s="32"/>
      <c r="C52" s="27" t="s">
        <v>21</v>
      </c>
      <c r="F52" s="25" t="str">
        <f>F12</f>
        <v xml:space="preserve"> </v>
      </c>
      <c r="I52" s="27" t="s">
        <v>23</v>
      </c>
      <c r="J52" s="48">
        <f>IF(J12="","",J12)</f>
        <v>44897</v>
      </c>
      <c r="L52" s="32"/>
    </row>
    <row r="53" spans="2:47" s="1" customFormat="1" ht="6.9" customHeight="1" x14ac:dyDescent="0.2">
      <c r="B53" s="32"/>
      <c r="L53" s="32"/>
    </row>
    <row r="54" spans="2:47" s="1" customFormat="1" ht="15.15" customHeight="1" x14ac:dyDescent="0.2">
      <c r="B54" s="32"/>
      <c r="C54" s="27" t="s">
        <v>24</v>
      </c>
      <c r="F54" s="25" t="str">
        <f>E15</f>
        <v xml:space="preserve"> </v>
      </c>
      <c r="I54" s="27" t="s">
        <v>29</v>
      </c>
      <c r="J54" s="30" t="str">
        <f>E21</f>
        <v xml:space="preserve"> </v>
      </c>
      <c r="L54" s="32"/>
    </row>
    <row r="55" spans="2:47" s="1" customFormat="1" ht="25.65" customHeight="1" x14ac:dyDescent="0.2">
      <c r="B55" s="32"/>
      <c r="C55" s="27" t="s">
        <v>27</v>
      </c>
      <c r="F55" s="25">
        <f>IF(E18="","",E18)</f>
        <v>0</v>
      </c>
      <c r="I55" s="27" t="s">
        <v>31</v>
      </c>
      <c r="J55" s="30" t="str">
        <f>E24</f>
        <v>Ing. Kateřina Tumpachová</v>
      </c>
      <c r="L55" s="32"/>
    </row>
    <row r="56" spans="2:47" s="1" customFormat="1" ht="10.35" customHeight="1" x14ac:dyDescent="0.2">
      <c r="B56" s="32"/>
      <c r="L56" s="32"/>
    </row>
    <row r="57" spans="2:47" s="1" customFormat="1" ht="29.25" customHeight="1" x14ac:dyDescent="0.2">
      <c r="B57" s="32"/>
      <c r="C57" s="92" t="s">
        <v>84</v>
      </c>
      <c r="D57" s="86"/>
      <c r="E57" s="86"/>
      <c r="F57" s="86"/>
      <c r="G57" s="86"/>
      <c r="H57" s="86"/>
      <c r="I57" s="86"/>
      <c r="J57" s="93" t="s">
        <v>85</v>
      </c>
      <c r="K57" s="86"/>
      <c r="L57" s="32"/>
    </row>
    <row r="58" spans="2:47" s="1" customFormat="1" ht="10.35" customHeight="1" x14ac:dyDescent="0.2">
      <c r="B58" s="32"/>
      <c r="L58" s="32"/>
    </row>
    <row r="59" spans="2:47" s="1" customFormat="1" ht="22.95" customHeight="1" x14ac:dyDescent="0.2">
      <c r="B59" s="32"/>
      <c r="C59" s="94" t="s">
        <v>69</v>
      </c>
      <c r="J59" s="61">
        <f>J92</f>
        <v>0</v>
      </c>
      <c r="L59" s="32"/>
      <c r="AU59" s="17" t="s">
        <v>86</v>
      </c>
    </row>
    <row r="60" spans="2:47" s="8" customFormat="1" ht="24.9" customHeight="1" x14ac:dyDescent="0.2">
      <c r="B60" s="95"/>
      <c r="D60" s="96" t="s">
        <v>87</v>
      </c>
      <c r="E60" s="97"/>
      <c r="F60" s="97"/>
      <c r="G60" s="97"/>
      <c r="H60" s="97"/>
      <c r="I60" s="97"/>
      <c r="J60" s="98">
        <f>J93</f>
        <v>0</v>
      </c>
      <c r="L60" s="95"/>
    </row>
    <row r="61" spans="2:47" s="9" customFormat="1" ht="19.95" customHeight="1" x14ac:dyDescent="0.2">
      <c r="B61" s="99"/>
      <c r="D61" s="100" t="s">
        <v>88</v>
      </c>
      <c r="E61" s="101"/>
      <c r="F61" s="101"/>
      <c r="G61" s="101"/>
      <c r="H61" s="101"/>
      <c r="I61" s="101"/>
      <c r="J61" s="102">
        <f>J94</f>
        <v>0</v>
      </c>
      <c r="L61" s="99"/>
    </row>
    <row r="62" spans="2:47" s="9" customFormat="1" ht="19.95" customHeight="1" x14ac:dyDescent="0.2">
      <c r="B62" s="99"/>
      <c r="D62" s="100" t="s">
        <v>89</v>
      </c>
      <c r="E62" s="101"/>
      <c r="F62" s="101"/>
      <c r="G62" s="101"/>
      <c r="H62" s="101"/>
      <c r="I62" s="101"/>
      <c r="J62" s="102">
        <f>J140</f>
        <v>0</v>
      </c>
      <c r="L62" s="99"/>
    </row>
    <row r="63" spans="2:47" s="9" customFormat="1" ht="19.95" customHeight="1" x14ac:dyDescent="0.2">
      <c r="B63" s="99"/>
      <c r="D63" s="100" t="s">
        <v>90</v>
      </c>
      <c r="E63" s="101"/>
      <c r="F63" s="101"/>
      <c r="G63" s="101"/>
      <c r="H63" s="101"/>
      <c r="I63" s="101"/>
      <c r="J63" s="102">
        <f>J177</f>
        <v>0</v>
      </c>
      <c r="L63" s="99"/>
    </row>
    <row r="64" spans="2:47" s="9" customFormat="1" ht="19.95" customHeight="1" x14ac:dyDescent="0.2">
      <c r="B64" s="99"/>
      <c r="D64" s="100" t="s">
        <v>91</v>
      </c>
      <c r="E64" s="101"/>
      <c r="F64" s="101"/>
      <c r="G64" s="101"/>
      <c r="H64" s="101"/>
      <c r="I64" s="101"/>
      <c r="J64" s="102">
        <f>J208</f>
        <v>0</v>
      </c>
      <c r="L64" s="99"/>
    </row>
    <row r="65" spans="2:12" s="9" customFormat="1" ht="19.95" customHeight="1" x14ac:dyDescent="0.2">
      <c r="B65" s="99"/>
      <c r="D65" s="100" t="s">
        <v>92</v>
      </c>
      <c r="E65" s="101"/>
      <c r="F65" s="101"/>
      <c r="G65" s="101"/>
      <c r="H65" s="101"/>
      <c r="I65" s="101"/>
      <c r="J65" s="102">
        <f>J216</f>
        <v>0</v>
      </c>
      <c r="L65" s="99"/>
    </row>
    <row r="66" spans="2:12" s="8" customFormat="1" ht="24.9" customHeight="1" x14ac:dyDescent="0.2">
      <c r="B66" s="95"/>
      <c r="D66" s="96" t="s">
        <v>93</v>
      </c>
      <c r="E66" s="97"/>
      <c r="F66" s="97"/>
      <c r="G66" s="97"/>
      <c r="H66" s="97"/>
      <c r="I66" s="97"/>
      <c r="J66" s="98">
        <f>J220</f>
        <v>0</v>
      </c>
      <c r="L66" s="95"/>
    </row>
    <row r="67" spans="2:12" s="9" customFormat="1" ht="19.95" customHeight="1" x14ac:dyDescent="0.2">
      <c r="B67" s="99"/>
      <c r="D67" s="100" t="s">
        <v>94</v>
      </c>
      <c r="E67" s="101"/>
      <c r="F67" s="101"/>
      <c r="G67" s="101"/>
      <c r="H67" s="101"/>
      <c r="I67" s="101"/>
      <c r="J67" s="102">
        <f>J221</f>
        <v>0</v>
      </c>
      <c r="L67" s="99"/>
    </row>
    <row r="68" spans="2:12" s="8" customFormat="1" ht="24.9" customHeight="1" x14ac:dyDescent="0.2">
      <c r="B68" s="95"/>
      <c r="D68" s="96" t="s">
        <v>95</v>
      </c>
      <c r="E68" s="97"/>
      <c r="F68" s="97"/>
      <c r="G68" s="97"/>
      <c r="H68" s="97"/>
      <c r="I68" s="97"/>
      <c r="J68" s="98">
        <f>J240</f>
        <v>0</v>
      </c>
      <c r="L68" s="95"/>
    </row>
    <row r="69" spans="2:12" s="9" customFormat="1" ht="19.95" customHeight="1" x14ac:dyDescent="0.2">
      <c r="B69" s="99"/>
      <c r="D69" s="100" t="s">
        <v>96</v>
      </c>
      <c r="E69" s="101"/>
      <c r="F69" s="101"/>
      <c r="G69" s="101"/>
      <c r="H69" s="101"/>
      <c r="I69" s="101"/>
      <c r="J69" s="102">
        <f>J241</f>
        <v>0</v>
      </c>
      <c r="L69" s="99"/>
    </row>
    <row r="70" spans="2:12" s="8" customFormat="1" ht="24.9" customHeight="1" x14ac:dyDescent="0.2">
      <c r="B70" s="95"/>
      <c r="D70" s="96" t="s">
        <v>97</v>
      </c>
      <c r="E70" s="97"/>
      <c r="F70" s="97"/>
      <c r="G70" s="97"/>
      <c r="H70" s="97"/>
      <c r="I70" s="97"/>
      <c r="J70" s="98">
        <f>J255</f>
        <v>0</v>
      </c>
      <c r="L70" s="95"/>
    </row>
    <row r="71" spans="2:12" s="9" customFormat="1" ht="19.95" customHeight="1" x14ac:dyDescent="0.2">
      <c r="B71" s="99"/>
      <c r="D71" s="100" t="s">
        <v>98</v>
      </c>
      <c r="E71" s="101"/>
      <c r="F71" s="101"/>
      <c r="G71" s="101"/>
      <c r="H71" s="101"/>
      <c r="I71" s="101"/>
      <c r="J71" s="102">
        <f>J256</f>
        <v>0</v>
      </c>
      <c r="L71" s="99"/>
    </row>
    <row r="72" spans="2:12" s="9" customFormat="1" ht="19.95" customHeight="1" x14ac:dyDescent="0.2">
      <c r="B72" s="99"/>
      <c r="D72" s="100" t="s">
        <v>99</v>
      </c>
      <c r="E72" s="101"/>
      <c r="F72" s="101"/>
      <c r="G72" s="101"/>
      <c r="H72" s="101"/>
      <c r="I72" s="101"/>
      <c r="J72" s="102">
        <f>J266</f>
        <v>0</v>
      </c>
      <c r="L72" s="99"/>
    </row>
    <row r="73" spans="2:12" s="1" customFormat="1" ht="21.75" customHeight="1" x14ac:dyDescent="0.2">
      <c r="B73" s="32"/>
      <c r="L73" s="32"/>
    </row>
    <row r="74" spans="2:12" s="1" customFormat="1" ht="6.9" customHeight="1" x14ac:dyDescent="0.2"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32"/>
    </row>
    <row r="78" spans="2:12" s="1" customFormat="1" ht="6.9" customHeight="1" x14ac:dyDescent="0.2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32"/>
    </row>
    <row r="79" spans="2:12" s="1" customFormat="1" ht="24.9" customHeight="1" x14ac:dyDescent="0.2">
      <c r="B79" s="32"/>
      <c r="C79" s="21" t="s">
        <v>100</v>
      </c>
      <c r="L79" s="32"/>
    </row>
    <row r="80" spans="2:12" s="1" customFormat="1" ht="6.9" customHeight="1" x14ac:dyDescent="0.2">
      <c r="B80" s="32"/>
      <c r="L80" s="32"/>
    </row>
    <row r="81" spans="2:65" s="1" customFormat="1" ht="12" customHeight="1" x14ac:dyDescent="0.2">
      <c r="B81" s="32"/>
      <c r="C81" s="27" t="s">
        <v>16</v>
      </c>
      <c r="L81" s="32"/>
    </row>
    <row r="82" spans="2:65" s="1" customFormat="1" ht="16.5" customHeight="1" x14ac:dyDescent="0.2">
      <c r="B82" s="32"/>
      <c r="E82" s="294" t="str">
        <f>E7</f>
        <v xml:space="preserve">Oplocení a vjezdové brány SAFARI Chomutov     </v>
      </c>
      <c r="F82" s="295"/>
      <c r="G82" s="295"/>
      <c r="H82" s="295"/>
      <c r="L82" s="32"/>
    </row>
    <row r="83" spans="2:65" s="1" customFormat="1" ht="12" customHeight="1" x14ac:dyDescent="0.2">
      <c r="B83" s="32"/>
      <c r="C83" s="27" t="s">
        <v>81</v>
      </c>
      <c r="L83" s="32"/>
    </row>
    <row r="84" spans="2:65" s="1" customFormat="1" ht="16.5" customHeight="1" x14ac:dyDescent="0.2">
      <c r="B84" s="32"/>
      <c r="E84" s="261" t="str">
        <f>E9</f>
        <v>1 - Oplocení a vjezdové brány</v>
      </c>
      <c r="F84" s="293"/>
      <c r="G84" s="293"/>
      <c r="H84" s="293"/>
      <c r="L84" s="32"/>
    </row>
    <row r="85" spans="2:65" s="1" customFormat="1" ht="6.9" customHeight="1" x14ac:dyDescent="0.2">
      <c r="B85" s="32"/>
      <c r="L85" s="32"/>
    </row>
    <row r="86" spans="2:65" s="1" customFormat="1" ht="12" customHeight="1" x14ac:dyDescent="0.2">
      <c r="B86" s="32"/>
      <c r="C86" s="27" t="s">
        <v>21</v>
      </c>
      <c r="F86" s="25" t="str">
        <f>F12</f>
        <v xml:space="preserve"> </v>
      </c>
      <c r="I86" s="27" t="s">
        <v>23</v>
      </c>
      <c r="J86" s="48">
        <f>IF(J12="","",J12)</f>
        <v>44897</v>
      </c>
      <c r="L86" s="32"/>
    </row>
    <row r="87" spans="2:65" s="1" customFormat="1" ht="6.9" customHeight="1" x14ac:dyDescent="0.2">
      <c r="B87" s="32"/>
      <c r="L87" s="32"/>
    </row>
    <row r="88" spans="2:65" s="1" customFormat="1" ht="15.15" customHeight="1" x14ac:dyDescent="0.2">
      <c r="B88" s="32"/>
      <c r="C88" s="27" t="s">
        <v>24</v>
      </c>
      <c r="F88" s="25" t="str">
        <f>E15</f>
        <v xml:space="preserve"> </v>
      </c>
      <c r="I88" s="27" t="s">
        <v>29</v>
      </c>
      <c r="J88" s="30" t="str">
        <f>E21</f>
        <v xml:space="preserve"> </v>
      </c>
      <c r="L88" s="32"/>
    </row>
    <row r="89" spans="2:65" s="1" customFormat="1" ht="25.65" customHeight="1" x14ac:dyDescent="0.2">
      <c r="B89" s="32"/>
      <c r="C89" s="27" t="s">
        <v>27</v>
      </c>
      <c r="F89" s="25">
        <f>IF(E18="","",E18)</f>
        <v>0</v>
      </c>
      <c r="I89" s="27" t="s">
        <v>31</v>
      </c>
      <c r="J89" s="30" t="str">
        <f>E24</f>
        <v>Ing. Kateřina Tumpachová</v>
      </c>
      <c r="L89" s="32"/>
    </row>
    <row r="90" spans="2:65" s="1" customFormat="1" ht="10.35" customHeight="1" x14ac:dyDescent="0.2">
      <c r="B90" s="32"/>
      <c r="L90" s="32"/>
    </row>
    <row r="91" spans="2:65" s="10" customFormat="1" ht="29.25" customHeight="1" x14ac:dyDescent="0.2">
      <c r="B91" s="103"/>
      <c r="C91" s="104" t="s">
        <v>101</v>
      </c>
      <c r="D91" s="105" t="s">
        <v>56</v>
      </c>
      <c r="E91" s="105" t="s">
        <v>52</v>
      </c>
      <c r="F91" s="105" t="s">
        <v>53</v>
      </c>
      <c r="G91" s="105" t="s">
        <v>102</v>
      </c>
      <c r="H91" s="105" t="s">
        <v>103</v>
      </c>
      <c r="I91" s="105" t="s">
        <v>104</v>
      </c>
      <c r="J91" s="105" t="s">
        <v>85</v>
      </c>
      <c r="K91" s="106" t="s">
        <v>105</v>
      </c>
      <c r="L91" s="103"/>
      <c r="M91" s="54" t="s">
        <v>19</v>
      </c>
      <c r="N91" s="55" t="s">
        <v>41</v>
      </c>
      <c r="O91" s="55" t="s">
        <v>106</v>
      </c>
      <c r="P91" s="55" t="s">
        <v>107</v>
      </c>
      <c r="Q91" s="55" t="s">
        <v>108</v>
      </c>
      <c r="R91" s="55" t="s">
        <v>109</v>
      </c>
      <c r="S91" s="55" t="s">
        <v>110</v>
      </c>
      <c r="T91" s="56" t="s">
        <v>111</v>
      </c>
    </row>
    <row r="92" spans="2:65" s="1" customFormat="1" ht="22.95" customHeight="1" x14ac:dyDescent="0.3">
      <c r="B92" s="32"/>
      <c r="C92" s="59" t="s">
        <v>112</v>
      </c>
      <c r="J92" s="107">
        <f>BK92</f>
        <v>0</v>
      </c>
      <c r="L92" s="32"/>
      <c r="M92" s="57"/>
      <c r="N92" s="49"/>
      <c r="O92" s="49"/>
      <c r="P92" s="108">
        <f>P93+P220+P240+P255</f>
        <v>0</v>
      </c>
      <c r="Q92" s="49"/>
      <c r="R92" s="108">
        <f>R93+R220+R240+R255</f>
        <v>70.250753799999998</v>
      </c>
      <c r="S92" s="49"/>
      <c r="T92" s="109">
        <f>T93+T220+T240+T255</f>
        <v>0</v>
      </c>
      <c r="AT92" s="17" t="s">
        <v>70</v>
      </c>
      <c r="AU92" s="17" t="s">
        <v>86</v>
      </c>
      <c r="BK92" s="110">
        <f>BK93+BK220+BK240+BK255</f>
        <v>0</v>
      </c>
    </row>
    <row r="93" spans="2:65" s="11" customFormat="1" ht="25.95" customHeight="1" x14ac:dyDescent="0.25">
      <c r="B93" s="111"/>
      <c r="D93" s="112" t="s">
        <v>70</v>
      </c>
      <c r="E93" s="113" t="s">
        <v>113</v>
      </c>
      <c r="F93" s="113" t="s">
        <v>114</v>
      </c>
      <c r="I93" s="114"/>
      <c r="J93" s="115">
        <f>BK93</f>
        <v>0</v>
      </c>
      <c r="L93" s="111"/>
      <c r="M93" s="116"/>
      <c r="P93" s="117">
        <f>P94+P140+P177+P208+P216</f>
        <v>0</v>
      </c>
      <c r="R93" s="117">
        <f>R94+R140+R177+R208+R216</f>
        <v>60.205503799999995</v>
      </c>
      <c r="T93" s="118">
        <f>T94+T140+T177+T208+T216</f>
        <v>0</v>
      </c>
      <c r="AR93" s="112" t="s">
        <v>76</v>
      </c>
      <c r="AT93" s="119" t="s">
        <v>70</v>
      </c>
      <c r="AU93" s="119" t="s">
        <v>71</v>
      </c>
      <c r="AY93" s="112" t="s">
        <v>115</v>
      </c>
      <c r="BK93" s="120">
        <f>BK94+BK140+BK177+BK208+BK216</f>
        <v>0</v>
      </c>
    </row>
    <row r="94" spans="2:65" s="11" customFormat="1" ht="22.95" customHeight="1" x14ac:dyDescent="0.25">
      <c r="B94" s="111"/>
      <c r="D94" s="112" t="s">
        <v>70</v>
      </c>
      <c r="E94" s="121" t="s">
        <v>76</v>
      </c>
      <c r="F94" s="121" t="s">
        <v>116</v>
      </c>
      <c r="I94" s="114"/>
      <c r="J94" s="122">
        <f>BK94</f>
        <v>0</v>
      </c>
      <c r="L94" s="111"/>
      <c r="M94" s="116"/>
      <c r="P94" s="117">
        <f>SUM(P95:P139)</f>
        <v>0</v>
      </c>
      <c r="R94" s="117">
        <f>SUM(R95:R139)</f>
        <v>6.3099999999999989E-2</v>
      </c>
      <c r="T94" s="118">
        <f>SUM(T95:T139)</f>
        <v>0</v>
      </c>
      <c r="AR94" s="112" t="s">
        <v>76</v>
      </c>
      <c r="AT94" s="119" t="s">
        <v>70</v>
      </c>
      <c r="AU94" s="119" t="s">
        <v>76</v>
      </c>
      <c r="AY94" s="112" t="s">
        <v>115</v>
      </c>
      <c r="BK94" s="120">
        <f>SUM(BK95:BK139)</f>
        <v>0</v>
      </c>
    </row>
    <row r="95" spans="2:65" s="1" customFormat="1" ht="16.5" customHeight="1" x14ac:dyDescent="0.2">
      <c r="B95" s="32"/>
      <c r="C95" s="123" t="s">
        <v>76</v>
      </c>
      <c r="D95" s="123" t="s">
        <v>117</v>
      </c>
      <c r="E95" s="124" t="s">
        <v>118</v>
      </c>
      <c r="F95" s="125" t="s">
        <v>119</v>
      </c>
      <c r="G95" s="126" t="s">
        <v>120</v>
      </c>
      <c r="H95" s="127">
        <v>240</v>
      </c>
      <c r="I95" s="128"/>
      <c r="J95" s="129">
        <f>ROUND(I95*H95,2)</f>
        <v>0</v>
      </c>
      <c r="K95" s="125" t="s">
        <v>121</v>
      </c>
      <c r="L95" s="32"/>
      <c r="M95" s="130" t="s">
        <v>19</v>
      </c>
      <c r="N95" s="131" t="s">
        <v>42</v>
      </c>
      <c r="P95" s="132">
        <f>O95*H95</f>
        <v>0</v>
      </c>
      <c r="Q95" s="132">
        <v>3.0000000000000001E-5</v>
      </c>
      <c r="R95" s="132">
        <f>Q95*H95</f>
        <v>7.1999999999999998E-3</v>
      </c>
      <c r="S95" s="132">
        <v>0</v>
      </c>
      <c r="T95" s="133">
        <f>S95*H95</f>
        <v>0</v>
      </c>
      <c r="AR95" s="134" t="s">
        <v>122</v>
      </c>
      <c r="AT95" s="134" t="s">
        <v>117</v>
      </c>
      <c r="AU95" s="134" t="s">
        <v>79</v>
      </c>
      <c r="AY95" s="17" t="s">
        <v>115</v>
      </c>
      <c r="BE95" s="135">
        <f>IF(N95="základní",J95,0)</f>
        <v>0</v>
      </c>
      <c r="BF95" s="135">
        <f>IF(N95="snížená",J95,0)</f>
        <v>0</v>
      </c>
      <c r="BG95" s="135">
        <f>IF(N95="zákl. přenesená",J95,0)</f>
        <v>0</v>
      </c>
      <c r="BH95" s="135">
        <f>IF(N95="sníž. přenesená",J95,0)</f>
        <v>0</v>
      </c>
      <c r="BI95" s="135">
        <f>IF(N95="nulová",J95,0)</f>
        <v>0</v>
      </c>
      <c r="BJ95" s="17" t="s">
        <v>76</v>
      </c>
      <c r="BK95" s="135">
        <f>ROUND(I95*H95,2)</f>
        <v>0</v>
      </c>
      <c r="BL95" s="17" t="s">
        <v>122</v>
      </c>
      <c r="BM95" s="134" t="s">
        <v>123</v>
      </c>
    </row>
    <row r="96" spans="2:65" s="1" customFormat="1" x14ac:dyDescent="0.2">
      <c r="B96" s="32"/>
      <c r="D96" s="136" t="s">
        <v>124</v>
      </c>
      <c r="F96" s="137" t="s">
        <v>125</v>
      </c>
      <c r="I96" s="138"/>
      <c r="L96" s="32"/>
      <c r="M96" s="139"/>
      <c r="T96" s="51"/>
      <c r="AT96" s="17" t="s">
        <v>124</v>
      </c>
      <c r="AU96" s="17" t="s">
        <v>79</v>
      </c>
    </row>
    <row r="97" spans="2:65" s="1" customFormat="1" x14ac:dyDescent="0.2">
      <c r="B97" s="32"/>
      <c r="D97" s="140" t="s">
        <v>126</v>
      </c>
      <c r="F97" s="141" t="s">
        <v>127</v>
      </c>
      <c r="I97" s="138"/>
      <c r="L97" s="32"/>
      <c r="M97" s="139"/>
      <c r="T97" s="51"/>
      <c r="AT97" s="17" t="s">
        <v>126</v>
      </c>
      <c r="AU97" s="17" t="s">
        <v>79</v>
      </c>
    </row>
    <row r="98" spans="2:65" s="12" customFormat="1" x14ac:dyDescent="0.2">
      <c r="B98" s="142"/>
      <c r="D98" s="136" t="s">
        <v>128</v>
      </c>
      <c r="E98" s="143" t="s">
        <v>19</v>
      </c>
      <c r="F98" s="144" t="s">
        <v>129</v>
      </c>
      <c r="H98" s="145">
        <v>240</v>
      </c>
      <c r="I98" s="146"/>
      <c r="L98" s="142"/>
      <c r="M98" s="147"/>
      <c r="T98" s="148"/>
      <c r="AT98" s="143" t="s">
        <v>128</v>
      </c>
      <c r="AU98" s="143" t="s">
        <v>79</v>
      </c>
      <c r="AV98" s="12" t="s">
        <v>79</v>
      </c>
      <c r="AW98" s="12" t="s">
        <v>30</v>
      </c>
      <c r="AX98" s="12" t="s">
        <v>76</v>
      </c>
      <c r="AY98" s="143" t="s">
        <v>115</v>
      </c>
    </row>
    <row r="99" spans="2:65" s="1" customFormat="1" ht="16.5" customHeight="1" x14ac:dyDescent="0.2">
      <c r="B99" s="32"/>
      <c r="C99" s="123" t="s">
        <v>79</v>
      </c>
      <c r="D99" s="123" t="s">
        <v>117</v>
      </c>
      <c r="E99" s="124" t="s">
        <v>130</v>
      </c>
      <c r="F99" s="125" t="s">
        <v>131</v>
      </c>
      <c r="G99" s="126" t="s">
        <v>132</v>
      </c>
      <c r="H99" s="127">
        <v>30</v>
      </c>
      <c r="I99" s="128"/>
      <c r="J99" s="129">
        <f>ROUND(I99*H99,2)</f>
        <v>0</v>
      </c>
      <c r="K99" s="125" t="s">
        <v>121</v>
      </c>
      <c r="L99" s="32"/>
      <c r="M99" s="130" t="s">
        <v>19</v>
      </c>
      <c r="N99" s="131" t="s">
        <v>42</v>
      </c>
      <c r="P99" s="132">
        <f>O99*H99</f>
        <v>0</v>
      </c>
      <c r="Q99" s="132">
        <v>0</v>
      </c>
      <c r="R99" s="132">
        <f>Q99*H99</f>
        <v>0</v>
      </c>
      <c r="S99" s="132">
        <v>0</v>
      </c>
      <c r="T99" s="133">
        <f>S99*H99</f>
        <v>0</v>
      </c>
      <c r="AR99" s="134" t="s">
        <v>122</v>
      </c>
      <c r="AT99" s="134" t="s">
        <v>117</v>
      </c>
      <c r="AU99" s="134" t="s">
        <v>79</v>
      </c>
      <c r="AY99" s="17" t="s">
        <v>115</v>
      </c>
      <c r="BE99" s="135">
        <f>IF(N99="základní",J99,0)</f>
        <v>0</v>
      </c>
      <c r="BF99" s="135">
        <f>IF(N99="snížená",J99,0)</f>
        <v>0</v>
      </c>
      <c r="BG99" s="135">
        <f>IF(N99="zákl. přenesená",J99,0)</f>
        <v>0</v>
      </c>
      <c r="BH99" s="135">
        <f>IF(N99="sníž. přenesená",J99,0)</f>
        <v>0</v>
      </c>
      <c r="BI99" s="135">
        <f>IF(N99="nulová",J99,0)</f>
        <v>0</v>
      </c>
      <c r="BJ99" s="17" t="s">
        <v>76</v>
      </c>
      <c r="BK99" s="135">
        <f>ROUND(I99*H99,2)</f>
        <v>0</v>
      </c>
      <c r="BL99" s="17" t="s">
        <v>122</v>
      </c>
      <c r="BM99" s="134" t="s">
        <v>133</v>
      </c>
    </row>
    <row r="100" spans="2:65" s="1" customFormat="1" x14ac:dyDescent="0.2">
      <c r="B100" s="32"/>
      <c r="D100" s="136" t="s">
        <v>124</v>
      </c>
      <c r="F100" s="137" t="s">
        <v>134</v>
      </c>
      <c r="I100" s="138"/>
      <c r="L100" s="32"/>
      <c r="M100" s="139"/>
      <c r="T100" s="51"/>
      <c r="AT100" s="17" t="s">
        <v>124</v>
      </c>
      <c r="AU100" s="17" t="s">
        <v>79</v>
      </c>
    </row>
    <row r="101" spans="2:65" s="1" customFormat="1" x14ac:dyDescent="0.2">
      <c r="B101" s="32"/>
      <c r="D101" s="140" t="s">
        <v>126</v>
      </c>
      <c r="F101" s="141" t="s">
        <v>135</v>
      </c>
      <c r="I101" s="138"/>
      <c r="L101" s="32"/>
      <c r="M101" s="139"/>
      <c r="T101" s="51"/>
      <c r="AT101" s="17" t="s">
        <v>126</v>
      </c>
      <c r="AU101" s="17" t="s">
        <v>79</v>
      </c>
    </row>
    <row r="102" spans="2:65" s="1" customFormat="1" ht="16.5" customHeight="1" x14ac:dyDescent="0.2">
      <c r="B102" s="32"/>
      <c r="C102" s="123" t="s">
        <v>136</v>
      </c>
      <c r="D102" s="123" t="s">
        <v>117</v>
      </c>
      <c r="E102" s="124" t="s">
        <v>137</v>
      </c>
      <c r="F102" s="125" t="s">
        <v>138</v>
      </c>
      <c r="G102" s="126" t="s">
        <v>139</v>
      </c>
      <c r="H102" s="127">
        <v>65</v>
      </c>
      <c r="I102" s="128"/>
      <c r="J102" s="129">
        <f>ROUND(I102*H102,2)</f>
        <v>0</v>
      </c>
      <c r="K102" s="125" t="s">
        <v>121</v>
      </c>
      <c r="L102" s="32"/>
      <c r="M102" s="130" t="s">
        <v>19</v>
      </c>
      <c r="N102" s="131" t="s">
        <v>42</v>
      </c>
      <c r="P102" s="132">
        <f>O102*H102</f>
        <v>0</v>
      </c>
      <c r="Q102" s="132">
        <v>5.5999999999999995E-4</v>
      </c>
      <c r="R102" s="132">
        <f>Q102*H102</f>
        <v>3.6399999999999995E-2</v>
      </c>
      <c r="S102" s="132">
        <v>0</v>
      </c>
      <c r="T102" s="133">
        <f>S102*H102</f>
        <v>0</v>
      </c>
      <c r="AR102" s="134" t="s">
        <v>122</v>
      </c>
      <c r="AT102" s="134" t="s">
        <v>117</v>
      </c>
      <c r="AU102" s="134" t="s">
        <v>79</v>
      </c>
      <c r="AY102" s="17" t="s">
        <v>115</v>
      </c>
      <c r="BE102" s="135">
        <f>IF(N102="základní",J102,0)</f>
        <v>0</v>
      </c>
      <c r="BF102" s="135">
        <f>IF(N102="snížená",J102,0)</f>
        <v>0</v>
      </c>
      <c r="BG102" s="135">
        <f>IF(N102="zákl. přenesená",J102,0)</f>
        <v>0</v>
      </c>
      <c r="BH102" s="135">
        <f>IF(N102="sníž. přenesená",J102,0)</f>
        <v>0</v>
      </c>
      <c r="BI102" s="135">
        <f>IF(N102="nulová",J102,0)</f>
        <v>0</v>
      </c>
      <c r="BJ102" s="17" t="s">
        <v>76</v>
      </c>
      <c r="BK102" s="135">
        <f>ROUND(I102*H102,2)</f>
        <v>0</v>
      </c>
      <c r="BL102" s="17" t="s">
        <v>122</v>
      </c>
      <c r="BM102" s="134" t="s">
        <v>140</v>
      </c>
    </row>
    <row r="103" spans="2:65" s="1" customFormat="1" x14ac:dyDescent="0.2">
      <c r="B103" s="32"/>
      <c r="D103" s="136" t="s">
        <v>124</v>
      </c>
      <c r="F103" s="137" t="s">
        <v>141</v>
      </c>
      <c r="I103" s="138"/>
      <c r="L103" s="32"/>
      <c r="M103" s="139"/>
      <c r="T103" s="51"/>
      <c r="AT103" s="17" t="s">
        <v>124</v>
      </c>
      <c r="AU103" s="17" t="s">
        <v>79</v>
      </c>
    </row>
    <row r="104" spans="2:65" s="1" customFormat="1" x14ac:dyDescent="0.2">
      <c r="B104" s="32"/>
      <c r="D104" s="140" t="s">
        <v>126</v>
      </c>
      <c r="F104" s="141" t="s">
        <v>142</v>
      </c>
      <c r="I104" s="138"/>
      <c r="L104" s="32"/>
      <c r="M104" s="139"/>
      <c r="T104" s="51"/>
      <c r="AT104" s="17" t="s">
        <v>126</v>
      </c>
      <c r="AU104" s="17" t="s">
        <v>79</v>
      </c>
    </row>
    <row r="105" spans="2:65" s="1" customFormat="1" ht="16.5" customHeight="1" x14ac:dyDescent="0.2">
      <c r="B105" s="32"/>
      <c r="C105" s="123" t="s">
        <v>122</v>
      </c>
      <c r="D105" s="123" t="s">
        <v>117</v>
      </c>
      <c r="E105" s="124" t="s">
        <v>143</v>
      </c>
      <c r="F105" s="125" t="s">
        <v>144</v>
      </c>
      <c r="G105" s="126" t="s">
        <v>139</v>
      </c>
      <c r="H105" s="127">
        <v>65</v>
      </c>
      <c r="I105" s="128"/>
      <c r="J105" s="129">
        <f>ROUND(I105*H105,2)</f>
        <v>0</v>
      </c>
      <c r="K105" s="125" t="s">
        <v>121</v>
      </c>
      <c r="L105" s="32"/>
      <c r="M105" s="130" t="s">
        <v>19</v>
      </c>
      <c r="N105" s="131" t="s">
        <v>42</v>
      </c>
      <c r="P105" s="132">
        <f>O105*H105</f>
        <v>0</v>
      </c>
      <c r="Q105" s="132">
        <v>0</v>
      </c>
      <c r="R105" s="132">
        <f>Q105*H105</f>
        <v>0</v>
      </c>
      <c r="S105" s="132">
        <v>0</v>
      </c>
      <c r="T105" s="133">
        <f>S105*H105</f>
        <v>0</v>
      </c>
      <c r="AR105" s="134" t="s">
        <v>122</v>
      </c>
      <c r="AT105" s="134" t="s">
        <v>117</v>
      </c>
      <c r="AU105" s="134" t="s">
        <v>79</v>
      </c>
      <c r="AY105" s="17" t="s">
        <v>115</v>
      </c>
      <c r="BE105" s="135">
        <f>IF(N105="základní",J105,0)</f>
        <v>0</v>
      </c>
      <c r="BF105" s="135">
        <f>IF(N105="snížená",J105,0)</f>
        <v>0</v>
      </c>
      <c r="BG105" s="135">
        <f>IF(N105="zákl. přenesená",J105,0)</f>
        <v>0</v>
      </c>
      <c r="BH105" s="135">
        <f>IF(N105="sníž. přenesená",J105,0)</f>
        <v>0</v>
      </c>
      <c r="BI105" s="135">
        <f>IF(N105="nulová",J105,0)</f>
        <v>0</v>
      </c>
      <c r="BJ105" s="17" t="s">
        <v>76</v>
      </c>
      <c r="BK105" s="135">
        <f>ROUND(I105*H105,2)</f>
        <v>0</v>
      </c>
      <c r="BL105" s="17" t="s">
        <v>122</v>
      </c>
      <c r="BM105" s="134" t="s">
        <v>145</v>
      </c>
    </row>
    <row r="106" spans="2:65" s="1" customFormat="1" x14ac:dyDescent="0.2">
      <c r="B106" s="32"/>
      <c r="D106" s="136" t="s">
        <v>124</v>
      </c>
      <c r="F106" s="137" t="s">
        <v>146</v>
      </c>
      <c r="I106" s="138"/>
      <c r="L106" s="32"/>
      <c r="M106" s="139"/>
      <c r="T106" s="51"/>
      <c r="AT106" s="17" t="s">
        <v>124</v>
      </c>
      <c r="AU106" s="17" t="s">
        <v>79</v>
      </c>
    </row>
    <row r="107" spans="2:65" s="1" customFormat="1" x14ac:dyDescent="0.2">
      <c r="B107" s="32"/>
      <c r="D107" s="140" t="s">
        <v>126</v>
      </c>
      <c r="F107" s="141" t="s">
        <v>147</v>
      </c>
      <c r="I107" s="138"/>
      <c r="L107" s="32"/>
      <c r="M107" s="139"/>
      <c r="T107" s="51"/>
      <c r="AT107" s="17" t="s">
        <v>126</v>
      </c>
      <c r="AU107" s="17" t="s">
        <v>79</v>
      </c>
    </row>
    <row r="108" spans="2:65" s="1" customFormat="1" ht="21.75" customHeight="1" x14ac:dyDescent="0.2">
      <c r="B108" s="32"/>
      <c r="C108" s="123" t="s">
        <v>148</v>
      </c>
      <c r="D108" s="123" t="s">
        <v>117</v>
      </c>
      <c r="E108" s="124" t="s">
        <v>149</v>
      </c>
      <c r="F108" s="125" t="s">
        <v>150</v>
      </c>
      <c r="G108" s="126" t="s">
        <v>139</v>
      </c>
      <c r="H108" s="127">
        <v>65</v>
      </c>
      <c r="I108" s="128"/>
      <c r="J108" s="129">
        <f>ROUND(I108*H108,2)</f>
        <v>0</v>
      </c>
      <c r="K108" s="125" t="s">
        <v>121</v>
      </c>
      <c r="L108" s="32"/>
      <c r="M108" s="130" t="s">
        <v>19</v>
      </c>
      <c r="N108" s="131" t="s">
        <v>42</v>
      </c>
      <c r="P108" s="132">
        <f>O108*H108</f>
        <v>0</v>
      </c>
      <c r="Q108" s="132">
        <v>2.9999999999999997E-4</v>
      </c>
      <c r="R108" s="132">
        <f>Q108*H108</f>
        <v>1.95E-2</v>
      </c>
      <c r="S108" s="132">
        <v>0</v>
      </c>
      <c r="T108" s="133">
        <f>S108*H108</f>
        <v>0</v>
      </c>
      <c r="AR108" s="134" t="s">
        <v>122</v>
      </c>
      <c r="AT108" s="134" t="s">
        <v>117</v>
      </c>
      <c r="AU108" s="134" t="s">
        <v>79</v>
      </c>
      <c r="AY108" s="17" t="s">
        <v>115</v>
      </c>
      <c r="BE108" s="135">
        <f>IF(N108="základní",J108,0)</f>
        <v>0</v>
      </c>
      <c r="BF108" s="135">
        <f>IF(N108="snížená",J108,0)</f>
        <v>0</v>
      </c>
      <c r="BG108" s="135">
        <f>IF(N108="zákl. přenesená",J108,0)</f>
        <v>0</v>
      </c>
      <c r="BH108" s="135">
        <f>IF(N108="sníž. přenesená",J108,0)</f>
        <v>0</v>
      </c>
      <c r="BI108" s="135">
        <f>IF(N108="nulová",J108,0)</f>
        <v>0</v>
      </c>
      <c r="BJ108" s="17" t="s">
        <v>76</v>
      </c>
      <c r="BK108" s="135">
        <f>ROUND(I108*H108,2)</f>
        <v>0</v>
      </c>
      <c r="BL108" s="17" t="s">
        <v>122</v>
      </c>
      <c r="BM108" s="134" t="s">
        <v>151</v>
      </c>
    </row>
    <row r="109" spans="2:65" s="1" customFormat="1" ht="19.2" x14ac:dyDescent="0.2">
      <c r="B109" s="32"/>
      <c r="D109" s="136" t="s">
        <v>124</v>
      </c>
      <c r="F109" s="137" t="s">
        <v>152</v>
      </c>
      <c r="I109" s="138"/>
      <c r="L109" s="32"/>
      <c r="M109" s="139"/>
      <c r="T109" s="51"/>
      <c r="AT109" s="17" t="s">
        <v>124</v>
      </c>
      <c r="AU109" s="17" t="s">
        <v>79</v>
      </c>
    </row>
    <row r="110" spans="2:65" s="1" customFormat="1" x14ac:dyDescent="0.2">
      <c r="B110" s="32"/>
      <c r="D110" s="140" t="s">
        <v>126</v>
      </c>
      <c r="F110" s="141" t="s">
        <v>153</v>
      </c>
      <c r="I110" s="138"/>
      <c r="L110" s="32"/>
      <c r="M110" s="139"/>
      <c r="T110" s="51"/>
      <c r="AT110" s="17" t="s">
        <v>126</v>
      </c>
      <c r="AU110" s="17" t="s">
        <v>79</v>
      </c>
    </row>
    <row r="111" spans="2:65" s="1" customFormat="1" ht="21.75" customHeight="1" x14ac:dyDescent="0.2">
      <c r="B111" s="32"/>
      <c r="C111" s="123" t="s">
        <v>154</v>
      </c>
      <c r="D111" s="123" t="s">
        <v>117</v>
      </c>
      <c r="E111" s="124" t="s">
        <v>155</v>
      </c>
      <c r="F111" s="125" t="s">
        <v>156</v>
      </c>
      <c r="G111" s="126" t="s">
        <v>139</v>
      </c>
      <c r="H111" s="127">
        <v>65</v>
      </c>
      <c r="I111" s="128"/>
      <c r="J111" s="129">
        <f>ROUND(I111*H111,2)</f>
        <v>0</v>
      </c>
      <c r="K111" s="125" t="s">
        <v>121</v>
      </c>
      <c r="L111" s="32"/>
      <c r="M111" s="130" t="s">
        <v>19</v>
      </c>
      <c r="N111" s="131" t="s">
        <v>42</v>
      </c>
      <c r="P111" s="132">
        <f>O111*H111</f>
        <v>0</v>
      </c>
      <c r="Q111" s="132">
        <v>0</v>
      </c>
      <c r="R111" s="132">
        <f>Q111*H111</f>
        <v>0</v>
      </c>
      <c r="S111" s="132">
        <v>0</v>
      </c>
      <c r="T111" s="133">
        <f>S111*H111</f>
        <v>0</v>
      </c>
      <c r="AR111" s="134" t="s">
        <v>122</v>
      </c>
      <c r="AT111" s="134" t="s">
        <v>117</v>
      </c>
      <c r="AU111" s="134" t="s">
        <v>79</v>
      </c>
      <c r="AY111" s="17" t="s">
        <v>115</v>
      </c>
      <c r="BE111" s="135">
        <f>IF(N111="základní",J111,0)</f>
        <v>0</v>
      </c>
      <c r="BF111" s="135">
        <f>IF(N111="snížená",J111,0)</f>
        <v>0</v>
      </c>
      <c r="BG111" s="135">
        <f>IF(N111="zákl. přenesená",J111,0)</f>
        <v>0</v>
      </c>
      <c r="BH111" s="135">
        <f>IF(N111="sníž. přenesená",J111,0)</f>
        <v>0</v>
      </c>
      <c r="BI111" s="135">
        <f>IF(N111="nulová",J111,0)</f>
        <v>0</v>
      </c>
      <c r="BJ111" s="17" t="s">
        <v>76</v>
      </c>
      <c r="BK111" s="135">
        <f>ROUND(I111*H111,2)</f>
        <v>0</v>
      </c>
      <c r="BL111" s="17" t="s">
        <v>122</v>
      </c>
      <c r="BM111" s="134" t="s">
        <v>157</v>
      </c>
    </row>
    <row r="112" spans="2:65" s="1" customFormat="1" ht="19.2" x14ac:dyDescent="0.2">
      <c r="B112" s="32"/>
      <c r="D112" s="136" t="s">
        <v>124</v>
      </c>
      <c r="F112" s="137" t="s">
        <v>158</v>
      </c>
      <c r="I112" s="138"/>
      <c r="L112" s="32"/>
      <c r="M112" s="139"/>
      <c r="T112" s="51"/>
      <c r="AT112" s="17" t="s">
        <v>124</v>
      </c>
      <c r="AU112" s="17" t="s">
        <v>79</v>
      </c>
    </row>
    <row r="113" spans="2:65" s="1" customFormat="1" x14ac:dyDescent="0.2">
      <c r="B113" s="32"/>
      <c r="D113" s="140" t="s">
        <v>126</v>
      </c>
      <c r="F113" s="141" t="s">
        <v>159</v>
      </c>
      <c r="I113" s="138"/>
      <c r="L113" s="32"/>
      <c r="M113" s="139"/>
      <c r="T113" s="51"/>
      <c r="AT113" s="17" t="s">
        <v>126</v>
      </c>
      <c r="AU113" s="17" t="s">
        <v>79</v>
      </c>
    </row>
    <row r="114" spans="2:65" s="1" customFormat="1" ht="16.5" customHeight="1" x14ac:dyDescent="0.2">
      <c r="B114" s="32"/>
      <c r="C114" s="123" t="s">
        <v>160</v>
      </c>
      <c r="D114" s="123" t="s">
        <v>117</v>
      </c>
      <c r="E114" s="124" t="s">
        <v>161</v>
      </c>
      <c r="F114" s="125" t="s">
        <v>162</v>
      </c>
      <c r="G114" s="126" t="s">
        <v>139</v>
      </c>
      <c r="H114" s="127">
        <v>25</v>
      </c>
      <c r="I114" s="128"/>
      <c r="J114" s="129">
        <f>ROUND(I114*H114,2)</f>
        <v>0</v>
      </c>
      <c r="K114" s="125" t="s">
        <v>121</v>
      </c>
      <c r="L114" s="32"/>
      <c r="M114" s="130" t="s">
        <v>19</v>
      </c>
      <c r="N114" s="131" t="s">
        <v>42</v>
      </c>
      <c r="P114" s="132">
        <f>O114*H114</f>
        <v>0</v>
      </c>
      <c r="Q114" s="132">
        <v>0</v>
      </c>
      <c r="R114" s="132">
        <f>Q114*H114</f>
        <v>0</v>
      </c>
      <c r="S114" s="132">
        <v>0</v>
      </c>
      <c r="T114" s="133">
        <f>S114*H114</f>
        <v>0</v>
      </c>
      <c r="AR114" s="134" t="s">
        <v>122</v>
      </c>
      <c r="AT114" s="134" t="s">
        <v>117</v>
      </c>
      <c r="AU114" s="134" t="s">
        <v>79</v>
      </c>
      <c r="AY114" s="17" t="s">
        <v>115</v>
      </c>
      <c r="BE114" s="135">
        <f>IF(N114="základní",J114,0)</f>
        <v>0</v>
      </c>
      <c r="BF114" s="135">
        <f>IF(N114="snížená",J114,0)</f>
        <v>0</v>
      </c>
      <c r="BG114" s="135">
        <f>IF(N114="zákl. přenesená",J114,0)</f>
        <v>0</v>
      </c>
      <c r="BH114" s="135">
        <f>IF(N114="sníž. přenesená",J114,0)</f>
        <v>0</v>
      </c>
      <c r="BI114" s="135">
        <f>IF(N114="nulová",J114,0)</f>
        <v>0</v>
      </c>
      <c r="BJ114" s="17" t="s">
        <v>76</v>
      </c>
      <c r="BK114" s="135">
        <f>ROUND(I114*H114,2)</f>
        <v>0</v>
      </c>
      <c r="BL114" s="17" t="s">
        <v>122</v>
      </c>
      <c r="BM114" s="134" t="s">
        <v>163</v>
      </c>
    </row>
    <row r="115" spans="2:65" s="1" customFormat="1" x14ac:dyDescent="0.2">
      <c r="B115" s="32"/>
      <c r="D115" s="136" t="s">
        <v>124</v>
      </c>
      <c r="F115" s="137" t="s">
        <v>164</v>
      </c>
      <c r="I115" s="138"/>
      <c r="L115" s="32"/>
      <c r="M115" s="139"/>
      <c r="T115" s="51"/>
      <c r="AT115" s="17" t="s">
        <v>124</v>
      </c>
      <c r="AU115" s="17" t="s">
        <v>79</v>
      </c>
    </row>
    <row r="116" spans="2:65" s="1" customFormat="1" x14ac:dyDescent="0.2">
      <c r="B116" s="32"/>
      <c r="D116" s="140" t="s">
        <v>126</v>
      </c>
      <c r="F116" s="141" t="s">
        <v>165</v>
      </c>
      <c r="I116" s="138"/>
      <c r="L116" s="32"/>
      <c r="M116" s="139"/>
      <c r="T116" s="51"/>
      <c r="AT116" s="17" t="s">
        <v>126</v>
      </c>
      <c r="AU116" s="17" t="s">
        <v>79</v>
      </c>
    </row>
    <row r="117" spans="2:65" s="12" customFormat="1" x14ac:dyDescent="0.2">
      <c r="B117" s="142"/>
      <c r="D117" s="136" t="s">
        <v>128</v>
      </c>
      <c r="E117" s="143" t="s">
        <v>19</v>
      </c>
      <c r="F117" s="144" t="s">
        <v>166</v>
      </c>
      <c r="H117" s="145">
        <v>25</v>
      </c>
      <c r="I117" s="146"/>
      <c r="L117" s="142"/>
      <c r="M117" s="147"/>
      <c r="T117" s="148"/>
      <c r="AT117" s="143" t="s">
        <v>128</v>
      </c>
      <c r="AU117" s="143" t="s">
        <v>79</v>
      </c>
      <c r="AV117" s="12" t="s">
        <v>79</v>
      </c>
      <c r="AW117" s="12" t="s">
        <v>30</v>
      </c>
      <c r="AX117" s="12" t="s">
        <v>76</v>
      </c>
      <c r="AY117" s="143" t="s">
        <v>115</v>
      </c>
    </row>
    <row r="118" spans="2:65" s="1" customFormat="1" ht="16.5" customHeight="1" x14ac:dyDescent="0.2">
      <c r="B118" s="32"/>
      <c r="C118" s="123" t="s">
        <v>167</v>
      </c>
      <c r="D118" s="123" t="s">
        <v>117</v>
      </c>
      <c r="E118" s="124" t="s">
        <v>168</v>
      </c>
      <c r="F118" s="125" t="s">
        <v>169</v>
      </c>
      <c r="G118" s="126" t="s">
        <v>170</v>
      </c>
      <c r="H118" s="127">
        <v>42.911999999999999</v>
      </c>
      <c r="I118" s="128"/>
      <c r="J118" s="129">
        <f>ROUND(I118*H118,2)</f>
        <v>0</v>
      </c>
      <c r="K118" s="125" t="s">
        <v>121</v>
      </c>
      <c r="L118" s="32"/>
      <c r="M118" s="130" t="s">
        <v>19</v>
      </c>
      <c r="N118" s="131" t="s">
        <v>42</v>
      </c>
      <c r="P118" s="132">
        <f>O118*H118</f>
        <v>0</v>
      </c>
      <c r="Q118" s="132">
        <v>0</v>
      </c>
      <c r="R118" s="132">
        <f>Q118*H118</f>
        <v>0</v>
      </c>
      <c r="S118" s="132">
        <v>0</v>
      </c>
      <c r="T118" s="133">
        <f>S118*H118</f>
        <v>0</v>
      </c>
      <c r="AR118" s="134" t="s">
        <v>122</v>
      </c>
      <c r="AT118" s="134" t="s">
        <v>117</v>
      </c>
      <c r="AU118" s="134" t="s">
        <v>79</v>
      </c>
      <c r="AY118" s="17" t="s">
        <v>115</v>
      </c>
      <c r="BE118" s="135">
        <f>IF(N118="základní",J118,0)</f>
        <v>0</v>
      </c>
      <c r="BF118" s="135">
        <f>IF(N118="snížená",J118,0)</f>
        <v>0</v>
      </c>
      <c r="BG118" s="135">
        <f>IF(N118="zákl. přenesená",J118,0)</f>
        <v>0</v>
      </c>
      <c r="BH118" s="135">
        <f>IF(N118="sníž. přenesená",J118,0)</f>
        <v>0</v>
      </c>
      <c r="BI118" s="135">
        <f>IF(N118="nulová",J118,0)</f>
        <v>0</v>
      </c>
      <c r="BJ118" s="17" t="s">
        <v>76</v>
      </c>
      <c r="BK118" s="135">
        <f>ROUND(I118*H118,2)</f>
        <v>0</v>
      </c>
      <c r="BL118" s="17" t="s">
        <v>122</v>
      </c>
      <c r="BM118" s="134" t="s">
        <v>171</v>
      </c>
    </row>
    <row r="119" spans="2:65" s="1" customFormat="1" ht="19.2" x14ac:dyDescent="0.2">
      <c r="B119" s="32"/>
      <c r="D119" s="136" t="s">
        <v>124</v>
      </c>
      <c r="F119" s="137" t="s">
        <v>172</v>
      </c>
      <c r="I119" s="138"/>
      <c r="L119" s="32"/>
      <c r="M119" s="139"/>
      <c r="T119" s="51"/>
      <c r="AT119" s="17" t="s">
        <v>124</v>
      </c>
      <c r="AU119" s="17" t="s">
        <v>79</v>
      </c>
    </row>
    <row r="120" spans="2:65" s="1" customFormat="1" x14ac:dyDescent="0.2">
      <c r="B120" s="32"/>
      <c r="D120" s="140" t="s">
        <v>126</v>
      </c>
      <c r="F120" s="141" t="s">
        <v>173</v>
      </c>
      <c r="I120" s="138"/>
      <c r="L120" s="32"/>
      <c r="M120" s="139"/>
      <c r="T120" s="51"/>
      <c r="AT120" s="17" t="s">
        <v>126</v>
      </c>
      <c r="AU120" s="17" t="s">
        <v>79</v>
      </c>
    </row>
    <row r="121" spans="2:65" s="12" customFormat="1" x14ac:dyDescent="0.2">
      <c r="B121" s="142"/>
      <c r="D121" s="136" t="s">
        <v>128</v>
      </c>
      <c r="E121" s="143" t="s">
        <v>19</v>
      </c>
      <c r="F121" s="144" t="s">
        <v>174</v>
      </c>
      <c r="H121" s="145">
        <v>29.952000000000002</v>
      </c>
      <c r="I121" s="146"/>
      <c r="L121" s="142"/>
      <c r="M121" s="147"/>
      <c r="T121" s="148"/>
      <c r="AT121" s="143" t="s">
        <v>128</v>
      </c>
      <c r="AU121" s="143" t="s">
        <v>79</v>
      </c>
      <c r="AV121" s="12" t="s">
        <v>79</v>
      </c>
      <c r="AW121" s="12" t="s">
        <v>30</v>
      </c>
      <c r="AX121" s="12" t="s">
        <v>71</v>
      </c>
      <c r="AY121" s="143" t="s">
        <v>115</v>
      </c>
    </row>
    <row r="122" spans="2:65" s="12" customFormat="1" x14ac:dyDescent="0.2">
      <c r="B122" s="142"/>
      <c r="D122" s="136" t="s">
        <v>128</v>
      </c>
      <c r="E122" s="143" t="s">
        <v>19</v>
      </c>
      <c r="F122" s="144" t="s">
        <v>175</v>
      </c>
      <c r="H122" s="145">
        <v>12.96</v>
      </c>
      <c r="I122" s="146"/>
      <c r="L122" s="142"/>
      <c r="M122" s="147"/>
      <c r="T122" s="148"/>
      <c r="AT122" s="143" t="s">
        <v>128</v>
      </c>
      <c r="AU122" s="143" t="s">
        <v>79</v>
      </c>
      <c r="AV122" s="12" t="s">
        <v>79</v>
      </c>
      <c r="AW122" s="12" t="s">
        <v>30</v>
      </c>
      <c r="AX122" s="12" t="s">
        <v>71</v>
      </c>
      <c r="AY122" s="143" t="s">
        <v>115</v>
      </c>
    </row>
    <row r="123" spans="2:65" s="13" customFormat="1" x14ac:dyDescent="0.2">
      <c r="B123" s="149"/>
      <c r="D123" s="136" t="s">
        <v>128</v>
      </c>
      <c r="E123" s="150" t="s">
        <v>19</v>
      </c>
      <c r="F123" s="151" t="s">
        <v>176</v>
      </c>
      <c r="H123" s="152">
        <v>42.912000000000006</v>
      </c>
      <c r="I123" s="153"/>
      <c r="L123" s="149"/>
      <c r="M123" s="154"/>
      <c r="T123" s="155"/>
      <c r="AT123" s="150" t="s">
        <v>128</v>
      </c>
      <c r="AU123" s="150" t="s">
        <v>79</v>
      </c>
      <c r="AV123" s="13" t="s">
        <v>122</v>
      </c>
      <c r="AW123" s="13" t="s">
        <v>30</v>
      </c>
      <c r="AX123" s="13" t="s">
        <v>76</v>
      </c>
      <c r="AY123" s="150" t="s">
        <v>115</v>
      </c>
    </row>
    <row r="124" spans="2:65" s="1" customFormat="1" ht="21.75" customHeight="1" x14ac:dyDescent="0.2">
      <c r="B124" s="32"/>
      <c r="C124" s="123" t="s">
        <v>177</v>
      </c>
      <c r="D124" s="123" t="s">
        <v>117</v>
      </c>
      <c r="E124" s="124" t="s">
        <v>178</v>
      </c>
      <c r="F124" s="125" t="s">
        <v>179</v>
      </c>
      <c r="G124" s="126" t="s">
        <v>170</v>
      </c>
      <c r="H124" s="127">
        <v>19.571999999999999</v>
      </c>
      <c r="I124" s="128"/>
      <c r="J124" s="129">
        <f>ROUND(I124*H124,2)</f>
        <v>0</v>
      </c>
      <c r="K124" s="125" t="s">
        <v>121</v>
      </c>
      <c r="L124" s="32"/>
      <c r="M124" s="130" t="s">
        <v>19</v>
      </c>
      <c r="N124" s="131" t="s">
        <v>42</v>
      </c>
      <c r="P124" s="132">
        <f>O124*H124</f>
        <v>0</v>
      </c>
      <c r="Q124" s="132">
        <v>0</v>
      </c>
      <c r="R124" s="132">
        <f>Q124*H124</f>
        <v>0</v>
      </c>
      <c r="S124" s="132">
        <v>0</v>
      </c>
      <c r="T124" s="133">
        <f>S124*H124</f>
        <v>0</v>
      </c>
      <c r="AR124" s="134" t="s">
        <v>122</v>
      </c>
      <c r="AT124" s="134" t="s">
        <v>117</v>
      </c>
      <c r="AU124" s="134" t="s">
        <v>79</v>
      </c>
      <c r="AY124" s="17" t="s">
        <v>115</v>
      </c>
      <c r="BE124" s="135">
        <f>IF(N124="základní",J124,0)</f>
        <v>0</v>
      </c>
      <c r="BF124" s="135">
        <f>IF(N124="snížená",J124,0)</f>
        <v>0</v>
      </c>
      <c r="BG124" s="135">
        <f>IF(N124="zákl. přenesená",J124,0)</f>
        <v>0</v>
      </c>
      <c r="BH124" s="135">
        <f>IF(N124="sníž. přenesená",J124,0)</f>
        <v>0</v>
      </c>
      <c r="BI124" s="135">
        <f>IF(N124="nulová",J124,0)</f>
        <v>0</v>
      </c>
      <c r="BJ124" s="17" t="s">
        <v>76</v>
      </c>
      <c r="BK124" s="135">
        <f>ROUND(I124*H124,2)</f>
        <v>0</v>
      </c>
      <c r="BL124" s="17" t="s">
        <v>122</v>
      </c>
      <c r="BM124" s="134" t="s">
        <v>180</v>
      </c>
    </row>
    <row r="125" spans="2:65" s="1" customFormat="1" ht="19.2" x14ac:dyDescent="0.2">
      <c r="B125" s="32"/>
      <c r="D125" s="136" t="s">
        <v>124</v>
      </c>
      <c r="F125" s="137" t="s">
        <v>181</v>
      </c>
      <c r="I125" s="138"/>
      <c r="L125" s="32"/>
      <c r="M125" s="139"/>
      <c r="T125" s="51"/>
      <c r="AT125" s="17" t="s">
        <v>124</v>
      </c>
      <c r="AU125" s="17" t="s">
        <v>79</v>
      </c>
    </row>
    <row r="126" spans="2:65" s="1" customFormat="1" x14ac:dyDescent="0.2">
      <c r="B126" s="32"/>
      <c r="D126" s="140" t="s">
        <v>126</v>
      </c>
      <c r="F126" s="141" t="s">
        <v>182</v>
      </c>
      <c r="I126" s="138"/>
      <c r="L126" s="32"/>
      <c r="M126" s="139"/>
      <c r="T126" s="51"/>
      <c r="AT126" s="17" t="s">
        <v>126</v>
      </c>
      <c r="AU126" s="17" t="s">
        <v>79</v>
      </c>
    </row>
    <row r="127" spans="2:65" s="1" customFormat="1" ht="16.5" customHeight="1" x14ac:dyDescent="0.2">
      <c r="B127" s="32"/>
      <c r="C127" s="123" t="s">
        <v>183</v>
      </c>
      <c r="D127" s="123" t="s">
        <v>117</v>
      </c>
      <c r="E127" s="124" t="s">
        <v>184</v>
      </c>
      <c r="F127" s="125" t="s">
        <v>185</v>
      </c>
      <c r="G127" s="126" t="s">
        <v>170</v>
      </c>
      <c r="H127" s="127">
        <v>19.571999999999999</v>
      </c>
      <c r="I127" s="128"/>
      <c r="J127" s="129">
        <f>ROUND(I127*H127,2)</f>
        <v>0</v>
      </c>
      <c r="K127" s="125" t="s">
        <v>121</v>
      </c>
      <c r="L127" s="32"/>
      <c r="M127" s="130" t="s">
        <v>19</v>
      </c>
      <c r="N127" s="131" t="s">
        <v>42</v>
      </c>
      <c r="P127" s="132">
        <f>O127*H127</f>
        <v>0</v>
      </c>
      <c r="Q127" s="132">
        <v>0</v>
      </c>
      <c r="R127" s="132">
        <f>Q127*H127</f>
        <v>0</v>
      </c>
      <c r="S127" s="132">
        <v>0</v>
      </c>
      <c r="T127" s="133">
        <f>S127*H127</f>
        <v>0</v>
      </c>
      <c r="AR127" s="134" t="s">
        <v>122</v>
      </c>
      <c r="AT127" s="134" t="s">
        <v>117</v>
      </c>
      <c r="AU127" s="134" t="s">
        <v>79</v>
      </c>
      <c r="AY127" s="17" t="s">
        <v>115</v>
      </c>
      <c r="BE127" s="135">
        <f>IF(N127="základní",J127,0)</f>
        <v>0</v>
      </c>
      <c r="BF127" s="135">
        <f>IF(N127="snížená",J127,0)</f>
        <v>0</v>
      </c>
      <c r="BG127" s="135">
        <f>IF(N127="zákl. přenesená",J127,0)</f>
        <v>0</v>
      </c>
      <c r="BH127" s="135">
        <f>IF(N127="sníž. přenesená",J127,0)</f>
        <v>0</v>
      </c>
      <c r="BI127" s="135">
        <f>IF(N127="nulová",J127,0)</f>
        <v>0</v>
      </c>
      <c r="BJ127" s="17" t="s">
        <v>76</v>
      </c>
      <c r="BK127" s="135">
        <f>ROUND(I127*H127,2)</f>
        <v>0</v>
      </c>
      <c r="BL127" s="17" t="s">
        <v>122</v>
      </c>
      <c r="BM127" s="134" t="s">
        <v>186</v>
      </c>
    </row>
    <row r="128" spans="2:65" s="1" customFormat="1" x14ac:dyDescent="0.2">
      <c r="B128" s="32"/>
      <c r="D128" s="136" t="s">
        <v>124</v>
      </c>
      <c r="F128" s="137" t="s">
        <v>187</v>
      </c>
      <c r="I128" s="138"/>
      <c r="L128" s="32"/>
      <c r="M128" s="139"/>
      <c r="T128" s="51"/>
      <c r="AT128" s="17" t="s">
        <v>124</v>
      </c>
      <c r="AU128" s="17" t="s">
        <v>79</v>
      </c>
    </row>
    <row r="129" spans="2:65" s="1" customFormat="1" x14ac:dyDescent="0.2">
      <c r="B129" s="32"/>
      <c r="D129" s="140" t="s">
        <v>126</v>
      </c>
      <c r="F129" s="141" t="s">
        <v>188</v>
      </c>
      <c r="I129" s="138"/>
      <c r="L129" s="32"/>
      <c r="M129" s="139"/>
      <c r="T129" s="51"/>
      <c r="AT129" s="17" t="s">
        <v>126</v>
      </c>
      <c r="AU129" s="17" t="s">
        <v>79</v>
      </c>
    </row>
    <row r="130" spans="2:65" s="12" customFormat="1" x14ac:dyDescent="0.2">
      <c r="B130" s="142"/>
      <c r="D130" s="136" t="s">
        <v>128</v>
      </c>
      <c r="E130" s="143" t="s">
        <v>19</v>
      </c>
      <c r="F130" s="144" t="s">
        <v>189</v>
      </c>
      <c r="H130" s="145">
        <v>13.58</v>
      </c>
      <c r="I130" s="146"/>
      <c r="L130" s="142"/>
      <c r="M130" s="147"/>
      <c r="T130" s="148"/>
      <c r="AT130" s="143" t="s">
        <v>128</v>
      </c>
      <c r="AU130" s="143" t="s">
        <v>79</v>
      </c>
      <c r="AV130" s="12" t="s">
        <v>79</v>
      </c>
      <c r="AW130" s="12" t="s">
        <v>30</v>
      </c>
      <c r="AX130" s="12" t="s">
        <v>71</v>
      </c>
      <c r="AY130" s="143" t="s">
        <v>115</v>
      </c>
    </row>
    <row r="131" spans="2:65" s="12" customFormat="1" x14ac:dyDescent="0.2">
      <c r="B131" s="142"/>
      <c r="D131" s="136" t="s">
        <v>128</v>
      </c>
      <c r="E131" s="143" t="s">
        <v>19</v>
      </c>
      <c r="F131" s="144" t="s">
        <v>190</v>
      </c>
      <c r="H131" s="145">
        <v>5.992</v>
      </c>
      <c r="I131" s="146"/>
      <c r="L131" s="142"/>
      <c r="M131" s="147"/>
      <c r="T131" s="148"/>
      <c r="AT131" s="143" t="s">
        <v>128</v>
      </c>
      <c r="AU131" s="143" t="s">
        <v>79</v>
      </c>
      <c r="AV131" s="12" t="s">
        <v>79</v>
      </c>
      <c r="AW131" s="12" t="s">
        <v>30</v>
      </c>
      <c r="AX131" s="12" t="s">
        <v>71</v>
      </c>
      <c r="AY131" s="143" t="s">
        <v>115</v>
      </c>
    </row>
    <row r="132" spans="2:65" s="13" customFormat="1" x14ac:dyDescent="0.2">
      <c r="B132" s="149"/>
      <c r="D132" s="136" t="s">
        <v>128</v>
      </c>
      <c r="E132" s="150" t="s">
        <v>19</v>
      </c>
      <c r="F132" s="151" t="s">
        <v>176</v>
      </c>
      <c r="H132" s="152">
        <v>19.571999999999999</v>
      </c>
      <c r="I132" s="153"/>
      <c r="L132" s="149"/>
      <c r="M132" s="154"/>
      <c r="T132" s="155"/>
      <c r="AT132" s="150" t="s">
        <v>128</v>
      </c>
      <c r="AU132" s="150" t="s">
        <v>79</v>
      </c>
      <c r="AV132" s="13" t="s">
        <v>122</v>
      </c>
      <c r="AW132" s="13" t="s">
        <v>30</v>
      </c>
      <c r="AX132" s="13" t="s">
        <v>76</v>
      </c>
      <c r="AY132" s="150" t="s">
        <v>115</v>
      </c>
    </row>
    <row r="133" spans="2:65" s="1" customFormat="1" ht="16.5" customHeight="1" x14ac:dyDescent="0.2">
      <c r="B133" s="32"/>
      <c r="C133" s="123" t="s">
        <v>191</v>
      </c>
      <c r="D133" s="123" t="s">
        <v>117</v>
      </c>
      <c r="E133" s="124" t="s">
        <v>192</v>
      </c>
      <c r="F133" s="125" t="s">
        <v>193</v>
      </c>
      <c r="G133" s="126" t="s">
        <v>170</v>
      </c>
      <c r="H133" s="127">
        <v>25.106000000000002</v>
      </c>
      <c r="I133" s="128"/>
      <c r="J133" s="129">
        <f>ROUND(I133*H133,2)</f>
        <v>0</v>
      </c>
      <c r="K133" s="125" t="s">
        <v>121</v>
      </c>
      <c r="L133" s="32"/>
      <c r="M133" s="130" t="s">
        <v>19</v>
      </c>
      <c r="N133" s="131" t="s">
        <v>42</v>
      </c>
      <c r="P133" s="132">
        <f>O133*H133</f>
        <v>0</v>
      </c>
      <c r="Q133" s="132">
        <v>0</v>
      </c>
      <c r="R133" s="132">
        <f>Q133*H133</f>
        <v>0</v>
      </c>
      <c r="S133" s="132">
        <v>0</v>
      </c>
      <c r="T133" s="133">
        <f>S133*H133</f>
        <v>0</v>
      </c>
      <c r="AR133" s="134" t="s">
        <v>122</v>
      </c>
      <c r="AT133" s="134" t="s">
        <v>117</v>
      </c>
      <c r="AU133" s="134" t="s">
        <v>79</v>
      </c>
      <c r="AY133" s="17" t="s">
        <v>115</v>
      </c>
      <c r="BE133" s="135">
        <f>IF(N133="základní",J133,0)</f>
        <v>0</v>
      </c>
      <c r="BF133" s="135">
        <f>IF(N133="snížená",J133,0)</f>
        <v>0</v>
      </c>
      <c r="BG133" s="135">
        <f>IF(N133="zákl. přenesená",J133,0)</f>
        <v>0</v>
      </c>
      <c r="BH133" s="135">
        <f>IF(N133="sníž. přenesená",J133,0)</f>
        <v>0</v>
      </c>
      <c r="BI133" s="135">
        <f>IF(N133="nulová",J133,0)</f>
        <v>0</v>
      </c>
      <c r="BJ133" s="17" t="s">
        <v>76</v>
      </c>
      <c r="BK133" s="135">
        <f>ROUND(I133*H133,2)</f>
        <v>0</v>
      </c>
      <c r="BL133" s="17" t="s">
        <v>122</v>
      </c>
      <c r="BM133" s="134" t="s">
        <v>194</v>
      </c>
    </row>
    <row r="134" spans="2:65" s="1" customFormat="1" ht="19.2" x14ac:dyDescent="0.2">
      <c r="B134" s="32"/>
      <c r="D134" s="136" t="s">
        <v>124</v>
      </c>
      <c r="F134" s="137" t="s">
        <v>195</v>
      </c>
      <c r="I134" s="138"/>
      <c r="L134" s="32"/>
      <c r="M134" s="139"/>
      <c r="T134" s="51"/>
      <c r="AT134" s="17" t="s">
        <v>124</v>
      </c>
      <c r="AU134" s="17" t="s">
        <v>79</v>
      </c>
    </row>
    <row r="135" spans="2:65" s="1" customFormat="1" x14ac:dyDescent="0.2">
      <c r="B135" s="32"/>
      <c r="D135" s="140" t="s">
        <v>126</v>
      </c>
      <c r="F135" s="141" t="s">
        <v>196</v>
      </c>
      <c r="I135" s="138"/>
      <c r="L135" s="32"/>
      <c r="M135" s="139"/>
      <c r="T135" s="51"/>
      <c r="AT135" s="17" t="s">
        <v>126</v>
      </c>
      <c r="AU135" s="17" t="s">
        <v>79</v>
      </c>
    </row>
    <row r="136" spans="2:65" s="12" customFormat="1" x14ac:dyDescent="0.2">
      <c r="B136" s="142"/>
      <c r="D136" s="136" t="s">
        <v>128</v>
      </c>
      <c r="E136" s="143" t="s">
        <v>19</v>
      </c>
      <c r="F136" s="144" t="s">
        <v>197</v>
      </c>
      <c r="H136" s="145">
        <v>1.766</v>
      </c>
      <c r="I136" s="146"/>
      <c r="L136" s="142"/>
      <c r="M136" s="147"/>
      <c r="T136" s="148"/>
      <c r="AT136" s="143" t="s">
        <v>128</v>
      </c>
      <c r="AU136" s="143" t="s">
        <v>79</v>
      </c>
      <c r="AV136" s="12" t="s">
        <v>79</v>
      </c>
      <c r="AW136" s="12" t="s">
        <v>30</v>
      </c>
      <c r="AX136" s="12" t="s">
        <v>71</v>
      </c>
      <c r="AY136" s="143" t="s">
        <v>115</v>
      </c>
    </row>
    <row r="137" spans="2:65" s="12" customFormat="1" x14ac:dyDescent="0.2">
      <c r="B137" s="142"/>
      <c r="D137" s="136" t="s">
        <v>128</v>
      </c>
      <c r="E137" s="143" t="s">
        <v>19</v>
      </c>
      <c r="F137" s="144" t="s">
        <v>198</v>
      </c>
      <c r="H137" s="145">
        <v>42.911999999999999</v>
      </c>
      <c r="I137" s="146"/>
      <c r="L137" s="142"/>
      <c r="M137" s="147"/>
      <c r="T137" s="148"/>
      <c r="AT137" s="143" t="s">
        <v>128</v>
      </c>
      <c r="AU137" s="143" t="s">
        <v>79</v>
      </c>
      <c r="AV137" s="12" t="s">
        <v>79</v>
      </c>
      <c r="AW137" s="12" t="s">
        <v>30</v>
      </c>
      <c r="AX137" s="12" t="s">
        <v>71</v>
      </c>
      <c r="AY137" s="143" t="s">
        <v>115</v>
      </c>
    </row>
    <row r="138" spans="2:65" s="12" customFormat="1" x14ac:dyDescent="0.2">
      <c r="B138" s="142"/>
      <c r="D138" s="136" t="s">
        <v>128</v>
      </c>
      <c r="E138" s="143" t="s">
        <v>19</v>
      </c>
      <c r="F138" s="144" t="s">
        <v>199</v>
      </c>
      <c r="H138" s="145">
        <v>-19.571999999999999</v>
      </c>
      <c r="I138" s="146"/>
      <c r="L138" s="142"/>
      <c r="M138" s="147"/>
      <c r="T138" s="148"/>
      <c r="AT138" s="143" t="s">
        <v>128</v>
      </c>
      <c r="AU138" s="143" t="s">
        <v>79</v>
      </c>
      <c r="AV138" s="12" t="s">
        <v>79</v>
      </c>
      <c r="AW138" s="12" t="s">
        <v>30</v>
      </c>
      <c r="AX138" s="12" t="s">
        <v>71</v>
      </c>
      <c r="AY138" s="143" t="s">
        <v>115</v>
      </c>
    </row>
    <row r="139" spans="2:65" s="13" customFormat="1" x14ac:dyDescent="0.2">
      <c r="B139" s="149"/>
      <c r="D139" s="136" t="s">
        <v>128</v>
      </c>
      <c r="E139" s="150" t="s">
        <v>19</v>
      </c>
      <c r="F139" s="151" t="s">
        <v>176</v>
      </c>
      <c r="H139" s="152">
        <v>25.106000000000002</v>
      </c>
      <c r="I139" s="153"/>
      <c r="L139" s="149"/>
      <c r="M139" s="154"/>
      <c r="T139" s="155"/>
      <c r="AT139" s="150" t="s">
        <v>128</v>
      </c>
      <c r="AU139" s="150" t="s">
        <v>79</v>
      </c>
      <c r="AV139" s="13" t="s">
        <v>122</v>
      </c>
      <c r="AW139" s="13" t="s">
        <v>30</v>
      </c>
      <c r="AX139" s="13" t="s">
        <v>76</v>
      </c>
      <c r="AY139" s="150" t="s">
        <v>115</v>
      </c>
    </row>
    <row r="140" spans="2:65" s="11" customFormat="1" ht="22.95" customHeight="1" x14ac:dyDescent="0.25">
      <c r="B140" s="111"/>
      <c r="D140" s="112" t="s">
        <v>70</v>
      </c>
      <c r="E140" s="121" t="s">
        <v>79</v>
      </c>
      <c r="F140" s="121" t="s">
        <v>200</v>
      </c>
      <c r="I140" s="114"/>
      <c r="J140" s="122">
        <f>BK140</f>
        <v>0</v>
      </c>
      <c r="L140" s="111"/>
      <c r="M140" s="116"/>
      <c r="P140" s="117">
        <f>SUM(P141:P176)</f>
        <v>0</v>
      </c>
      <c r="R140" s="117">
        <f>SUM(R141:R176)</f>
        <v>48.057353799999994</v>
      </c>
      <c r="T140" s="118">
        <f>SUM(T141:T176)</f>
        <v>0</v>
      </c>
      <c r="AR140" s="112" t="s">
        <v>76</v>
      </c>
      <c r="AT140" s="119" t="s">
        <v>70</v>
      </c>
      <c r="AU140" s="119" t="s">
        <v>76</v>
      </c>
      <c r="AY140" s="112" t="s">
        <v>115</v>
      </c>
      <c r="BK140" s="120">
        <f>SUM(BK141:BK176)</f>
        <v>0</v>
      </c>
    </row>
    <row r="141" spans="2:65" s="1" customFormat="1" ht="16.5" customHeight="1" x14ac:dyDescent="0.2">
      <c r="B141" s="32"/>
      <c r="C141" s="123" t="s">
        <v>201</v>
      </c>
      <c r="D141" s="123" t="s">
        <v>117</v>
      </c>
      <c r="E141" s="124" t="s">
        <v>202</v>
      </c>
      <c r="F141" s="125" t="s">
        <v>203</v>
      </c>
      <c r="G141" s="126" t="s">
        <v>170</v>
      </c>
      <c r="H141" s="127">
        <v>5.992</v>
      </c>
      <c r="I141" s="128"/>
      <c r="J141" s="129">
        <f>ROUND(I141*H141,2)</f>
        <v>0</v>
      </c>
      <c r="K141" s="125" t="s">
        <v>121</v>
      </c>
      <c r="L141" s="32"/>
      <c r="M141" s="130" t="s">
        <v>19</v>
      </c>
      <c r="N141" s="131" t="s">
        <v>42</v>
      </c>
      <c r="P141" s="132">
        <f>O141*H141</f>
        <v>0</v>
      </c>
      <c r="Q141" s="132">
        <v>2.16</v>
      </c>
      <c r="R141" s="132">
        <f>Q141*H141</f>
        <v>12.942720000000001</v>
      </c>
      <c r="S141" s="132">
        <v>0</v>
      </c>
      <c r="T141" s="133">
        <f>S141*H141</f>
        <v>0</v>
      </c>
      <c r="AR141" s="134" t="s">
        <v>122</v>
      </c>
      <c r="AT141" s="134" t="s">
        <v>117</v>
      </c>
      <c r="AU141" s="134" t="s">
        <v>79</v>
      </c>
      <c r="AY141" s="17" t="s">
        <v>115</v>
      </c>
      <c r="BE141" s="135">
        <f>IF(N141="základní",J141,0)</f>
        <v>0</v>
      </c>
      <c r="BF141" s="135">
        <f>IF(N141="snížená",J141,0)</f>
        <v>0</v>
      </c>
      <c r="BG141" s="135">
        <f>IF(N141="zákl. přenesená",J141,0)</f>
        <v>0</v>
      </c>
      <c r="BH141" s="135">
        <f>IF(N141="sníž. přenesená",J141,0)</f>
        <v>0</v>
      </c>
      <c r="BI141" s="135">
        <f>IF(N141="nulová",J141,0)</f>
        <v>0</v>
      </c>
      <c r="BJ141" s="17" t="s">
        <v>76</v>
      </c>
      <c r="BK141" s="135">
        <f>ROUND(I141*H141,2)</f>
        <v>0</v>
      </c>
      <c r="BL141" s="17" t="s">
        <v>122</v>
      </c>
      <c r="BM141" s="134" t="s">
        <v>204</v>
      </c>
    </row>
    <row r="142" spans="2:65" s="1" customFormat="1" x14ac:dyDescent="0.2">
      <c r="B142" s="32"/>
      <c r="D142" s="136" t="s">
        <v>124</v>
      </c>
      <c r="F142" s="137" t="s">
        <v>205</v>
      </c>
      <c r="I142" s="138"/>
      <c r="L142" s="32"/>
      <c r="M142" s="139"/>
      <c r="T142" s="51"/>
      <c r="AT142" s="17" t="s">
        <v>124</v>
      </c>
      <c r="AU142" s="17" t="s">
        <v>79</v>
      </c>
    </row>
    <row r="143" spans="2:65" s="1" customFormat="1" x14ac:dyDescent="0.2">
      <c r="B143" s="32"/>
      <c r="D143" s="140" t="s">
        <v>126</v>
      </c>
      <c r="F143" s="141" t="s">
        <v>206</v>
      </c>
      <c r="I143" s="138"/>
      <c r="L143" s="32"/>
      <c r="M143" s="139"/>
      <c r="T143" s="51"/>
      <c r="AT143" s="17" t="s">
        <v>126</v>
      </c>
      <c r="AU143" s="17" t="s">
        <v>79</v>
      </c>
    </row>
    <row r="144" spans="2:65" s="14" customFormat="1" x14ac:dyDescent="0.2">
      <c r="B144" s="156"/>
      <c r="D144" s="136" t="s">
        <v>128</v>
      </c>
      <c r="E144" s="157" t="s">
        <v>19</v>
      </c>
      <c r="F144" s="158" t="s">
        <v>207</v>
      </c>
      <c r="H144" s="157" t="s">
        <v>19</v>
      </c>
      <c r="I144" s="159"/>
      <c r="L144" s="156"/>
      <c r="M144" s="160"/>
      <c r="T144" s="161"/>
      <c r="AT144" s="157" t="s">
        <v>128</v>
      </c>
      <c r="AU144" s="157" t="s">
        <v>79</v>
      </c>
      <c r="AV144" s="14" t="s">
        <v>76</v>
      </c>
      <c r="AW144" s="14" t="s">
        <v>30</v>
      </c>
      <c r="AX144" s="14" t="s">
        <v>71</v>
      </c>
      <c r="AY144" s="157" t="s">
        <v>115</v>
      </c>
    </row>
    <row r="145" spans="2:65" s="12" customFormat="1" x14ac:dyDescent="0.2">
      <c r="B145" s="142"/>
      <c r="D145" s="136" t="s">
        <v>128</v>
      </c>
      <c r="E145" s="143" t="s">
        <v>19</v>
      </c>
      <c r="F145" s="144" t="s">
        <v>208</v>
      </c>
      <c r="H145" s="145">
        <v>2.3919999999999999</v>
      </c>
      <c r="I145" s="146"/>
      <c r="L145" s="142"/>
      <c r="M145" s="147"/>
      <c r="T145" s="148"/>
      <c r="AT145" s="143" t="s">
        <v>128</v>
      </c>
      <c r="AU145" s="143" t="s">
        <v>79</v>
      </c>
      <c r="AV145" s="12" t="s">
        <v>79</v>
      </c>
      <c r="AW145" s="12" t="s">
        <v>30</v>
      </c>
      <c r="AX145" s="12" t="s">
        <v>71</v>
      </c>
      <c r="AY145" s="143" t="s">
        <v>115</v>
      </c>
    </row>
    <row r="146" spans="2:65" s="12" customFormat="1" x14ac:dyDescent="0.2">
      <c r="B146" s="142"/>
      <c r="D146" s="136" t="s">
        <v>128</v>
      </c>
      <c r="E146" s="143" t="s">
        <v>19</v>
      </c>
      <c r="F146" s="144" t="s">
        <v>209</v>
      </c>
      <c r="H146" s="145">
        <v>0.8</v>
      </c>
      <c r="I146" s="146"/>
      <c r="L146" s="142"/>
      <c r="M146" s="147"/>
      <c r="T146" s="148"/>
      <c r="AT146" s="143" t="s">
        <v>128</v>
      </c>
      <c r="AU146" s="143" t="s">
        <v>79</v>
      </c>
      <c r="AV146" s="12" t="s">
        <v>79</v>
      </c>
      <c r="AW146" s="12" t="s">
        <v>30</v>
      </c>
      <c r="AX146" s="12" t="s">
        <v>71</v>
      </c>
      <c r="AY146" s="143" t="s">
        <v>115</v>
      </c>
    </row>
    <row r="147" spans="2:65" s="14" customFormat="1" x14ac:dyDescent="0.2">
      <c r="B147" s="156"/>
      <c r="D147" s="136" t="s">
        <v>128</v>
      </c>
      <c r="E147" s="157" t="s">
        <v>19</v>
      </c>
      <c r="F147" s="158" t="s">
        <v>210</v>
      </c>
      <c r="H147" s="157" t="s">
        <v>19</v>
      </c>
      <c r="I147" s="159"/>
      <c r="L147" s="156"/>
      <c r="M147" s="160"/>
      <c r="T147" s="161"/>
      <c r="AT147" s="157" t="s">
        <v>128</v>
      </c>
      <c r="AU147" s="157" t="s">
        <v>79</v>
      </c>
      <c r="AV147" s="14" t="s">
        <v>76</v>
      </c>
      <c r="AW147" s="14" t="s">
        <v>30</v>
      </c>
      <c r="AX147" s="14" t="s">
        <v>71</v>
      </c>
      <c r="AY147" s="157" t="s">
        <v>115</v>
      </c>
    </row>
    <row r="148" spans="2:65" s="12" customFormat="1" x14ac:dyDescent="0.2">
      <c r="B148" s="142"/>
      <c r="D148" s="136" t="s">
        <v>128</v>
      </c>
      <c r="E148" s="143" t="s">
        <v>19</v>
      </c>
      <c r="F148" s="144" t="s">
        <v>211</v>
      </c>
      <c r="H148" s="145">
        <v>2.8</v>
      </c>
      <c r="I148" s="146"/>
      <c r="L148" s="142"/>
      <c r="M148" s="147"/>
      <c r="T148" s="148"/>
      <c r="AT148" s="143" t="s">
        <v>128</v>
      </c>
      <c r="AU148" s="143" t="s">
        <v>79</v>
      </c>
      <c r="AV148" s="12" t="s">
        <v>79</v>
      </c>
      <c r="AW148" s="12" t="s">
        <v>30</v>
      </c>
      <c r="AX148" s="12" t="s">
        <v>71</v>
      </c>
      <c r="AY148" s="143" t="s">
        <v>115</v>
      </c>
    </row>
    <row r="149" spans="2:65" s="13" customFormat="1" x14ac:dyDescent="0.2">
      <c r="B149" s="149"/>
      <c r="D149" s="136" t="s">
        <v>128</v>
      </c>
      <c r="E149" s="150" t="s">
        <v>19</v>
      </c>
      <c r="F149" s="151" t="s">
        <v>176</v>
      </c>
      <c r="H149" s="152">
        <v>5.992</v>
      </c>
      <c r="I149" s="153"/>
      <c r="L149" s="149"/>
      <c r="M149" s="154"/>
      <c r="T149" s="155"/>
      <c r="AT149" s="150" t="s">
        <v>128</v>
      </c>
      <c r="AU149" s="150" t="s">
        <v>79</v>
      </c>
      <c r="AV149" s="13" t="s">
        <v>122</v>
      </c>
      <c r="AW149" s="13" t="s">
        <v>30</v>
      </c>
      <c r="AX149" s="13" t="s">
        <v>76</v>
      </c>
      <c r="AY149" s="150" t="s">
        <v>115</v>
      </c>
    </row>
    <row r="150" spans="2:65" s="1" customFormat="1" ht="16.5" customHeight="1" x14ac:dyDescent="0.2">
      <c r="B150" s="32"/>
      <c r="C150" s="123" t="s">
        <v>212</v>
      </c>
      <c r="D150" s="123" t="s">
        <v>117</v>
      </c>
      <c r="E150" s="124" t="s">
        <v>213</v>
      </c>
      <c r="F150" s="125" t="s">
        <v>214</v>
      </c>
      <c r="G150" s="126" t="s">
        <v>170</v>
      </c>
      <c r="H150" s="127">
        <v>4.3840000000000003</v>
      </c>
      <c r="I150" s="128"/>
      <c r="J150" s="129">
        <f>ROUND(I150*H150,2)</f>
        <v>0</v>
      </c>
      <c r="K150" s="125" t="s">
        <v>121</v>
      </c>
      <c r="L150" s="32"/>
      <c r="M150" s="130" t="s">
        <v>19</v>
      </c>
      <c r="N150" s="131" t="s">
        <v>42</v>
      </c>
      <c r="P150" s="132">
        <f>O150*H150</f>
        <v>0</v>
      </c>
      <c r="Q150" s="132">
        <v>2.5018699999999998</v>
      </c>
      <c r="R150" s="132">
        <f>Q150*H150</f>
        <v>10.968198080000001</v>
      </c>
      <c r="S150" s="132">
        <v>0</v>
      </c>
      <c r="T150" s="133">
        <f>S150*H150</f>
        <v>0</v>
      </c>
      <c r="AR150" s="134" t="s">
        <v>122</v>
      </c>
      <c r="AT150" s="134" t="s">
        <v>117</v>
      </c>
      <c r="AU150" s="134" t="s">
        <v>79</v>
      </c>
      <c r="AY150" s="17" t="s">
        <v>115</v>
      </c>
      <c r="BE150" s="135">
        <f>IF(N150="základní",J150,0)</f>
        <v>0</v>
      </c>
      <c r="BF150" s="135">
        <f>IF(N150="snížená",J150,0)</f>
        <v>0</v>
      </c>
      <c r="BG150" s="135">
        <f>IF(N150="zákl. přenesená",J150,0)</f>
        <v>0</v>
      </c>
      <c r="BH150" s="135">
        <f>IF(N150="sníž. přenesená",J150,0)</f>
        <v>0</v>
      </c>
      <c r="BI150" s="135">
        <f>IF(N150="nulová",J150,0)</f>
        <v>0</v>
      </c>
      <c r="BJ150" s="17" t="s">
        <v>76</v>
      </c>
      <c r="BK150" s="135">
        <f>ROUND(I150*H150,2)</f>
        <v>0</v>
      </c>
      <c r="BL150" s="17" t="s">
        <v>122</v>
      </c>
      <c r="BM150" s="134" t="s">
        <v>215</v>
      </c>
    </row>
    <row r="151" spans="2:65" s="1" customFormat="1" x14ac:dyDescent="0.2">
      <c r="B151" s="32"/>
      <c r="D151" s="136" t="s">
        <v>124</v>
      </c>
      <c r="F151" s="137" t="s">
        <v>216</v>
      </c>
      <c r="I151" s="138"/>
      <c r="L151" s="32"/>
      <c r="M151" s="139"/>
      <c r="T151" s="51"/>
      <c r="AT151" s="17" t="s">
        <v>124</v>
      </c>
      <c r="AU151" s="17" t="s">
        <v>79</v>
      </c>
    </row>
    <row r="152" spans="2:65" s="1" customFormat="1" x14ac:dyDescent="0.2">
      <c r="B152" s="32"/>
      <c r="D152" s="140" t="s">
        <v>126</v>
      </c>
      <c r="F152" s="141" t="s">
        <v>217</v>
      </c>
      <c r="I152" s="138"/>
      <c r="L152" s="32"/>
      <c r="M152" s="139"/>
      <c r="T152" s="51"/>
      <c r="AT152" s="17" t="s">
        <v>126</v>
      </c>
      <c r="AU152" s="17" t="s">
        <v>79</v>
      </c>
    </row>
    <row r="153" spans="2:65" s="14" customFormat="1" x14ac:dyDescent="0.2">
      <c r="B153" s="156"/>
      <c r="D153" s="136" t="s">
        <v>128</v>
      </c>
      <c r="E153" s="157" t="s">
        <v>19</v>
      </c>
      <c r="F153" s="158" t="s">
        <v>210</v>
      </c>
      <c r="H153" s="157" t="s">
        <v>19</v>
      </c>
      <c r="I153" s="159"/>
      <c r="L153" s="156"/>
      <c r="M153" s="160"/>
      <c r="T153" s="161"/>
      <c r="AT153" s="157" t="s">
        <v>128</v>
      </c>
      <c r="AU153" s="157" t="s">
        <v>79</v>
      </c>
      <c r="AV153" s="14" t="s">
        <v>76</v>
      </c>
      <c r="AW153" s="14" t="s">
        <v>30</v>
      </c>
      <c r="AX153" s="14" t="s">
        <v>71</v>
      </c>
      <c r="AY153" s="157" t="s">
        <v>115</v>
      </c>
    </row>
    <row r="154" spans="2:65" s="12" customFormat="1" x14ac:dyDescent="0.2">
      <c r="B154" s="142"/>
      <c r="D154" s="136" t="s">
        <v>128</v>
      </c>
      <c r="E154" s="143" t="s">
        <v>19</v>
      </c>
      <c r="F154" s="144" t="s">
        <v>218</v>
      </c>
      <c r="H154" s="145">
        <v>2.6179999999999999</v>
      </c>
      <c r="I154" s="146"/>
      <c r="L154" s="142"/>
      <c r="M154" s="147"/>
      <c r="T154" s="148"/>
      <c r="AT154" s="143" t="s">
        <v>128</v>
      </c>
      <c r="AU154" s="143" t="s">
        <v>79</v>
      </c>
      <c r="AV154" s="12" t="s">
        <v>79</v>
      </c>
      <c r="AW154" s="12" t="s">
        <v>30</v>
      </c>
      <c r="AX154" s="12" t="s">
        <v>71</v>
      </c>
      <c r="AY154" s="143" t="s">
        <v>115</v>
      </c>
    </row>
    <row r="155" spans="2:65" s="12" customFormat="1" x14ac:dyDescent="0.2">
      <c r="B155" s="142"/>
      <c r="D155" s="136" t="s">
        <v>128</v>
      </c>
      <c r="E155" s="143" t="s">
        <v>19</v>
      </c>
      <c r="F155" s="144" t="s">
        <v>197</v>
      </c>
      <c r="H155" s="145">
        <v>1.766</v>
      </c>
      <c r="I155" s="146"/>
      <c r="L155" s="142"/>
      <c r="M155" s="147"/>
      <c r="T155" s="148"/>
      <c r="AT155" s="143" t="s">
        <v>128</v>
      </c>
      <c r="AU155" s="143" t="s">
        <v>79</v>
      </c>
      <c r="AV155" s="12" t="s">
        <v>79</v>
      </c>
      <c r="AW155" s="12" t="s">
        <v>30</v>
      </c>
      <c r="AX155" s="12" t="s">
        <v>71</v>
      </c>
      <c r="AY155" s="143" t="s">
        <v>115</v>
      </c>
    </row>
    <row r="156" spans="2:65" s="13" customFormat="1" x14ac:dyDescent="0.2">
      <c r="B156" s="149"/>
      <c r="D156" s="136" t="s">
        <v>128</v>
      </c>
      <c r="E156" s="150" t="s">
        <v>19</v>
      </c>
      <c r="F156" s="151" t="s">
        <v>176</v>
      </c>
      <c r="H156" s="152">
        <v>4.3840000000000003</v>
      </c>
      <c r="I156" s="153"/>
      <c r="L156" s="149"/>
      <c r="M156" s="154"/>
      <c r="T156" s="155"/>
      <c r="AT156" s="150" t="s">
        <v>128</v>
      </c>
      <c r="AU156" s="150" t="s">
        <v>79</v>
      </c>
      <c r="AV156" s="13" t="s">
        <v>122</v>
      </c>
      <c r="AW156" s="13" t="s">
        <v>30</v>
      </c>
      <c r="AX156" s="13" t="s">
        <v>76</v>
      </c>
      <c r="AY156" s="150" t="s">
        <v>115</v>
      </c>
    </row>
    <row r="157" spans="2:65" s="1" customFormat="1" ht="16.5" customHeight="1" x14ac:dyDescent="0.2">
      <c r="B157" s="32"/>
      <c r="C157" s="123" t="s">
        <v>219</v>
      </c>
      <c r="D157" s="123" t="s">
        <v>117</v>
      </c>
      <c r="E157" s="124" t="s">
        <v>220</v>
      </c>
      <c r="F157" s="125" t="s">
        <v>221</v>
      </c>
      <c r="G157" s="126" t="s">
        <v>170</v>
      </c>
      <c r="H157" s="127">
        <v>9.1959999999999997</v>
      </c>
      <c r="I157" s="128"/>
      <c r="J157" s="129">
        <f>ROUND(I157*H157,2)</f>
        <v>0</v>
      </c>
      <c r="K157" s="125" t="s">
        <v>121</v>
      </c>
      <c r="L157" s="32"/>
      <c r="M157" s="130" t="s">
        <v>19</v>
      </c>
      <c r="N157" s="131" t="s">
        <v>42</v>
      </c>
      <c r="P157" s="132">
        <f>O157*H157</f>
        <v>0</v>
      </c>
      <c r="Q157" s="132">
        <v>2.5018699999999998</v>
      </c>
      <c r="R157" s="132">
        <f>Q157*H157</f>
        <v>23.007196519999997</v>
      </c>
      <c r="S157" s="132">
        <v>0</v>
      </c>
      <c r="T157" s="133">
        <f>S157*H157</f>
        <v>0</v>
      </c>
      <c r="AR157" s="134" t="s">
        <v>122</v>
      </c>
      <c r="AT157" s="134" t="s">
        <v>117</v>
      </c>
      <c r="AU157" s="134" t="s">
        <v>79</v>
      </c>
      <c r="AY157" s="17" t="s">
        <v>115</v>
      </c>
      <c r="BE157" s="135">
        <f>IF(N157="základní",J157,0)</f>
        <v>0</v>
      </c>
      <c r="BF157" s="135">
        <f>IF(N157="snížená",J157,0)</f>
        <v>0</v>
      </c>
      <c r="BG157" s="135">
        <f>IF(N157="zákl. přenesená",J157,0)</f>
        <v>0</v>
      </c>
      <c r="BH157" s="135">
        <f>IF(N157="sníž. přenesená",J157,0)</f>
        <v>0</v>
      </c>
      <c r="BI157" s="135">
        <f>IF(N157="nulová",J157,0)</f>
        <v>0</v>
      </c>
      <c r="BJ157" s="17" t="s">
        <v>76</v>
      </c>
      <c r="BK157" s="135">
        <f>ROUND(I157*H157,2)</f>
        <v>0</v>
      </c>
      <c r="BL157" s="17" t="s">
        <v>122</v>
      </c>
      <c r="BM157" s="134" t="s">
        <v>222</v>
      </c>
    </row>
    <row r="158" spans="2:65" s="1" customFormat="1" x14ac:dyDescent="0.2">
      <c r="B158" s="32"/>
      <c r="D158" s="136" t="s">
        <v>124</v>
      </c>
      <c r="F158" s="137" t="s">
        <v>223</v>
      </c>
      <c r="I158" s="138"/>
      <c r="L158" s="32"/>
      <c r="M158" s="139"/>
      <c r="T158" s="51"/>
      <c r="AT158" s="17" t="s">
        <v>124</v>
      </c>
      <c r="AU158" s="17" t="s">
        <v>79</v>
      </c>
    </row>
    <row r="159" spans="2:65" s="1" customFormat="1" x14ac:dyDescent="0.2">
      <c r="B159" s="32"/>
      <c r="D159" s="140" t="s">
        <v>126</v>
      </c>
      <c r="F159" s="141" t="s">
        <v>224</v>
      </c>
      <c r="I159" s="138"/>
      <c r="L159" s="32"/>
      <c r="M159" s="139"/>
      <c r="T159" s="51"/>
      <c r="AT159" s="17" t="s">
        <v>126</v>
      </c>
      <c r="AU159" s="17" t="s">
        <v>79</v>
      </c>
    </row>
    <row r="160" spans="2:65" s="14" customFormat="1" x14ac:dyDescent="0.2">
      <c r="B160" s="156"/>
      <c r="D160" s="136" t="s">
        <v>128</v>
      </c>
      <c r="E160" s="157" t="s">
        <v>19</v>
      </c>
      <c r="F160" s="158" t="s">
        <v>225</v>
      </c>
      <c r="H160" s="157" t="s">
        <v>19</v>
      </c>
      <c r="I160" s="159"/>
      <c r="L160" s="156"/>
      <c r="M160" s="160"/>
      <c r="T160" s="161"/>
      <c r="AT160" s="157" t="s">
        <v>128</v>
      </c>
      <c r="AU160" s="157" t="s">
        <v>79</v>
      </c>
      <c r="AV160" s="14" t="s">
        <v>76</v>
      </c>
      <c r="AW160" s="14" t="s">
        <v>30</v>
      </c>
      <c r="AX160" s="14" t="s">
        <v>71</v>
      </c>
      <c r="AY160" s="157" t="s">
        <v>115</v>
      </c>
    </row>
    <row r="161" spans="2:65" s="12" customFormat="1" x14ac:dyDescent="0.2">
      <c r="B161" s="142"/>
      <c r="D161" s="136" t="s">
        <v>128</v>
      </c>
      <c r="E161" s="143" t="s">
        <v>19</v>
      </c>
      <c r="F161" s="144" t="s">
        <v>226</v>
      </c>
      <c r="H161" s="145">
        <v>8.4480000000000004</v>
      </c>
      <c r="I161" s="146"/>
      <c r="L161" s="142"/>
      <c r="M161" s="147"/>
      <c r="T161" s="148"/>
      <c r="AT161" s="143" t="s">
        <v>128</v>
      </c>
      <c r="AU161" s="143" t="s">
        <v>79</v>
      </c>
      <c r="AV161" s="12" t="s">
        <v>79</v>
      </c>
      <c r="AW161" s="12" t="s">
        <v>30</v>
      </c>
      <c r="AX161" s="12" t="s">
        <v>71</v>
      </c>
      <c r="AY161" s="143" t="s">
        <v>115</v>
      </c>
    </row>
    <row r="162" spans="2:65" s="12" customFormat="1" x14ac:dyDescent="0.2">
      <c r="B162" s="142"/>
      <c r="D162" s="136" t="s">
        <v>128</v>
      </c>
      <c r="E162" s="143" t="s">
        <v>19</v>
      </c>
      <c r="F162" s="144" t="s">
        <v>227</v>
      </c>
      <c r="H162" s="145">
        <v>0.748</v>
      </c>
      <c r="I162" s="146"/>
      <c r="L162" s="142"/>
      <c r="M162" s="147"/>
      <c r="T162" s="148"/>
      <c r="AT162" s="143" t="s">
        <v>128</v>
      </c>
      <c r="AU162" s="143" t="s">
        <v>79</v>
      </c>
      <c r="AV162" s="12" t="s">
        <v>79</v>
      </c>
      <c r="AW162" s="12" t="s">
        <v>30</v>
      </c>
      <c r="AX162" s="12" t="s">
        <v>71</v>
      </c>
      <c r="AY162" s="143" t="s">
        <v>115</v>
      </c>
    </row>
    <row r="163" spans="2:65" s="13" customFormat="1" x14ac:dyDescent="0.2">
      <c r="B163" s="149"/>
      <c r="D163" s="136" t="s">
        <v>128</v>
      </c>
      <c r="E163" s="150" t="s">
        <v>19</v>
      </c>
      <c r="F163" s="151" t="s">
        <v>176</v>
      </c>
      <c r="H163" s="152">
        <v>9.1959999999999997</v>
      </c>
      <c r="I163" s="153"/>
      <c r="L163" s="149"/>
      <c r="M163" s="154"/>
      <c r="T163" s="155"/>
      <c r="AT163" s="150" t="s">
        <v>128</v>
      </c>
      <c r="AU163" s="150" t="s">
        <v>79</v>
      </c>
      <c r="AV163" s="13" t="s">
        <v>122</v>
      </c>
      <c r="AW163" s="13" t="s">
        <v>30</v>
      </c>
      <c r="AX163" s="13" t="s">
        <v>76</v>
      </c>
      <c r="AY163" s="150" t="s">
        <v>115</v>
      </c>
    </row>
    <row r="164" spans="2:65" s="1" customFormat="1" ht="16.5" customHeight="1" x14ac:dyDescent="0.2">
      <c r="B164" s="32"/>
      <c r="C164" s="123" t="s">
        <v>8</v>
      </c>
      <c r="D164" s="123" t="s">
        <v>117</v>
      </c>
      <c r="E164" s="124" t="s">
        <v>228</v>
      </c>
      <c r="F164" s="125" t="s">
        <v>229</v>
      </c>
      <c r="G164" s="126" t="s">
        <v>230</v>
      </c>
      <c r="H164" s="127">
        <v>61.92</v>
      </c>
      <c r="I164" s="128"/>
      <c r="J164" s="129">
        <f>ROUND(I164*H164,2)</f>
        <v>0</v>
      </c>
      <c r="K164" s="125" t="s">
        <v>121</v>
      </c>
      <c r="L164" s="32"/>
      <c r="M164" s="130" t="s">
        <v>19</v>
      </c>
      <c r="N164" s="131" t="s">
        <v>42</v>
      </c>
      <c r="P164" s="132">
        <f>O164*H164</f>
        <v>0</v>
      </c>
      <c r="Q164" s="132">
        <v>2.64E-3</v>
      </c>
      <c r="R164" s="132">
        <f>Q164*H164</f>
        <v>0.1634688</v>
      </c>
      <c r="S164" s="132">
        <v>0</v>
      </c>
      <c r="T164" s="133">
        <f>S164*H164</f>
        <v>0</v>
      </c>
      <c r="AR164" s="134" t="s">
        <v>122</v>
      </c>
      <c r="AT164" s="134" t="s">
        <v>117</v>
      </c>
      <c r="AU164" s="134" t="s">
        <v>79</v>
      </c>
      <c r="AY164" s="17" t="s">
        <v>115</v>
      </c>
      <c r="BE164" s="135">
        <f>IF(N164="základní",J164,0)</f>
        <v>0</v>
      </c>
      <c r="BF164" s="135">
        <f>IF(N164="snížená",J164,0)</f>
        <v>0</v>
      </c>
      <c r="BG164" s="135">
        <f>IF(N164="zákl. přenesená",J164,0)</f>
        <v>0</v>
      </c>
      <c r="BH164" s="135">
        <f>IF(N164="sníž. přenesená",J164,0)</f>
        <v>0</v>
      </c>
      <c r="BI164" s="135">
        <f>IF(N164="nulová",J164,0)</f>
        <v>0</v>
      </c>
      <c r="BJ164" s="17" t="s">
        <v>76</v>
      </c>
      <c r="BK164" s="135">
        <f>ROUND(I164*H164,2)</f>
        <v>0</v>
      </c>
      <c r="BL164" s="17" t="s">
        <v>122</v>
      </c>
      <c r="BM164" s="134" t="s">
        <v>231</v>
      </c>
    </row>
    <row r="165" spans="2:65" s="1" customFormat="1" x14ac:dyDescent="0.2">
      <c r="B165" s="32"/>
      <c r="D165" s="136" t="s">
        <v>124</v>
      </c>
      <c r="F165" s="137" t="s">
        <v>232</v>
      </c>
      <c r="I165" s="138"/>
      <c r="L165" s="32"/>
      <c r="M165" s="139"/>
      <c r="T165" s="51"/>
      <c r="AT165" s="17" t="s">
        <v>124</v>
      </c>
      <c r="AU165" s="17" t="s">
        <v>79</v>
      </c>
    </row>
    <row r="166" spans="2:65" s="1" customFormat="1" x14ac:dyDescent="0.2">
      <c r="B166" s="32"/>
      <c r="D166" s="140" t="s">
        <v>126</v>
      </c>
      <c r="F166" s="141" t="s">
        <v>233</v>
      </c>
      <c r="I166" s="138"/>
      <c r="L166" s="32"/>
      <c r="M166" s="139"/>
      <c r="T166" s="51"/>
      <c r="AT166" s="17" t="s">
        <v>126</v>
      </c>
      <c r="AU166" s="17" t="s">
        <v>79</v>
      </c>
    </row>
    <row r="167" spans="2:65" s="12" customFormat="1" x14ac:dyDescent="0.2">
      <c r="B167" s="142"/>
      <c r="D167" s="136" t="s">
        <v>128</v>
      </c>
      <c r="E167" s="143" t="s">
        <v>19</v>
      </c>
      <c r="F167" s="144" t="s">
        <v>234</v>
      </c>
      <c r="H167" s="145">
        <v>32.32</v>
      </c>
      <c r="I167" s="146"/>
      <c r="L167" s="142"/>
      <c r="M167" s="147"/>
      <c r="T167" s="148"/>
      <c r="AT167" s="143" t="s">
        <v>128</v>
      </c>
      <c r="AU167" s="143" t="s">
        <v>79</v>
      </c>
      <c r="AV167" s="12" t="s">
        <v>79</v>
      </c>
      <c r="AW167" s="12" t="s">
        <v>30</v>
      </c>
      <c r="AX167" s="12" t="s">
        <v>71</v>
      </c>
      <c r="AY167" s="143" t="s">
        <v>115</v>
      </c>
    </row>
    <row r="168" spans="2:65" s="12" customFormat="1" x14ac:dyDescent="0.2">
      <c r="B168" s="142"/>
      <c r="D168" s="136" t="s">
        <v>128</v>
      </c>
      <c r="E168" s="143" t="s">
        <v>19</v>
      </c>
      <c r="F168" s="144" t="s">
        <v>235</v>
      </c>
      <c r="H168" s="145">
        <v>29.6</v>
      </c>
      <c r="I168" s="146"/>
      <c r="L168" s="142"/>
      <c r="M168" s="147"/>
      <c r="T168" s="148"/>
      <c r="AT168" s="143" t="s">
        <v>128</v>
      </c>
      <c r="AU168" s="143" t="s">
        <v>79</v>
      </c>
      <c r="AV168" s="12" t="s">
        <v>79</v>
      </c>
      <c r="AW168" s="12" t="s">
        <v>30</v>
      </c>
      <c r="AX168" s="12" t="s">
        <v>71</v>
      </c>
      <c r="AY168" s="143" t="s">
        <v>115</v>
      </c>
    </row>
    <row r="169" spans="2:65" s="13" customFormat="1" x14ac:dyDescent="0.2">
      <c r="B169" s="149"/>
      <c r="D169" s="136" t="s">
        <v>128</v>
      </c>
      <c r="E169" s="150" t="s">
        <v>19</v>
      </c>
      <c r="F169" s="151" t="s">
        <v>176</v>
      </c>
      <c r="H169" s="152">
        <v>61.92</v>
      </c>
      <c r="I169" s="153"/>
      <c r="L169" s="149"/>
      <c r="M169" s="154"/>
      <c r="T169" s="155"/>
      <c r="AT169" s="150" t="s">
        <v>128</v>
      </c>
      <c r="AU169" s="150" t="s">
        <v>79</v>
      </c>
      <c r="AV169" s="13" t="s">
        <v>122</v>
      </c>
      <c r="AW169" s="13" t="s">
        <v>30</v>
      </c>
      <c r="AX169" s="13" t="s">
        <v>76</v>
      </c>
      <c r="AY169" s="150" t="s">
        <v>115</v>
      </c>
    </row>
    <row r="170" spans="2:65" s="1" customFormat="1" ht="16.5" customHeight="1" x14ac:dyDescent="0.2">
      <c r="B170" s="32"/>
      <c r="C170" s="123" t="s">
        <v>236</v>
      </c>
      <c r="D170" s="123" t="s">
        <v>117</v>
      </c>
      <c r="E170" s="124" t="s">
        <v>237</v>
      </c>
      <c r="F170" s="125" t="s">
        <v>238</v>
      </c>
      <c r="G170" s="126" t="s">
        <v>230</v>
      </c>
      <c r="H170" s="127">
        <v>61.92</v>
      </c>
      <c r="I170" s="128"/>
      <c r="J170" s="129">
        <f>ROUND(I170*H170,2)</f>
        <v>0</v>
      </c>
      <c r="K170" s="125" t="s">
        <v>121</v>
      </c>
      <c r="L170" s="32"/>
      <c r="M170" s="130" t="s">
        <v>19</v>
      </c>
      <c r="N170" s="131" t="s">
        <v>42</v>
      </c>
      <c r="P170" s="132">
        <f>O170*H170</f>
        <v>0</v>
      </c>
      <c r="Q170" s="132">
        <v>0</v>
      </c>
      <c r="R170" s="132">
        <f>Q170*H170</f>
        <v>0</v>
      </c>
      <c r="S170" s="132">
        <v>0</v>
      </c>
      <c r="T170" s="133">
        <f>S170*H170</f>
        <v>0</v>
      </c>
      <c r="AR170" s="134" t="s">
        <v>122</v>
      </c>
      <c r="AT170" s="134" t="s">
        <v>117</v>
      </c>
      <c r="AU170" s="134" t="s">
        <v>79</v>
      </c>
      <c r="AY170" s="17" t="s">
        <v>115</v>
      </c>
      <c r="BE170" s="135">
        <f>IF(N170="základní",J170,0)</f>
        <v>0</v>
      </c>
      <c r="BF170" s="135">
        <f>IF(N170="snížená",J170,0)</f>
        <v>0</v>
      </c>
      <c r="BG170" s="135">
        <f>IF(N170="zákl. přenesená",J170,0)</f>
        <v>0</v>
      </c>
      <c r="BH170" s="135">
        <f>IF(N170="sníž. přenesená",J170,0)</f>
        <v>0</v>
      </c>
      <c r="BI170" s="135">
        <f>IF(N170="nulová",J170,0)</f>
        <v>0</v>
      </c>
      <c r="BJ170" s="17" t="s">
        <v>76</v>
      </c>
      <c r="BK170" s="135">
        <f>ROUND(I170*H170,2)</f>
        <v>0</v>
      </c>
      <c r="BL170" s="17" t="s">
        <v>122</v>
      </c>
      <c r="BM170" s="134" t="s">
        <v>239</v>
      </c>
    </row>
    <row r="171" spans="2:65" s="1" customFormat="1" x14ac:dyDescent="0.2">
      <c r="B171" s="32"/>
      <c r="D171" s="136" t="s">
        <v>124</v>
      </c>
      <c r="F171" s="137" t="s">
        <v>240</v>
      </c>
      <c r="I171" s="138"/>
      <c r="L171" s="32"/>
      <c r="M171" s="139"/>
      <c r="T171" s="51"/>
      <c r="AT171" s="17" t="s">
        <v>124</v>
      </c>
      <c r="AU171" s="17" t="s">
        <v>79</v>
      </c>
    </row>
    <row r="172" spans="2:65" s="1" customFormat="1" x14ac:dyDescent="0.2">
      <c r="B172" s="32"/>
      <c r="D172" s="140" t="s">
        <v>126</v>
      </c>
      <c r="F172" s="141" t="s">
        <v>241</v>
      </c>
      <c r="I172" s="138"/>
      <c r="L172" s="32"/>
      <c r="M172" s="139"/>
      <c r="T172" s="51"/>
      <c r="AT172" s="17" t="s">
        <v>126</v>
      </c>
      <c r="AU172" s="17" t="s">
        <v>79</v>
      </c>
    </row>
    <row r="173" spans="2:65" s="1" customFormat="1" ht="16.5" customHeight="1" x14ac:dyDescent="0.2">
      <c r="B173" s="32"/>
      <c r="C173" s="123" t="s">
        <v>242</v>
      </c>
      <c r="D173" s="123" t="s">
        <v>117</v>
      </c>
      <c r="E173" s="124" t="s">
        <v>243</v>
      </c>
      <c r="F173" s="125" t="s">
        <v>244</v>
      </c>
      <c r="G173" s="126" t="s">
        <v>245</v>
      </c>
      <c r="H173" s="127">
        <v>0.92</v>
      </c>
      <c r="I173" s="128"/>
      <c r="J173" s="129">
        <f>ROUND(I173*H173,2)</f>
        <v>0</v>
      </c>
      <c r="K173" s="125" t="s">
        <v>121</v>
      </c>
      <c r="L173" s="32"/>
      <c r="M173" s="130" t="s">
        <v>19</v>
      </c>
      <c r="N173" s="131" t="s">
        <v>42</v>
      </c>
      <c r="P173" s="132">
        <f>O173*H173</f>
        <v>0</v>
      </c>
      <c r="Q173" s="132">
        <v>1.0606199999999999</v>
      </c>
      <c r="R173" s="132">
        <f>Q173*H173</f>
        <v>0.97577039999999993</v>
      </c>
      <c r="S173" s="132">
        <v>0</v>
      </c>
      <c r="T173" s="133">
        <f>S173*H173</f>
        <v>0</v>
      </c>
      <c r="AR173" s="134" t="s">
        <v>122</v>
      </c>
      <c r="AT173" s="134" t="s">
        <v>117</v>
      </c>
      <c r="AU173" s="134" t="s">
        <v>79</v>
      </c>
      <c r="AY173" s="17" t="s">
        <v>115</v>
      </c>
      <c r="BE173" s="135">
        <f>IF(N173="základní",J173,0)</f>
        <v>0</v>
      </c>
      <c r="BF173" s="135">
        <f>IF(N173="snížená",J173,0)</f>
        <v>0</v>
      </c>
      <c r="BG173" s="135">
        <f>IF(N173="zákl. přenesená",J173,0)</f>
        <v>0</v>
      </c>
      <c r="BH173" s="135">
        <f>IF(N173="sníž. přenesená",J173,0)</f>
        <v>0</v>
      </c>
      <c r="BI173" s="135">
        <f>IF(N173="nulová",J173,0)</f>
        <v>0</v>
      </c>
      <c r="BJ173" s="17" t="s">
        <v>76</v>
      </c>
      <c r="BK173" s="135">
        <f>ROUND(I173*H173,2)</f>
        <v>0</v>
      </c>
      <c r="BL173" s="17" t="s">
        <v>122</v>
      </c>
      <c r="BM173" s="134" t="s">
        <v>246</v>
      </c>
    </row>
    <row r="174" spans="2:65" s="1" customFormat="1" x14ac:dyDescent="0.2">
      <c r="B174" s="32"/>
      <c r="D174" s="136" t="s">
        <v>124</v>
      </c>
      <c r="F174" s="137" t="s">
        <v>247</v>
      </c>
      <c r="I174" s="138"/>
      <c r="L174" s="32"/>
      <c r="M174" s="139"/>
      <c r="T174" s="51"/>
      <c r="AT174" s="17" t="s">
        <v>124</v>
      </c>
      <c r="AU174" s="17" t="s">
        <v>79</v>
      </c>
    </row>
    <row r="175" spans="2:65" s="1" customFormat="1" x14ac:dyDescent="0.2">
      <c r="B175" s="32"/>
      <c r="D175" s="140" t="s">
        <v>126</v>
      </c>
      <c r="F175" s="141" t="s">
        <v>248</v>
      </c>
      <c r="I175" s="138"/>
      <c r="L175" s="32"/>
      <c r="M175" s="139"/>
      <c r="T175" s="51"/>
      <c r="AT175" s="17" t="s">
        <v>126</v>
      </c>
      <c r="AU175" s="17" t="s">
        <v>79</v>
      </c>
    </row>
    <row r="176" spans="2:65" s="12" customFormat="1" x14ac:dyDescent="0.2">
      <c r="B176" s="142"/>
      <c r="D176" s="136" t="s">
        <v>128</v>
      </c>
      <c r="E176" s="143" t="s">
        <v>19</v>
      </c>
      <c r="F176" s="144" t="s">
        <v>249</v>
      </c>
      <c r="H176" s="145">
        <v>0.92</v>
      </c>
      <c r="I176" s="146"/>
      <c r="L176" s="142"/>
      <c r="M176" s="147"/>
      <c r="T176" s="148"/>
      <c r="AT176" s="143" t="s">
        <v>128</v>
      </c>
      <c r="AU176" s="143" t="s">
        <v>79</v>
      </c>
      <c r="AV176" s="12" t="s">
        <v>79</v>
      </c>
      <c r="AW176" s="12" t="s">
        <v>30</v>
      </c>
      <c r="AX176" s="12" t="s">
        <v>76</v>
      </c>
      <c r="AY176" s="143" t="s">
        <v>115</v>
      </c>
    </row>
    <row r="177" spans="2:65" s="11" customFormat="1" ht="22.95" customHeight="1" x14ac:dyDescent="0.25">
      <c r="B177" s="111"/>
      <c r="D177" s="112" t="s">
        <v>70</v>
      </c>
      <c r="E177" s="121" t="s">
        <v>136</v>
      </c>
      <c r="F177" s="121" t="s">
        <v>250</v>
      </c>
      <c r="I177" s="114"/>
      <c r="J177" s="122">
        <f>BK177</f>
        <v>0</v>
      </c>
      <c r="L177" s="111"/>
      <c r="M177" s="116"/>
      <c r="P177" s="117">
        <f>SUM(P178:P207)</f>
        <v>0</v>
      </c>
      <c r="R177" s="117">
        <f>SUM(R178:R207)</f>
        <v>12.082249999999998</v>
      </c>
      <c r="T177" s="118">
        <f>SUM(T178:T207)</f>
        <v>0</v>
      </c>
      <c r="AR177" s="112" t="s">
        <v>76</v>
      </c>
      <c r="AT177" s="119" t="s">
        <v>70</v>
      </c>
      <c r="AU177" s="119" t="s">
        <v>76</v>
      </c>
      <c r="AY177" s="112" t="s">
        <v>115</v>
      </c>
      <c r="BK177" s="120">
        <f>SUM(BK178:BK207)</f>
        <v>0</v>
      </c>
    </row>
    <row r="178" spans="2:65" s="1" customFormat="1" ht="16.5" customHeight="1" x14ac:dyDescent="0.2">
      <c r="B178" s="32"/>
      <c r="C178" s="123" t="s">
        <v>251</v>
      </c>
      <c r="D178" s="123" t="s">
        <v>117</v>
      </c>
      <c r="E178" s="124" t="s">
        <v>252</v>
      </c>
      <c r="F178" s="125" t="s">
        <v>253</v>
      </c>
      <c r="G178" s="126" t="s">
        <v>254</v>
      </c>
      <c r="H178" s="127">
        <v>25</v>
      </c>
      <c r="I178" s="128"/>
      <c r="J178" s="129">
        <f>ROUND(I178*H178,2)</f>
        <v>0</v>
      </c>
      <c r="K178" s="125" t="s">
        <v>121</v>
      </c>
      <c r="L178" s="32"/>
      <c r="M178" s="130" t="s">
        <v>19</v>
      </c>
      <c r="N178" s="131" t="s">
        <v>42</v>
      </c>
      <c r="P178" s="132">
        <f>O178*H178</f>
        <v>0</v>
      </c>
      <c r="Q178" s="132">
        <v>0.17488999999999999</v>
      </c>
      <c r="R178" s="132">
        <f>Q178*H178</f>
        <v>4.3722499999999993</v>
      </c>
      <c r="S178" s="132">
        <v>0</v>
      </c>
      <c r="T178" s="133">
        <f>S178*H178</f>
        <v>0</v>
      </c>
      <c r="AR178" s="134" t="s">
        <v>122</v>
      </c>
      <c r="AT178" s="134" t="s">
        <v>117</v>
      </c>
      <c r="AU178" s="134" t="s">
        <v>79</v>
      </c>
      <c r="AY178" s="17" t="s">
        <v>115</v>
      </c>
      <c r="BE178" s="135">
        <f>IF(N178="základní",J178,0)</f>
        <v>0</v>
      </c>
      <c r="BF178" s="135">
        <f>IF(N178="snížená",J178,0)</f>
        <v>0</v>
      </c>
      <c r="BG178" s="135">
        <f>IF(N178="zákl. přenesená",J178,0)</f>
        <v>0</v>
      </c>
      <c r="BH178" s="135">
        <f>IF(N178="sníž. přenesená",J178,0)</f>
        <v>0</v>
      </c>
      <c r="BI178" s="135">
        <f>IF(N178="nulová",J178,0)</f>
        <v>0</v>
      </c>
      <c r="BJ178" s="17" t="s">
        <v>76</v>
      </c>
      <c r="BK178" s="135">
        <f>ROUND(I178*H178,2)</f>
        <v>0</v>
      </c>
      <c r="BL178" s="17" t="s">
        <v>122</v>
      </c>
      <c r="BM178" s="134" t="s">
        <v>255</v>
      </c>
    </row>
    <row r="179" spans="2:65" s="1" customFormat="1" ht="19.2" x14ac:dyDescent="0.2">
      <c r="B179" s="32"/>
      <c r="D179" s="136" t="s">
        <v>124</v>
      </c>
      <c r="F179" s="137" t="s">
        <v>256</v>
      </c>
      <c r="I179" s="138"/>
      <c r="L179" s="32"/>
      <c r="M179" s="139"/>
      <c r="T179" s="51"/>
      <c r="AT179" s="17" t="s">
        <v>124</v>
      </c>
      <c r="AU179" s="17" t="s">
        <v>79</v>
      </c>
    </row>
    <row r="180" spans="2:65" s="1" customFormat="1" x14ac:dyDescent="0.2">
      <c r="B180" s="32"/>
      <c r="D180" s="140" t="s">
        <v>126</v>
      </c>
      <c r="F180" s="141" t="s">
        <v>257</v>
      </c>
      <c r="I180" s="138"/>
      <c r="L180" s="32"/>
      <c r="M180" s="139"/>
      <c r="T180" s="51"/>
      <c r="AT180" s="17" t="s">
        <v>126</v>
      </c>
      <c r="AU180" s="17" t="s">
        <v>79</v>
      </c>
    </row>
    <row r="181" spans="2:65" s="1" customFormat="1" ht="16.5" customHeight="1" x14ac:dyDescent="0.2">
      <c r="B181" s="32"/>
      <c r="C181" s="162" t="s">
        <v>258</v>
      </c>
      <c r="D181" s="162" t="s">
        <v>259</v>
      </c>
      <c r="E181" s="163" t="s">
        <v>260</v>
      </c>
      <c r="F181" s="164" t="s">
        <v>261</v>
      </c>
      <c r="G181" s="165" t="s">
        <v>254</v>
      </c>
      <c r="H181" s="166">
        <v>25</v>
      </c>
      <c r="I181" s="167"/>
      <c r="J181" s="168">
        <f>ROUND(I181*H181,2)</f>
        <v>0</v>
      </c>
      <c r="K181" s="164" t="s">
        <v>19</v>
      </c>
      <c r="L181" s="169"/>
      <c r="M181" s="170" t="s">
        <v>19</v>
      </c>
      <c r="N181" s="171" t="s">
        <v>42</v>
      </c>
      <c r="P181" s="132">
        <f>O181*H181</f>
        <v>0</v>
      </c>
      <c r="Q181" s="132">
        <v>0</v>
      </c>
      <c r="R181" s="132">
        <f>Q181*H181</f>
        <v>0</v>
      </c>
      <c r="S181" s="132">
        <v>0</v>
      </c>
      <c r="T181" s="133">
        <f>S181*H181</f>
        <v>0</v>
      </c>
      <c r="AR181" s="134" t="s">
        <v>167</v>
      </c>
      <c r="AT181" s="134" t="s">
        <v>259</v>
      </c>
      <c r="AU181" s="134" t="s">
        <v>79</v>
      </c>
      <c r="AY181" s="17" t="s">
        <v>115</v>
      </c>
      <c r="BE181" s="135">
        <f>IF(N181="základní",J181,0)</f>
        <v>0</v>
      </c>
      <c r="BF181" s="135">
        <f>IF(N181="snížená",J181,0)</f>
        <v>0</v>
      </c>
      <c r="BG181" s="135">
        <f>IF(N181="zákl. přenesená",J181,0)</f>
        <v>0</v>
      </c>
      <c r="BH181" s="135">
        <f>IF(N181="sníž. přenesená",J181,0)</f>
        <v>0</v>
      </c>
      <c r="BI181" s="135">
        <f>IF(N181="nulová",J181,0)</f>
        <v>0</v>
      </c>
      <c r="BJ181" s="17" t="s">
        <v>76</v>
      </c>
      <c r="BK181" s="135">
        <f>ROUND(I181*H181,2)</f>
        <v>0</v>
      </c>
      <c r="BL181" s="17" t="s">
        <v>122</v>
      </c>
      <c r="BM181" s="134" t="s">
        <v>262</v>
      </c>
    </row>
    <row r="182" spans="2:65" s="1" customFormat="1" x14ac:dyDescent="0.2">
      <c r="B182" s="32"/>
      <c r="D182" s="136" t="s">
        <v>124</v>
      </c>
      <c r="F182" s="137" t="s">
        <v>261</v>
      </c>
      <c r="I182" s="138"/>
      <c r="L182" s="32"/>
      <c r="M182" s="139"/>
      <c r="T182" s="51"/>
      <c r="AT182" s="17" t="s">
        <v>124</v>
      </c>
      <c r="AU182" s="17" t="s">
        <v>79</v>
      </c>
    </row>
    <row r="183" spans="2:65" s="1" customFormat="1" ht="16.5" customHeight="1" x14ac:dyDescent="0.2">
      <c r="B183" s="32"/>
      <c r="C183" s="123" t="s">
        <v>263</v>
      </c>
      <c r="D183" s="123" t="s">
        <v>117</v>
      </c>
      <c r="E183" s="124" t="s">
        <v>264</v>
      </c>
      <c r="F183" s="125" t="s">
        <v>265</v>
      </c>
      <c r="G183" s="126" t="s">
        <v>254</v>
      </c>
      <c r="H183" s="127">
        <v>14</v>
      </c>
      <c r="I183" s="128"/>
      <c r="J183" s="129">
        <f>ROUND(I183*H183,2)</f>
        <v>0</v>
      </c>
      <c r="K183" s="125" t="s">
        <v>121</v>
      </c>
      <c r="L183" s="32"/>
      <c r="M183" s="130" t="s">
        <v>19</v>
      </c>
      <c r="N183" s="131" t="s">
        <v>42</v>
      </c>
      <c r="P183" s="132">
        <f>O183*H183</f>
        <v>0</v>
      </c>
      <c r="Q183" s="132">
        <v>0</v>
      </c>
      <c r="R183" s="132">
        <f>Q183*H183</f>
        <v>0</v>
      </c>
      <c r="S183" s="132">
        <v>0</v>
      </c>
      <c r="T183" s="133">
        <f>S183*H183</f>
        <v>0</v>
      </c>
      <c r="AR183" s="134" t="s">
        <v>122</v>
      </c>
      <c r="AT183" s="134" t="s">
        <v>117</v>
      </c>
      <c r="AU183" s="134" t="s">
        <v>79</v>
      </c>
      <c r="AY183" s="17" t="s">
        <v>115</v>
      </c>
      <c r="BE183" s="135">
        <f>IF(N183="základní",J183,0)</f>
        <v>0</v>
      </c>
      <c r="BF183" s="135">
        <f>IF(N183="snížená",J183,0)</f>
        <v>0</v>
      </c>
      <c r="BG183" s="135">
        <f>IF(N183="zákl. přenesená",J183,0)</f>
        <v>0</v>
      </c>
      <c r="BH183" s="135">
        <f>IF(N183="sníž. přenesená",J183,0)</f>
        <v>0</v>
      </c>
      <c r="BI183" s="135">
        <f>IF(N183="nulová",J183,0)</f>
        <v>0</v>
      </c>
      <c r="BJ183" s="17" t="s">
        <v>76</v>
      </c>
      <c r="BK183" s="135">
        <f>ROUND(I183*H183,2)</f>
        <v>0</v>
      </c>
      <c r="BL183" s="17" t="s">
        <v>122</v>
      </c>
      <c r="BM183" s="134" t="s">
        <v>266</v>
      </c>
    </row>
    <row r="184" spans="2:65" s="1" customFormat="1" x14ac:dyDescent="0.2">
      <c r="B184" s="32"/>
      <c r="D184" s="136" t="s">
        <v>124</v>
      </c>
      <c r="F184" s="137" t="s">
        <v>267</v>
      </c>
      <c r="I184" s="138"/>
      <c r="L184" s="32"/>
      <c r="M184" s="139"/>
      <c r="T184" s="51"/>
      <c r="AT184" s="17" t="s">
        <v>124</v>
      </c>
      <c r="AU184" s="17" t="s">
        <v>79</v>
      </c>
    </row>
    <row r="185" spans="2:65" s="1" customFormat="1" x14ac:dyDescent="0.2">
      <c r="B185" s="32"/>
      <c r="D185" s="140" t="s">
        <v>126</v>
      </c>
      <c r="F185" s="141" t="s">
        <v>268</v>
      </c>
      <c r="I185" s="138"/>
      <c r="L185" s="32"/>
      <c r="M185" s="139"/>
      <c r="T185" s="51"/>
      <c r="AT185" s="17" t="s">
        <v>126</v>
      </c>
      <c r="AU185" s="17" t="s">
        <v>79</v>
      </c>
    </row>
    <row r="186" spans="2:65" s="1" customFormat="1" ht="21.75" customHeight="1" x14ac:dyDescent="0.2">
      <c r="B186" s="32"/>
      <c r="C186" s="123" t="s">
        <v>7</v>
      </c>
      <c r="D186" s="123" t="s">
        <v>117</v>
      </c>
      <c r="E186" s="124" t="s">
        <v>269</v>
      </c>
      <c r="F186" s="125" t="s">
        <v>270</v>
      </c>
      <c r="G186" s="126" t="s">
        <v>139</v>
      </c>
      <c r="H186" s="127">
        <v>31.2</v>
      </c>
      <c r="I186" s="128"/>
      <c r="J186" s="129">
        <f>ROUND(I186*H186,2)</f>
        <v>0</v>
      </c>
      <c r="K186" s="125" t="s">
        <v>121</v>
      </c>
      <c r="L186" s="32"/>
      <c r="M186" s="130" t="s">
        <v>19</v>
      </c>
      <c r="N186" s="131" t="s">
        <v>42</v>
      </c>
      <c r="P186" s="132">
        <f>O186*H186</f>
        <v>0</v>
      </c>
      <c r="Q186" s="132">
        <v>0</v>
      </c>
      <c r="R186" s="132">
        <f>Q186*H186</f>
        <v>0</v>
      </c>
      <c r="S186" s="132">
        <v>0</v>
      </c>
      <c r="T186" s="133">
        <f>S186*H186</f>
        <v>0</v>
      </c>
      <c r="AR186" s="134" t="s">
        <v>122</v>
      </c>
      <c r="AT186" s="134" t="s">
        <v>117</v>
      </c>
      <c r="AU186" s="134" t="s">
        <v>79</v>
      </c>
      <c r="AY186" s="17" t="s">
        <v>115</v>
      </c>
      <c r="BE186" s="135">
        <f>IF(N186="základní",J186,0)</f>
        <v>0</v>
      </c>
      <c r="BF186" s="135">
        <f>IF(N186="snížená",J186,0)</f>
        <v>0</v>
      </c>
      <c r="BG186" s="135">
        <f>IF(N186="zákl. přenesená",J186,0)</f>
        <v>0</v>
      </c>
      <c r="BH186" s="135">
        <f>IF(N186="sníž. přenesená",J186,0)</f>
        <v>0</v>
      </c>
      <c r="BI186" s="135">
        <f>IF(N186="nulová",J186,0)</f>
        <v>0</v>
      </c>
      <c r="BJ186" s="17" t="s">
        <v>76</v>
      </c>
      <c r="BK186" s="135">
        <f>ROUND(I186*H186,2)</f>
        <v>0</v>
      </c>
      <c r="BL186" s="17" t="s">
        <v>122</v>
      </c>
      <c r="BM186" s="134" t="s">
        <v>271</v>
      </c>
    </row>
    <row r="187" spans="2:65" s="1" customFormat="1" x14ac:dyDescent="0.2">
      <c r="B187" s="32"/>
      <c r="D187" s="136" t="s">
        <v>124</v>
      </c>
      <c r="F187" s="137" t="s">
        <v>272</v>
      </c>
      <c r="I187" s="138"/>
      <c r="L187" s="32"/>
      <c r="M187" s="139"/>
      <c r="T187" s="51"/>
      <c r="AT187" s="17" t="s">
        <v>124</v>
      </c>
      <c r="AU187" s="17" t="s">
        <v>79</v>
      </c>
    </row>
    <row r="188" spans="2:65" s="1" customFormat="1" x14ac:dyDescent="0.2">
      <c r="B188" s="32"/>
      <c r="D188" s="140" t="s">
        <v>126</v>
      </c>
      <c r="F188" s="141" t="s">
        <v>273</v>
      </c>
      <c r="I188" s="138"/>
      <c r="L188" s="32"/>
      <c r="M188" s="139"/>
      <c r="T188" s="51"/>
      <c r="AT188" s="17" t="s">
        <v>126</v>
      </c>
      <c r="AU188" s="17" t="s">
        <v>79</v>
      </c>
    </row>
    <row r="189" spans="2:65" s="12" customFormat="1" x14ac:dyDescent="0.2">
      <c r="B189" s="142"/>
      <c r="D189" s="136" t="s">
        <v>128</v>
      </c>
      <c r="E189" s="143" t="s">
        <v>19</v>
      </c>
      <c r="F189" s="144" t="s">
        <v>274</v>
      </c>
      <c r="H189" s="145">
        <v>31.2</v>
      </c>
      <c r="I189" s="146"/>
      <c r="L189" s="142"/>
      <c r="M189" s="147"/>
      <c r="T189" s="148"/>
      <c r="AT189" s="143" t="s">
        <v>128</v>
      </c>
      <c r="AU189" s="143" t="s">
        <v>79</v>
      </c>
      <c r="AV189" s="12" t="s">
        <v>79</v>
      </c>
      <c r="AW189" s="12" t="s">
        <v>30</v>
      </c>
      <c r="AX189" s="12" t="s">
        <v>76</v>
      </c>
      <c r="AY189" s="143" t="s">
        <v>115</v>
      </c>
    </row>
    <row r="190" spans="2:65" s="1" customFormat="1" ht="16.5" customHeight="1" x14ac:dyDescent="0.2">
      <c r="B190" s="32"/>
      <c r="C190" s="162" t="s">
        <v>275</v>
      </c>
      <c r="D190" s="162" t="s">
        <v>259</v>
      </c>
      <c r="E190" s="163" t="s">
        <v>276</v>
      </c>
      <c r="F190" s="164" t="s">
        <v>277</v>
      </c>
      <c r="G190" s="165" t="s">
        <v>278</v>
      </c>
      <c r="H190" s="166">
        <v>1450</v>
      </c>
      <c r="I190" s="167"/>
      <c r="J190" s="168">
        <f>ROUND(I190*H190,2)</f>
        <v>0</v>
      </c>
      <c r="K190" s="164" t="s">
        <v>19</v>
      </c>
      <c r="L190" s="169"/>
      <c r="M190" s="170" t="s">
        <v>19</v>
      </c>
      <c r="N190" s="171" t="s">
        <v>42</v>
      </c>
      <c r="P190" s="132">
        <f>O190*H190</f>
        <v>0</v>
      </c>
      <c r="Q190" s="132">
        <v>1E-3</v>
      </c>
      <c r="R190" s="132">
        <f>Q190*H190</f>
        <v>1.45</v>
      </c>
      <c r="S190" s="132">
        <v>0</v>
      </c>
      <c r="T190" s="133">
        <f>S190*H190</f>
        <v>0</v>
      </c>
      <c r="AR190" s="134" t="s">
        <v>167</v>
      </c>
      <c r="AT190" s="134" t="s">
        <v>259</v>
      </c>
      <c r="AU190" s="134" t="s">
        <v>79</v>
      </c>
      <c r="AY190" s="17" t="s">
        <v>115</v>
      </c>
      <c r="BE190" s="135">
        <f>IF(N190="základní",J190,0)</f>
        <v>0</v>
      </c>
      <c r="BF190" s="135">
        <f>IF(N190="snížená",J190,0)</f>
        <v>0</v>
      </c>
      <c r="BG190" s="135">
        <f>IF(N190="zákl. přenesená",J190,0)</f>
        <v>0</v>
      </c>
      <c r="BH190" s="135">
        <f>IF(N190="sníž. přenesená",J190,0)</f>
        <v>0</v>
      </c>
      <c r="BI190" s="135">
        <f>IF(N190="nulová",J190,0)</f>
        <v>0</v>
      </c>
      <c r="BJ190" s="17" t="s">
        <v>76</v>
      </c>
      <c r="BK190" s="135">
        <f>ROUND(I190*H190,2)</f>
        <v>0</v>
      </c>
      <c r="BL190" s="17" t="s">
        <v>122</v>
      </c>
      <c r="BM190" s="134" t="s">
        <v>279</v>
      </c>
    </row>
    <row r="191" spans="2:65" s="1" customFormat="1" x14ac:dyDescent="0.2">
      <c r="B191" s="32"/>
      <c r="D191" s="136" t="s">
        <v>124</v>
      </c>
      <c r="F191" s="137" t="s">
        <v>277</v>
      </c>
      <c r="I191" s="138"/>
      <c r="L191" s="32"/>
      <c r="M191" s="139"/>
      <c r="T191" s="51"/>
      <c r="AT191" s="17" t="s">
        <v>124</v>
      </c>
      <c r="AU191" s="17" t="s">
        <v>79</v>
      </c>
    </row>
    <row r="192" spans="2:65" s="1" customFormat="1" ht="16.5" customHeight="1" x14ac:dyDescent="0.2">
      <c r="B192" s="32"/>
      <c r="C192" s="123" t="s">
        <v>280</v>
      </c>
      <c r="D192" s="123" t="s">
        <v>117</v>
      </c>
      <c r="E192" s="124" t="s">
        <v>281</v>
      </c>
      <c r="F192" s="125" t="s">
        <v>282</v>
      </c>
      <c r="G192" s="126" t="s">
        <v>254</v>
      </c>
      <c r="H192" s="127">
        <v>4</v>
      </c>
      <c r="I192" s="128"/>
      <c r="J192" s="129">
        <f>ROUND(I192*H192,2)</f>
        <v>0</v>
      </c>
      <c r="K192" s="125" t="s">
        <v>121</v>
      </c>
      <c r="L192" s="32"/>
      <c r="M192" s="130" t="s">
        <v>19</v>
      </c>
      <c r="N192" s="131" t="s">
        <v>42</v>
      </c>
      <c r="P192" s="132">
        <f>O192*H192</f>
        <v>0</v>
      </c>
      <c r="Q192" s="132">
        <v>0</v>
      </c>
      <c r="R192" s="132">
        <f>Q192*H192</f>
        <v>0</v>
      </c>
      <c r="S192" s="132">
        <v>0</v>
      </c>
      <c r="T192" s="133">
        <f>S192*H192</f>
        <v>0</v>
      </c>
      <c r="AR192" s="134" t="s">
        <v>122</v>
      </c>
      <c r="AT192" s="134" t="s">
        <v>117</v>
      </c>
      <c r="AU192" s="134" t="s">
        <v>79</v>
      </c>
      <c r="AY192" s="17" t="s">
        <v>115</v>
      </c>
      <c r="BE192" s="135">
        <f>IF(N192="základní",J192,0)</f>
        <v>0</v>
      </c>
      <c r="BF192" s="135">
        <f>IF(N192="snížená",J192,0)</f>
        <v>0</v>
      </c>
      <c r="BG192" s="135">
        <f>IF(N192="zákl. přenesená",J192,0)</f>
        <v>0</v>
      </c>
      <c r="BH192" s="135">
        <f>IF(N192="sníž. přenesená",J192,0)</f>
        <v>0</v>
      </c>
      <c r="BI192" s="135">
        <f>IF(N192="nulová",J192,0)</f>
        <v>0</v>
      </c>
      <c r="BJ192" s="17" t="s">
        <v>76</v>
      </c>
      <c r="BK192" s="135">
        <f>ROUND(I192*H192,2)</f>
        <v>0</v>
      </c>
      <c r="BL192" s="17" t="s">
        <v>122</v>
      </c>
      <c r="BM192" s="134" t="s">
        <v>283</v>
      </c>
    </row>
    <row r="193" spans="2:65" s="1" customFormat="1" x14ac:dyDescent="0.2">
      <c r="B193" s="32"/>
      <c r="D193" s="136" t="s">
        <v>124</v>
      </c>
      <c r="F193" s="137" t="s">
        <v>284</v>
      </c>
      <c r="I193" s="138"/>
      <c r="L193" s="32"/>
      <c r="M193" s="139"/>
      <c r="T193" s="51"/>
      <c r="AT193" s="17" t="s">
        <v>124</v>
      </c>
      <c r="AU193" s="17" t="s">
        <v>79</v>
      </c>
    </row>
    <row r="194" spans="2:65" s="1" customFormat="1" x14ac:dyDescent="0.2">
      <c r="B194" s="32"/>
      <c r="D194" s="140" t="s">
        <v>126</v>
      </c>
      <c r="F194" s="141" t="s">
        <v>285</v>
      </c>
      <c r="I194" s="138"/>
      <c r="L194" s="32"/>
      <c r="M194" s="139"/>
      <c r="T194" s="51"/>
      <c r="AT194" s="17" t="s">
        <v>126</v>
      </c>
      <c r="AU194" s="17" t="s">
        <v>79</v>
      </c>
    </row>
    <row r="195" spans="2:65" s="1" customFormat="1" ht="16.5" customHeight="1" x14ac:dyDescent="0.2">
      <c r="B195" s="32"/>
      <c r="C195" s="162" t="s">
        <v>286</v>
      </c>
      <c r="D195" s="162" t="s">
        <v>259</v>
      </c>
      <c r="E195" s="163" t="s">
        <v>287</v>
      </c>
      <c r="F195" s="164" t="s">
        <v>621</v>
      </c>
      <c r="G195" s="165" t="s">
        <v>254</v>
      </c>
      <c r="H195" s="166">
        <v>4</v>
      </c>
      <c r="I195" s="167"/>
      <c r="J195" s="168">
        <f>ROUND(I195*H195,2)</f>
        <v>0</v>
      </c>
      <c r="K195" s="164" t="s">
        <v>19</v>
      </c>
      <c r="L195" s="169"/>
      <c r="M195" s="170" t="s">
        <v>19</v>
      </c>
      <c r="N195" s="171" t="s">
        <v>42</v>
      </c>
      <c r="P195" s="132">
        <f>O195*H195</f>
        <v>0</v>
      </c>
      <c r="Q195" s="132">
        <v>0.2</v>
      </c>
      <c r="R195" s="132">
        <f>Q195*H195</f>
        <v>0.8</v>
      </c>
      <c r="S195" s="132">
        <v>0</v>
      </c>
      <c r="T195" s="133">
        <f>S195*H195</f>
        <v>0</v>
      </c>
      <c r="AR195" s="134" t="s">
        <v>167</v>
      </c>
      <c r="AT195" s="134" t="s">
        <v>259</v>
      </c>
      <c r="AU195" s="134" t="s">
        <v>79</v>
      </c>
      <c r="AY195" s="17" t="s">
        <v>115</v>
      </c>
      <c r="BE195" s="135">
        <f>IF(N195="základní",J195,0)</f>
        <v>0</v>
      </c>
      <c r="BF195" s="135">
        <f>IF(N195="snížená",J195,0)</f>
        <v>0</v>
      </c>
      <c r="BG195" s="135">
        <f>IF(N195="zákl. přenesená",J195,0)</f>
        <v>0</v>
      </c>
      <c r="BH195" s="135">
        <f>IF(N195="sníž. přenesená",J195,0)</f>
        <v>0</v>
      </c>
      <c r="BI195" s="135">
        <f>IF(N195="nulová",J195,0)</f>
        <v>0</v>
      </c>
      <c r="BJ195" s="17" t="s">
        <v>76</v>
      </c>
      <c r="BK195" s="135">
        <f>ROUND(I195*H195,2)</f>
        <v>0</v>
      </c>
      <c r="BL195" s="17" t="s">
        <v>122</v>
      </c>
      <c r="BM195" s="134" t="s">
        <v>289</v>
      </c>
    </row>
    <row r="196" spans="2:65" s="1" customFormat="1" x14ac:dyDescent="0.2">
      <c r="B196" s="32"/>
      <c r="D196" s="136" t="s">
        <v>124</v>
      </c>
      <c r="F196" s="137" t="s">
        <v>288</v>
      </c>
      <c r="I196" s="138"/>
      <c r="L196" s="32"/>
      <c r="M196" s="139"/>
      <c r="T196" s="51"/>
      <c r="AT196" s="17" t="s">
        <v>124</v>
      </c>
      <c r="AU196" s="17" t="s">
        <v>79</v>
      </c>
    </row>
    <row r="197" spans="2:65" s="1" customFormat="1" ht="16.5" customHeight="1" x14ac:dyDescent="0.2">
      <c r="B197" s="32"/>
      <c r="C197" s="123" t="s">
        <v>290</v>
      </c>
      <c r="D197" s="123" t="s">
        <v>117</v>
      </c>
      <c r="E197" s="124" t="s">
        <v>291</v>
      </c>
      <c r="F197" s="125" t="s">
        <v>292</v>
      </c>
      <c r="G197" s="126" t="s">
        <v>254</v>
      </c>
      <c r="H197" s="127">
        <v>4</v>
      </c>
      <c r="I197" s="128"/>
      <c r="J197" s="129">
        <f>ROUND(I197*H197,2)</f>
        <v>0</v>
      </c>
      <c r="K197" s="125" t="s">
        <v>121</v>
      </c>
      <c r="L197" s="32"/>
      <c r="M197" s="130" t="s">
        <v>19</v>
      </c>
      <c r="N197" s="131" t="s">
        <v>42</v>
      </c>
      <c r="P197" s="132">
        <f>O197*H197</f>
        <v>0</v>
      </c>
      <c r="Q197" s="132">
        <v>0</v>
      </c>
      <c r="R197" s="132">
        <f>Q197*H197</f>
        <v>0</v>
      </c>
      <c r="S197" s="132">
        <v>0</v>
      </c>
      <c r="T197" s="133">
        <f>S197*H197</f>
        <v>0</v>
      </c>
      <c r="AR197" s="134" t="s">
        <v>122</v>
      </c>
      <c r="AT197" s="134" t="s">
        <v>117</v>
      </c>
      <c r="AU197" s="134" t="s">
        <v>79</v>
      </c>
      <c r="AY197" s="17" t="s">
        <v>115</v>
      </c>
      <c r="BE197" s="135">
        <f>IF(N197="základní",J197,0)</f>
        <v>0</v>
      </c>
      <c r="BF197" s="135">
        <f>IF(N197="snížená",J197,0)</f>
        <v>0</v>
      </c>
      <c r="BG197" s="135">
        <f>IF(N197="zákl. přenesená",J197,0)</f>
        <v>0</v>
      </c>
      <c r="BH197" s="135">
        <f>IF(N197="sníž. přenesená",J197,0)</f>
        <v>0</v>
      </c>
      <c r="BI197" s="135">
        <f>IF(N197="nulová",J197,0)</f>
        <v>0</v>
      </c>
      <c r="BJ197" s="17" t="s">
        <v>76</v>
      </c>
      <c r="BK197" s="135">
        <f>ROUND(I197*H197,2)</f>
        <v>0</v>
      </c>
      <c r="BL197" s="17" t="s">
        <v>122</v>
      </c>
      <c r="BM197" s="134" t="s">
        <v>293</v>
      </c>
    </row>
    <row r="198" spans="2:65" s="1" customFormat="1" x14ac:dyDescent="0.2">
      <c r="B198" s="32"/>
      <c r="D198" s="136" t="s">
        <v>124</v>
      </c>
      <c r="F198" s="137" t="s">
        <v>294</v>
      </c>
      <c r="I198" s="138"/>
      <c r="L198" s="32"/>
      <c r="M198" s="139"/>
      <c r="T198" s="51"/>
      <c r="AT198" s="17" t="s">
        <v>124</v>
      </c>
      <c r="AU198" s="17" t="s">
        <v>79</v>
      </c>
    </row>
    <row r="199" spans="2:65" s="1" customFormat="1" x14ac:dyDescent="0.2">
      <c r="B199" s="32"/>
      <c r="D199" s="140" t="s">
        <v>126</v>
      </c>
      <c r="F199" s="141" t="s">
        <v>295</v>
      </c>
      <c r="I199" s="138"/>
      <c r="L199" s="32"/>
      <c r="M199" s="139"/>
      <c r="T199" s="51"/>
      <c r="AT199" s="17" t="s">
        <v>126</v>
      </c>
      <c r="AU199" s="17" t="s">
        <v>79</v>
      </c>
    </row>
    <row r="200" spans="2:65" s="1" customFormat="1" ht="16.5" customHeight="1" x14ac:dyDescent="0.2">
      <c r="B200" s="32"/>
      <c r="C200" s="162" t="s">
        <v>296</v>
      </c>
      <c r="D200" s="162" t="s">
        <v>259</v>
      </c>
      <c r="E200" s="163" t="s">
        <v>297</v>
      </c>
      <c r="F200" s="164" t="s">
        <v>298</v>
      </c>
      <c r="G200" s="165" t="s">
        <v>254</v>
      </c>
      <c r="H200" s="166">
        <v>4</v>
      </c>
      <c r="I200" s="167"/>
      <c r="J200" s="168">
        <f>ROUND(I200*H200,2)</f>
        <v>0</v>
      </c>
      <c r="K200" s="164" t="s">
        <v>121</v>
      </c>
      <c r="L200" s="169"/>
      <c r="M200" s="170" t="s">
        <v>19</v>
      </c>
      <c r="N200" s="171" t="s">
        <v>42</v>
      </c>
      <c r="P200" s="132">
        <f>O200*H200</f>
        <v>0</v>
      </c>
      <c r="Q200" s="132">
        <v>1.2E-2</v>
      </c>
      <c r="R200" s="132">
        <f>Q200*H200</f>
        <v>4.8000000000000001E-2</v>
      </c>
      <c r="S200" s="132">
        <v>0</v>
      </c>
      <c r="T200" s="133">
        <f>S200*H200</f>
        <v>0</v>
      </c>
      <c r="AR200" s="134" t="s">
        <v>167</v>
      </c>
      <c r="AT200" s="134" t="s">
        <v>259</v>
      </c>
      <c r="AU200" s="134" t="s">
        <v>79</v>
      </c>
      <c r="AY200" s="17" t="s">
        <v>115</v>
      </c>
      <c r="BE200" s="135">
        <f>IF(N200="základní",J200,0)</f>
        <v>0</v>
      </c>
      <c r="BF200" s="135">
        <f>IF(N200="snížená",J200,0)</f>
        <v>0</v>
      </c>
      <c r="BG200" s="135">
        <f>IF(N200="zákl. přenesená",J200,0)</f>
        <v>0</v>
      </c>
      <c r="BH200" s="135">
        <f>IF(N200="sníž. přenesená",J200,0)</f>
        <v>0</v>
      </c>
      <c r="BI200" s="135">
        <f>IF(N200="nulová",J200,0)</f>
        <v>0</v>
      </c>
      <c r="BJ200" s="17" t="s">
        <v>76</v>
      </c>
      <c r="BK200" s="135">
        <f>ROUND(I200*H200,2)</f>
        <v>0</v>
      </c>
      <c r="BL200" s="17" t="s">
        <v>122</v>
      </c>
      <c r="BM200" s="134" t="s">
        <v>299</v>
      </c>
    </row>
    <row r="201" spans="2:65" s="1" customFormat="1" x14ac:dyDescent="0.2">
      <c r="B201" s="32"/>
      <c r="D201" s="136" t="s">
        <v>124</v>
      </c>
      <c r="F201" s="137" t="s">
        <v>298</v>
      </c>
      <c r="I201" s="138"/>
      <c r="L201" s="32"/>
      <c r="M201" s="139"/>
      <c r="T201" s="51"/>
      <c r="AT201" s="17" t="s">
        <v>124</v>
      </c>
      <c r="AU201" s="17" t="s">
        <v>79</v>
      </c>
    </row>
    <row r="202" spans="2:65" s="1" customFormat="1" ht="16.5" customHeight="1" x14ac:dyDescent="0.2">
      <c r="B202" s="32"/>
      <c r="C202" s="123" t="s">
        <v>300</v>
      </c>
      <c r="D202" s="123" t="s">
        <v>117</v>
      </c>
      <c r="E202" s="124" t="s">
        <v>301</v>
      </c>
      <c r="F202" s="125" t="s">
        <v>302</v>
      </c>
      <c r="G202" s="126" t="s">
        <v>139</v>
      </c>
      <c r="H202" s="127">
        <v>60</v>
      </c>
      <c r="I202" s="128"/>
      <c r="J202" s="129">
        <f>ROUND(I202*H202,2)</f>
        <v>0</v>
      </c>
      <c r="K202" s="125" t="s">
        <v>121</v>
      </c>
      <c r="L202" s="32"/>
      <c r="M202" s="130" t="s">
        <v>19</v>
      </c>
      <c r="N202" s="131" t="s">
        <v>42</v>
      </c>
      <c r="P202" s="132">
        <f>O202*H202</f>
        <v>0</v>
      </c>
      <c r="Q202" s="132">
        <v>0</v>
      </c>
      <c r="R202" s="132">
        <f>Q202*H202</f>
        <v>0</v>
      </c>
      <c r="S202" s="132">
        <v>0</v>
      </c>
      <c r="T202" s="133">
        <f>S202*H202</f>
        <v>0</v>
      </c>
      <c r="AR202" s="134" t="s">
        <v>122</v>
      </c>
      <c r="AT202" s="134" t="s">
        <v>117</v>
      </c>
      <c r="AU202" s="134" t="s">
        <v>79</v>
      </c>
      <c r="AY202" s="17" t="s">
        <v>115</v>
      </c>
      <c r="BE202" s="135">
        <f>IF(N202="základní",J202,0)</f>
        <v>0</v>
      </c>
      <c r="BF202" s="135">
        <f>IF(N202="snížená",J202,0)</f>
        <v>0</v>
      </c>
      <c r="BG202" s="135">
        <f>IF(N202="zákl. přenesená",J202,0)</f>
        <v>0</v>
      </c>
      <c r="BH202" s="135">
        <f>IF(N202="sníž. přenesená",J202,0)</f>
        <v>0</v>
      </c>
      <c r="BI202" s="135">
        <f>IF(N202="nulová",J202,0)</f>
        <v>0</v>
      </c>
      <c r="BJ202" s="17" t="s">
        <v>76</v>
      </c>
      <c r="BK202" s="135">
        <f>ROUND(I202*H202,2)</f>
        <v>0</v>
      </c>
      <c r="BL202" s="17" t="s">
        <v>122</v>
      </c>
      <c r="BM202" s="134" t="s">
        <v>303</v>
      </c>
    </row>
    <row r="203" spans="2:65" s="1" customFormat="1" x14ac:dyDescent="0.2">
      <c r="B203" s="32"/>
      <c r="D203" s="136" t="s">
        <v>124</v>
      </c>
      <c r="F203" s="137" t="s">
        <v>304</v>
      </c>
      <c r="I203" s="138"/>
      <c r="L203" s="32"/>
      <c r="M203" s="139"/>
      <c r="T203" s="51"/>
      <c r="AT203" s="17" t="s">
        <v>124</v>
      </c>
      <c r="AU203" s="17" t="s">
        <v>79</v>
      </c>
    </row>
    <row r="204" spans="2:65" s="1" customFormat="1" x14ac:dyDescent="0.2">
      <c r="B204" s="32"/>
      <c r="D204" s="140" t="s">
        <v>126</v>
      </c>
      <c r="F204" s="141" t="s">
        <v>305</v>
      </c>
      <c r="I204" s="138"/>
      <c r="L204" s="32"/>
      <c r="M204" s="139"/>
      <c r="T204" s="51"/>
      <c r="AT204" s="17" t="s">
        <v>126</v>
      </c>
      <c r="AU204" s="17" t="s">
        <v>79</v>
      </c>
    </row>
    <row r="205" spans="2:65" s="1" customFormat="1" ht="24.15" customHeight="1" x14ac:dyDescent="0.2">
      <c r="B205" s="32"/>
      <c r="C205" s="162" t="s">
        <v>306</v>
      </c>
      <c r="D205" s="162" t="s">
        <v>259</v>
      </c>
      <c r="E205" s="163" t="s">
        <v>307</v>
      </c>
      <c r="F205" s="164" t="s">
        <v>308</v>
      </c>
      <c r="G205" s="165" t="s">
        <v>139</v>
      </c>
      <c r="H205" s="166">
        <v>66</v>
      </c>
      <c r="I205" s="167"/>
      <c r="J205" s="168">
        <f>ROUND(I205*H205,2)</f>
        <v>0</v>
      </c>
      <c r="K205" s="164" t="s">
        <v>121</v>
      </c>
      <c r="L205" s="169"/>
      <c r="M205" s="170" t="s">
        <v>19</v>
      </c>
      <c r="N205" s="171" t="s">
        <v>42</v>
      </c>
      <c r="P205" s="132">
        <f>O205*H205</f>
        <v>0</v>
      </c>
      <c r="Q205" s="132">
        <v>8.2000000000000003E-2</v>
      </c>
      <c r="R205" s="132">
        <f>Q205*H205</f>
        <v>5.4119999999999999</v>
      </c>
      <c r="S205" s="132">
        <v>0</v>
      </c>
      <c r="T205" s="133">
        <f>S205*H205</f>
        <v>0</v>
      </c>
      <c r="AR205" s="134" t="s">
        <v>167</v>
      </c>
      <c r="AT205" s="134" t="s">
        <v>259</v>
      </c>
      <c r="AU205" s="134" t="s">
        <v>79</v>
      </c>
      <c r="AY205" s="17" t="s">
        <v>115</v>
      </c>
      <c r="BE205" s="135">
        <f>IF(N205="základní",J205,0)</f>
        <v>0</v>
      </c>
      <c r="BF205" s="135">
        <f>IF(N205="snížená",J205,0)</f>
        <v>0</v>
      </c>
      <c r="BG205" s="135">
        <f>IF(N205="zákl. přenesená",J205,0)</f>
        <v>0</v>
      </c>
      <c r="BH205" s="135">
        <f>IF(N205="sníž. přenesená",J205,0)</f>
        <v>0</v>
      </c>
      <c r="BI205" s="135">
        <f>IF(N205="nulová",J205,0)</f>
        <v>0</v>
      </c>
      <c r="BJ205" s="17" t="s">
        <v>76</v>
      </c>
      <c r="BK205" s="135">
        <f>ROUND(I205*H205,2)</f>
        <v>0</v>
      </c>
      <c r="BL205" s="17" t="s">
        <v>122</v>
      </c>
      <c r="BM205" s="134" t="s">
        <v>309</v>
      </c>
    </row>
    <row r="206" spans="2:65" s="1" customFormat="1" x14ac:dyDescent="0.2">
      <c r="B206" s="32"/>
      <c r="D206" s="136" t="s">
        <v>124</v>
      </c>
      <c r="F206" s="137" t="s">
        <v>308</v>
      </c>
      <c r="I206" s="138"/>
      <c r="L206" s="32"/>
      <c r="M206" s="139"/>
      <c r="T206" s="51"/>
      <c r="AT206" s="17" t="s">
        <v>124</v>
      </c>
      <c r="AU206" s="17" t="s">
        <v>79</v>
      </c>
    </row>
    <row r="207" spans="2:65" s="12" customFormat="1" x14ac:dyDescent="0.2">
      <c r="B207" s="142"/>
      <c r="D207" s="136" t="s">
        <v>128</v>
      </c>
      <c r="F207" s="144" t="s">
        <v>310</v>
      </c>
      <c r="H207" s="145">
        <v>66</v>
      </c>
      <c r="I207" s="146"/>
      <c r="L207" s="142"/>
      <c r="M207" s="147"/>
      <c r="T207" s="148"/>
      <c r="AT207" s="143" t="s">
        <v>128</v>
      </c>
      <c r="AU207" s="143" t="s">
        <v>79</v>
      </c>
      <c r="AV207" s="12" t="s">
        <v>79</v>
      </c>
      <c r="AW207" s="12" t="s">
        <v>4</v>
      </c>
      <c r="AX207" s="12" t="s">
        <v>76</v>
      </c>
      <c r="AY207" s="143" t="s">
        <v>115</v>
      </c>
    </row>
    <row r="208" spans="2:65" s="11" customFormat="1" ht="22.95" customHeight="1" x14ac:dyDescent="0.25">
      <c r="B208" s="111"/>
      <c r="D208" s="112" t="s">
        <v>70</v>
      </c>
      <c r="E208" s="121" t="s">
        <v>177</v>
      </c>
      <c r="F208" s="121" t="s">
        <v>311</v>
      </c>
      <c r="I208" s="114"/>
      <c r="J208" s="122">
        <f>BK208</f>
        <v>0</v>
      </c>
      <c r="L208" s="111"/>
      <c r="M208" s="116"/>
      <c r="P208" s="117">
        <f>SUM(P209:P215)</f>
        <v>0</v>
      </c>
      <c r="R208" s="117">
        <f>SUM(R209:R215)</f>
        <v>2.8000000000000004E-3</v>
      </c>
      <c r="T208" s="118">
        <f>SUM(T209:T215)</f>
        <v>0</v>
      </c>
      <c r="AR208" s="112" t="s">
        <v>76</v>
      </c>
      <c r="AT208" s="119" t="s">
        <v>70</v>
      </c>
      <c r="AU208" s="119" t="s">
        <v>76</v>
      </c>
      <c r="AY208" s="112" t="s">
        <v>115</v>
      </c>
      <c r="BK208" s="120">
        <f>SUM(BK209:BK215)</f>
        <v>0</v>
      </c>
    </row>
    <row r="209" spans="2:65" s="1" customFormat="1" ht="16.5" customHeight="1" x14ac:dyDescent="0.2">
      <c r="B209" s="32"/>
      <c r="C209" s="123" t="s">
        <v>312</v>
      </c>
      <c r="D209" s="123" t="s">
        <v>117</v>
      </c>
      <c r="E209" s="124" t="s">
        <v>313</v>
      </c>
      <c r="F209" s="125" t="s">
        <v>314</v>
      </c>
      <c r="G209" s="126" t="s">
        <v>254</v>
      </c>
      <c r="H209" s="127">
        <v>56</v>
      </c>
      <c r="I209" s="128"/>
      <c r="J209" s="129">
        <f>ROUND(I209*H209,2)</f>
        <v>0</v>
      </c>
      <c r="K209" s="125" t="s">
        <v>121</v>
      </c>
      <c r="L209" s="32"/>
      <c r="M209" s="130" t="s">
        <v>19</v>
      </c>
      <c r="N209" s="131" t="s">
        <v>42</v>
      </c>
      <c r="P209" s="132">
        <f>O209*H209</f>
        <v>0</v>
      </c>
      <c r="Q209" s="132">
        <v>1.0000000000000001E-5</v>
      </c>
      <c r="R209" s="132">
        <f>Q209*H209</f>
        <v>5.6000000000000006E-4</v>
      </c>
      <c r="S209" s="132">
        <v>0</v>
      </c>
      <c r="T209" s="133">
        <f>S209*H209</f>
        <v>0</v>
      </c>
      <c r="AR209" s="134" t="s">
        <v>122</v>
      </c>
      <c r="AT209" s="134" t="s">
        <v>117</v>
      </c>
      <c r="AU209" s="134" t="s">
        <v>79</v>
      </c>
      <c r="AY209" s="17" t="s">
        <v>115</v>
      </c>
      <c r="BE209" s="135">
        <f>IF(N209="základní",J209,0)</f>
        <v>0</v>
      </c>
      <c r="BF209" s="135">
        <f>IF(N209="snížená",J209,0)</f>
        <v>0</v>
      </c>
      <c r="BG209" s="135">
        <f>IF(N209="zákl. přenesená",J209,0)</f>
        <v>0</v>
      </c>
      <c r="BH209" s="135">
        <f>IF(N209="sníž. přenesená",J209,0)</f>
        <v>0</v>
      </c>
      <c r="BI209" s="135">
        <f>IF(N209="nulová",J209,0)</f>
        <v>0</v>
      </c>
      <c r="BJ209" s="17" t="s">
        <v>76</v>
      </c>
      <c r="BK209" s="135">
        <f>ROUND(I209*H209,2)</f>
        <v>0</v>
      </c>
      <c r="BL209" s="17" t="s">
        <v>122</v>
      </c>
      <c r="BM209" s="134" t="s">
        <v>315</v>
      </c>
    </row>
    <row r="210" spans="2:65" s="1" customFormat="1" x14ac:dyDescent="0.2">
      <c r="B210" s="32"/>
      <c r="D210" s="136" t="s">
        <v>124</v>
      </c>
      <c r="F210" s="137" t="s">
        <v>316</v>
      </c>
      <c r="I210" s="138"/>
      <c r="L210" s="32"/>
      <c r="M210" s="139"/>
      <c r="T210" s="51"/>
      <c r="AT210" s="17" t="s">
        <v>124</v>
      </c>
      <c r="AU210" s="17" t="s">
        <v>79</v>
      </c>
    </row>
    <row r="211" spans="2:65" s="1" customFormat="1" x14ac:dyDescent="0.2">
      <c r="B211" s="32"/>
      <c r="D211" s="140" t="s">
        <v>126</v>
      </c>
      <c r="F211" s="141" t="s">
        <v>317</v>
      </c>
      <c r="I211" s="138"/>
      <c r="L211" s="32"/>
      <c r="M211" s="139"/>
      <c r="T211" s="51"/>
      <c r="AT211" s="17" t="s">
        <v>126</v>
      </c>
      <c r="AU211" s="17" t="s">
        <v>79</v>
      </c>
    </row>
    <row r="212" spans="2:65" s="12" customFormat="1" x14ac:dyDescent="0.2">
      <c r="B212" s="142"/>
      <c r="D212" s="136" t="s">
        <v>128</v>
      </c>
      <c r="E212" s="143" t="s">
        <v>19</v>
      </c>
      <c r="F212" s="144" t="s">
        <v>318</v>
      </c>
      <c r="H212" s="145">
        <v>56</v>
      </c>
      <c r="I212" s="146"/>
      <c r="L212" s="142"/>
      <c r="M212" s="147"/>
      <c r="T212" s="148"/>
      <c r="AT212" s="143" t="s">
        <v>128</v>
      </c>
      <c r="AU212" s="143" t="s">
        <v>79</v>
      </c>
      <c r="AV212" s="12" t="s">
        <v>79</v>
      </c>
      <c r="AW212" s="12" t="s">
        <v>30</v>
      </c>
      <c r="AX212" s="12" t="s">
        <v>76</v>
      </c>
      <c r="AY212" s="143" t="s">
        <v>115</v>
      </c>
    </row>
    <row r="213" spans="2:65" s="1" customFormat="1" ht="16.5" customHeight="1" x14ac:dyDescent="0.2">
      <c r="B213" s="32"/>
      <c r="C213" s="123" t="s">
        <v>319</v>
      </c>
      <c r="D213" s="123" t="s">
        <v>117</v>
      </c>
      <c r="E213" s="124" t="s">
        <v>320</v>
      </c>
      <c r="F213" s="125" t="s">
        <v>321</v>
      </c>
      <c r="G213" s="126" t="s">
        <v>254</v>
      </c>
      <c r="H213" s="127">
        <v>56</v>
      </c>
      <c r="I213" s="128"/>
      <c r="J213" s="129">
        <f>ROUND(I213*H213,2)</f>
        <v>0</v>
      </c>
      <c r="K213" s="125" t="s">
        <v>121</v>
      </c>
      <c r="L213" s="32"/>
      <c r="M213" s="130" t="s">
        <v>19</v>
      </c>
      <c r="N213" s="131" t="s">
        <v>42</v>
      </c>
      <c r="P213" s="132">
        <f>O213*H213</f>
        <v>0</v>
      </c>
      <c r="Q213" s="132">
        <v>4.0000000000000003E-5</v>
      </c>
      <c r="R213" s="132">
        <f>Q213*H213</f>
        <v>2.2400000000000002E-3</v>
      </c>
      <c r="S213" s="132">
        <v>0</v>
      </c>
      <c r="T213" s="133">
        <f>S213*H213</f>
        <v>0</v>
      </c>
      <c r="AR213" s="134" t="s">
        <v>122</v>
      </c>
      <c r="AT213" s="134" t="s">
        <v>117</v>
      </c>
      <c r="AU213" s="134" t="s">
        <v>79</v>
      </c>
      <c r="AY213" s="17" t="s">
        <v>115</v>
      </c>
      <c r="BE213" s="135">
        <f>IF(N213="základní",J213,0)</f>
        <v>0</v>
      </c>
      <c r="BF213" s="135">
        <f>IF(N213="snížená",J213,0)</f>
        <v>0</v>
      </c>
      <c r="BG213" s="135">
        <f>IF(N213="zákl. přenesená",J213,0)</f>
        <v>0</v>
      </c>
      <c r="BH213" s="135">
        <f>IF(N213="sníž. přenesená",J213,0)</f>
        <v>0</v>
      </c>
      <c r="BI213" s="135">
        <f>IF(N213="nulová",J213,0)</f>
        <v>0</v>
      </c>
      <c r="BJ213" s="17" t="s">
        <v>76</v>
      </c>
      <c r="BK213" s="135">
        <f>ROUND(I213*H213,2)</f>
        <v>0</v>
      </c>
      <c r="BL213" s="17" t="s">
        <v>122</v>
      </c>
      <c r="BM213" s="134" t="s">
        <v>322</v>
      </c>
    </row>
    <row r="214" spans="2:65" s="1" customFormat="1" x14ac:dyDescent="0.2">
      <c r="B214" s="32"/>
      <c r="D214" s="136" t="s">
        <v>124</v>
      </c>
      <c r="F214" s="137" t="s">
        <v>323</v>
      </c>
      <c r="I214" s="138"/>
      <c r="L214" s="32"/>
      <c r="M214" s="139"/>
      <c r="T214" s="51"/>
      <c r="AT214" s="17" t="s">
        <v>124</v>
      </c>
      <c r="AU214" s="17" t="s">
        <v>79</v>
      </c>
    </row>
    <row r="215" spans="2:65" s="1" customFormat="1" x14ac:dyDescent="0.2">
      <c r="B215" s="32"/>
      <c r="D215" s="140" t="s">
        <v>126</v>
      </c>
      <c r="F215" s="141" t="s">
        <v>324</v>
      </c>
      <c r="I215" s="138"/>
      <c r="L215" s="32"/>
      <c r="M215" s="139"/>
      <c r="T215" s="51"/>
      <c r="AT215" s="17" t="s">
        <v>126</v>
      </c>
      <c r="AU215" s="17" t="s">
        <v>79</v>
      </c>
    </row>
    <row r="216" spans="2:65" s="11" customFormat="1" ht="22.95" customHeight="1" x14ac:dyDescent="0.25">
      <c r="B216" s="111"/>
      <c r="D216" s="112" t="s">
        <v>70</v>
      </c>
      <c r="E216" s="121" t="s">
        <v>325</v>
      </c>
      <c r="F216" s="121" t="s">
        <v>326</v>
      </c>
      <c r="I216" s="114"/>
      <c r="J216" s="122">
        <f>BK216</f>
        <v>0</v>
      </c>
      <c r="L216" s="111"/>
      <c r="M216" s="116"/>
      <c r="P216" s="117">
        <f>SUM(P217:P219)</f>
        <v>0</v>
      </c>
      <c r="R216" s="117">
        <f>SUM(R217:R219)</f>
        <v>0</v>
      </c>
      <c r="T216" s="118">
        <f>SUM(T217:T219)</f>
        <v>0</v>
      </c>
      <c r="AR216" s="112" t="s">
        <v>76</v>
      </c>
      <c r="AT216" s="119" t="s">
        <v>70</v>
      </c>
      <c r="AU216" s="119" t="s">
        <v>76</v>
      </c>
      <c r="AY216" s="112" t="s">
        <v>115</v>
      </c>
      <c r="BK216" s="120">
        <f>SUM(BK217:BK219)</f>
        <v>0</v>
      </c>
    </row>
    <row r="217" spans="2:65" s="1" customFormat="1" ht="16.5" customHeight="1" x14ac:dyDescent="0.2">
      <c r="B217" s="32"/>
      <c r="C217" s="123" t="s">
        <v>327</v>
      </c>
      <c r="D217" s="123" t="s">
        <v>117</v>
      </c>
      <c r="E217" s="124" t="s">
        <v>328</v>
      </c>
      <c r="F217" s="125" t="s">
        <v>329</v>
      </c>
      <c r="G217" s="126" t="s">
        <v>245</v>
      </c>
      <c r="H217" s="127">
        <v>60.206000000000003</v>
      </c>
      <c r="I217" s="128"/>
      <c r="J217" s="129">
        <f>ROUND(I217*H217,2)</f>
        <v>0</v>
      </c>
      <c r="K217" s="125" t="s">
        <v>121</v>
      </c>
      <c r="L217" s="32"/>
      <c r="M217" s="130" t="s">
        <v>19</v>
      </c>
      <c r="N217" s="131" t="s">
        <v>42</v>
      </c>
      <c r="P217" s="132">
        <f>O217*H217</f>
        <v>0</v>
      </c>
      <c r="Q217" s="132">
        <v>0</v>
      </c>
      <c r="R217" s="132">
        <f>Q217*H217</f>
        <v>0</v>
      </c>
      <c r="S217" s="132">
        <v>0</v>
      </c>
      <c r="T217" s="133">
        <f>S217*H217</f>
        <v>0</v>
      </c>
      <c r="AR217" s="134" t="s">
        <v>122</v>
      </c>
      <c r="AT217" s="134" t="s">
        <v>117</v>
      </c>
      <c r="AU217" s="134" t="s">
        <v>79</v>
      </c>
      <c r="AY217" s="17" t="s">
        <v>115</v>
      </c>
      <c r="BE217" s="135">
        <f>IF(N217="základní",J217,0)</f>
        <v>0</v>
      </c>
      <c r="BF217" s="135">
        <f>IF(N217="snížená",J217,0)</f>
        <v>0</v>
      </c>
      <c r="BG217" s="135">
        <f>IF(N217="zákl. přenesená",J217,0)</f>
        <v>0</v>
      </c>
      <c r="BH217" s="135">
        <f>IF(N217="sníž. přenesená",J217,0)</f>
        <v>0</v>
      </c>
      <c r="BI217" s="135">
        <f>IF(N217="nulová",J217,0)</f>
        <v>0</v>
      </c>
      <c r="BJ217" s="17" t="s">
        <v>76</v>
      </c>
      <c r="BK217" s="135">
        <f>ROUND(I217*H217,2)</f>
        <v>0</v>
      </c>
      <c r="BL217" s="17" t="s">
        <v>122</v>
      </c>
      <c r="BM217" s="134" t="s">
        <v>330</v>
      </c>
    </row>
    <row r="218" spans="2:65" s="1" customFormat="1" ht="19.2" x14ac:dyDescent="0.2">
      <c r="B218" s="32"/>
      <c r="D218" s="136" t="s">
        <v>124</v>
      </c>
      <c r="F218" s="137" t="s">
        <v>331</v>
      </c>
      <c r="I218" s="138"/>
      <c r="L218" s="32"/>
      <c r="M218" s="139"/>
      <c r="T218" s="51"/>
      <c r="AT218" s="17" t="s">
        <v>124</v>
      </c>
      <c r="AU218" s="17" t="s">
        <v>79</v>
      </c>
    </row>
    <row r="219" spans="2:65" s="1" customFormat="1" x14ac:dyDescent="0.2">
      <c r="B219" s="32"/>
      <c r="D219" s="140" t="s">
        <v>126</v>
      </c>
      <c r="F219" s="141" t="s">
        <v>332</v>
      </c>
      <c r="I219" s="138"/>
      <c r="L219" s="32"/>
      <c r="M219" s="139"/>
      <c r="T219" s="51"/>
      <c r="AT219" s="17" t="s">
        <v>126</v>
      </c>
      <c r="AU219" s="17" t="s">
        <v>79</v>
      </c>
    </row>
    <row r="220" spans="2:65" s="11" customFormat="1" ht="25.95" customHeight="1" x14ac:dyDescent="0.25">
      <c r="B220" s="111"/>
      <c r="D220" s="112" t="s">
        <v>70</v>
      </c>
      <c r="E220" s="113" t="s">
        <v>333</v>
      </c>
      <c r="F220" s="113" t="s">
        <v>334</v>
      </c>
      <c r="I220" s="114"/>
      <c r="J220" s="115">
        <f>BK220</f>
        <v>0</v>
      </c>
      <c r="L220" s="111"/>
      <c r="M220" s="116"/>
      <c r="P220" s="117">
        <f>P221</f>
        <v>0</v>
      </c>
      <c r="R220" s="117">
        <f>R221</f>
        <v>4.0750000000000001E-2</v>
      </c>
      <c r="T220" s="118">
        <f>T221</f>
        <v>0</v>
      </c>
      <c r="AR220" s="112" t="s">
        <v>79</v>
      </c>
      <c r="AT220" s="119" t="s">
        <v>70</v>
      </c>
      <c r="AU220" s="119" t="s">
        <v>71</v>
      </c>
      <c r="AY220" s="112" t="s">
        <v>115</v>
      </c>
      <c r="BK220" s="120">
        <f>BK221</f>
        <v>0</v>
      </c>
    </row>
    <row r="221" spans="2:65" s="11" customFormat="1" ht="22.95" customHeight="1" x14ac:dyDescent="0.25">
      <c r="B221" s="111"/>
      <c r="D221" s="112" t="s">
        <v>70</v>
      </c>
      <c r="E221" s="121" t="s">
        <v>335</v>
      </c>
      <c r="F221" s="121" t="s">
        <v>336</v>
      </c>
      <c r="I221" s="114"/>
      <c r="J221" s="122">
        <f>BK221</f>
        <v>0</v>
      </c>
      <c r="L221" s="111"/>
      <c r="M221" s="116"/>
      <c r="P221" s="117">
        <f>SUM(P222:P239)</f>
        <v>0</v>
      </c>
      <c r="R221" s="117">
        <f>SUM(R222:R239)</f>
        <v>4.0750000000000001E-2</v>
      </c>
      <c r="T221" s="118">
        <f>SUM(T222:T239)</f>
        <v>0</v>
      </c>
      <c r="AR221" s="112" t="s">
        <v>79</v>
      </c>
      <c r="AT221" s="119" t="s">
        <v>70</v>
      </c>
      <c r="AU221" s="119" t="s">
        <v>76</v>
      </c>
      <c r="AY221" s="112" t="s">
        <v>115</v>
      </c>
      <c r="BK221" s="120">
        <f>SUM(BK222:BK239)</f>
        <v>0</v>
      </c>
    </row>
    <row r="222" spans="2:65" s="1" customFormat="1" ht="16.5" customHeight="1" x14ac:dyDescent="0.2">
      <c r="B222" s="32"/>
      <c r="C222" s="123" t="s">
        <v>337</v>
      </c>
      <c r="D222" s="123" t="s">
        <v>117</v>
      </c>
      <c r="E222" s="124" t="s">
        <v>338</v>
      </c>
      <c r="F222" s="125" t="s">
        <v>339</v>
      </c>
      <c r="G222" s="126" t="s">
        <v>139</v>
      </c>
      <c r="H222" s="127">
        <v>50</v>
      </c>
      <c r="I222" s="128"/>
      <c r="J222" s="129">
        <f>ROUND(I222*H222,2)</f>
        <v>0</v>
      </c>
      <c r="K222" s="125" t="s">
        <v>121</v>
      </c>
      <c r="L222" s="32"/>
      <c r="M222" s="130" t="s">
        <v>19</v>
      </c>
      <c r="N222" s="131" t="s">
        <v>42</v>
      </c>
      <c r="P222" s="132">
        <f>O222*H222</f>
        <v>0</v>
      </c>
      <c r="Q222" s="132">
        <v>0</v>
      </c>
      <c r="R222" s="132">
        <f>Q222*H222</f>
        <v>0</v>
      </c>
      <c r="S222" s="132">
        <v>0</v>
      </c>
      <c r="T222" s="133">
        <f>S222*H222</f>
        <v>0</v>
      </c>
      <c r="AR222" s="134" t="s">
        <v>236</v>
      </c>
      <c r="AT222" s="134" t="s">
        <v>117</v>
      </c>
      <c r="AU222" s="134" t="s">
        <v>79</v>
      </c>
      <c r="AY222" s="17" t="s">
        <v>115</v>
      </c>
      <c r="BE222" s="135">
        <f>IF(N222="základní",J222,0)</f>
        <v>0</v>
      </c>
      <c r="BF222" s="135">
        <f>IF(N222="snížená",J222,0)</f>
        <v>0</v>
      </c>
      <c r="BG222" s="135">
        <f>IF(N222="zákl. přenesená",J222,0)</f>
        <v>0</v>
      </c>
      <c r="BH222" s="135">
        <f>IF(N222="sníž. přenesená",J222,0)</f>
        <v>0</v>
      </c>
      <c r="BI222" s="135">
        <f>IF(N222="nulová",J222,0)</f>
        <v>0</v>
      </c>
      <c r="BJ222" s="17" t="s">
        <v>76</v>
      </c>
      <c r="BK222" s="135">
        <f>ROUND(I222*H222,2)</f>
        <v>0</v>
      </c>
      <c r="BL222" s="17" t="s">
        <v>236</v>
      </c>
      <c r="BM222" s="134" t="s">
        <v>340</v>
      </c>
    </row>
    <row r="223" spans="2:65" s="1" customFormat="1" x14ac:dyDescent="0.2">
      <c r="B223" s="32"/>
      <c r="D223" s="136" t="s">
        <v>124</v>
      </c>
      <c r="F223" s="137" t="s">
        <v>341</v>
      </c>
      <c r="I223" s="138"/>
      <c r="L223" s="32"/>
      <c r="M223" s="139"/>
      <c r="T223" s="51"/>
      <c r="AT223" s="17" t="s">
        <v>124</v>
      </c>
      <c r="AU223" s="17" t="s">
        <v>79</v>
      </c>
    </row>
    <row r="224" spans="2:65" s="1" customFormat="1" x14ac:dyDescent="0.2">
      <c r="B224" s="32"/>
      <c r="D224" s="140" t="s">
        <v>126</v>
      </c>
      <c r="F224" s="141" t="s">
        <v>342</v>
      </c>
      <c r="I224" s="138"/>
      <c r="L224" s="32"/>
      <c r="M224" s="139"/>
      <c r="T224" s="51"/>
      <c r="AT224" s="17" t="s">
        <v>126</v>
      </c>
      <c r="AU224" s="17" t="s">
        <v>79</v>
      </c>
    </row>
    <row r="225" spans="2:65" s="1" customFormat="1" ht="16.5" customHeight="1" x14ac:dyDescent="0.2">
      <c r="B225" s="32"/>
      <c r="C225" s="162" t="s">
        <v>343</v>
      </c>
      <c r="D225" s="162" t="s">
        <v>259</v>
      </c>
      <c r="E225" s="163" t="s">
        <v>344</v>
      </c>
      <c r="F225" s="164" t="s">
        <v>345</v>
      </c>
      <c r="G225" s="165" t="s">
        <v>139</v>
      </c>
      <c r="H225" s="166">
        <v>52.5</v>
      </c>
      <c r="I225" s="167"/>
      <c r="J225" s="168">
        <f>ROUND(I225*H225,2)</f>
        <v>0</v>
      </c>
      <c r="K225" s="164" t="s">
        <v>121</v>
      </c>
      <c r="L225" s="169"/>
      <c r="M225" s="170" t="s">
        <v>19</v>
      </c>
      <c r="N225" s="171" t="s">
        <v>42</v>
      </c>
      <c r="P225" s="132">
        <f>O225*H225</f>
        <v>0</v>
      </c>
      <c r="Q225" s="132">
        <v>5.9000000000000003E-4</v>
      </c>
      <c r="R225" s="132">
        <f>Q225*H225</f>
        <v>3.0975000000000003E-2</v>
      </c>
      <c r="S225" s="132">
        <v>0</v>
      </c>
      <c r="T225" s="133">
        <f>S225*H225</f>
        <v>0</v>
      </c>
      <c r="AR225" s="134" t="s">
        <v>337</v>
      </c>
      <c r="AT225" s="134" t="s">
        <v>259</v>
      </c>
      <c r="AU225" s="134" t="s">
        <v>79</v>
      </c>
      <c r="AY225" s="17" t="s">
        <v>115</v>
      </c>
      <c r="BE225" s="135">
        <f>IF(N225="základní",J225,0)</f>
        <v>0</v>
      </c>
      <c r="BF225" s="135">
        <f>IF(N225="snížená",J225,0)</f>
        <v>0</v>
      </c>
      <c r="BG225" s="135">
        <f>IF(N225="zákl. přenesená",J225,0)</f>
        <v>0</v>
      </c>
      <c r="BH225" s="135">
        <f>IF(N225="sníž. přenesená",J225,0)</f>
        <v>0</v>
      </c>
      <c r="BI225" s="135">
        <f>IF(N225="nulová",J225,0)</f>
        <v>0</v>
      </c>
      <c r="BJ225" s="17" t="s">
        <v>76</v>
      </c>
      <c r="BK225" s="135">
        <f>ROUND(I225*H225,2)</f>
        <v>0</v>
      </c>
      <c r="BL225" s="17" t="s">
        <v>236</v>
      </c>
      <c r="BM225" s="134" t="s">
        <v>346</v>
      </c>
    </row>
    <row r="226" spans="2:65" s="1" customFormat="1" x14ac:dyDescent="0.2">
      <c r="B226" s="32"/>
      <c r="D226" s="136" t="s">
        <v>124</v>
      </c>
      <c r="F226" s="137" t="s">
        <v>345</v>
      </c>
      <c r="I226" s="138"/>
      <c r="L226" s="32"/>
      <c r="M226" s="139"/>
      <c r="T226" s="51"/>
      <c r="AT226" s="17" t="s">
        <v>124</v>
      </c>
      <c r="AU226" s="17" t="s">
        <v>79</v>
      </c>
    </row>
    <row r="227" spans="2:65" s="12" customFormat="1" x14ac:dyDescent="0.2">
      <c r="B227" s="142"/>
      <c r="D227" s="136" t="s">
        <v>128</v>
      </c>
      <c r="F227" s="144" t="s">
        <v>347</v>
      </c>
      <c r="H227" s="145">
        <v>52.5</v>
      </c>
      <c r="I227" s="146"/>
      <c r="L227" s="142"/>
      <c r="M227" s="147"/>
      <c r="T227" s="148"/>
      <c r="AT227" s="143" t="s">
        <v>128</v>
      </c>
      <c r="AU227" s="143" t="s">
        <v>79</v>
      </c>
      <c r="AV227" s="12" t="s">
        <v>79</v>
      </c>
      <c r="AW227" s="12" t="s">
        <v>4</v>
      </c>
      <c r="AX227" s="12" t="s">
        <v>76</v>
      </c>
      <c r="AY227" s="143" t="s">
        <v>115</v>
      </c>
    </row>
    <row r="228" spans="2:65" s="1" customFormat="1" ht="16.5" customHeight="1" x14ac:dyDescent="0.2">
      <c r="B228" s="32"/>
      <c r="C228" s="123" t="s">
        <v>348</v>
      </c>
      <c r="D228" s="123" t="s">
        <v>117</v>
      </c>
      <c r="E228" s="124" t="s">
        <v>349</v>
      </c>
      <c r="F228" s="125" t="s">
        <v>350</v>
      </c>
      <c r="G228" s="126" t="s">
        <v>139</v>
      </c>
      <c r="H228" s="127">
        <v>50</v>
      </c>
      <c r="I228" s="128"/>
      <c r="J228" s="129">
        <f>ROUND(I228*H228,2)</f>
        <v>0</v>
      </c>
      <c r="K228" s="125" t="s">
        <v>121</v>
      </c>
      <c r="L228" s="32"/>
      <c r="M228" s="130" t="s">
        <v>19</v>
      </c>
      <c r="N228" s="131" t="s">
        <v>42</v>
      </c>
      <c r="P228" s="132">
        <f>O228*H228</f>
        <v>0</v>
      </c>
      <c r="Q228" s="132">
        <v>0</v>
      </c>
      <c r="R228" s="132">
        <f>Q228*H228</f>
        <v>0</v>
      </c>
      <c r="S228" s="132">
        <v>0</v>
      </c>
      <c r="T228" s="133">
        <f>S228*H228</f>
        <v>0</v>
      </c>
      <c r="AR228" s="134" t="s">
        <v>236</v>
      </c>
      <c r="AT228" s="134" t="s">
        <v>117</v>
      </c>
      <c r="AU228" s="134" t="s">
        <v>79</v>
      </c>
      <c r="AY228" s="17" t="s">
        <v>115</v>
      </c>
      <c r="BE228" s="135">
        <f>IF(N228="základní",J228,0)</f>
        <v>0</v>
      </c>
      <c r="BF228" s="135">
        <f>IF(N228="snížená",J228,0)</f>
        <v>0</v>
      </c>
      <c r="BG228" s="135">
        <f>IF(N228="zákl. přenesená",J228,0)</f>
        <v>0</v>
      </c>
      <c r="BH228" s="135">
        <f>IF(N228="sníž. přenesená",J228,0)</f>
        <v>0</v>
      </c>
      <c r="BI228" s="135">
        <f>IF(N228="nulová",J228,0)</f>
        <v>0</v>
      </c>
      <c r="BJ228" s="17" t="s">
        <v>76</v>
      </c>
      <c r="BK228" s="135">
        <f>ROUND(I228*H228,2)</f>
        <v>0</v>
      </c>
      <c r="BL228" s="17" t="s">
        <v>236</v>
      </c>
      <c r="BM228" s="134" t="s">
        <v>351</v>
      </c>
    </row>
    <row r="229" spans="2:65" s="1" customFormat="1" ht="19.2" x14ac:dyDescent="0.2">
      <c r="B229" s="32"/>
      <c r="D229" s="136" t="s">
        <v>124</v>
      </c>
      <c r="F229" s="137" t="s">
        <v>352</v>
      </c>
      <c r="I229" s="138"/>
      <c r="L229" s="32"/>
      <c r="M229" s="139"/>
      <c r="T229" s="51"/>
      <c r="AT229" s="17" t="s">
        <v>124</v>
      </c>
      <c r="AU229" s="17" t="s">
        <v>79</v>
      </c>
    </row>
    <row r="230" spans="2:65" s="1" customFormat="1" x14ac:dyDescent="0.2">
      <c r="B230" s="32"/>
      <c r="D230" s="140" t="s">
        <v>126</v>
      </c>
      <c r="F230" s="141" t="s">
        <v>353</v>
      </c>
      <c r="I230" s="138"/>
      <c r="L230" s="32"/>
      <c r="M230" s="139"/>
      <c r="T230" s="51"/>
      <c r="AT230" s="17" t="s">
        <v>126</v>
      </c>
      <c r="AU230" s="17" t="s">
        <v>79</v>
      </c>
    </row>
    <row r="231" spans="2:65" s="1" customFormat="1" ht="16.5" customHeight="1" x14ac:dyDescent="0.2">
      <c r="B231" s="32"/>
      <c r="C231" s="162" t="s">
        <v>354</v>
      </c>
      <c r="D231" s="162" t="s">
        <v>259</v>
      </c>
      <c r="E231" s="163" t="s">
        <v>355</v>
      </c>
      <c r="F231" s="164" t="s">
        <v>356</v>
      </c>
      <c r="G231" s="165" t="s">
        <v>139</v>
      </c>
      <c r="H231" s="166">
        <v>57.5</v>
      </c>
      <c r="I231" s="167"/>
      <c r="J231" s="168">
        <f>ROUND(I231*H231,2)</f>
        <v>0</v>
      </c>
      <c r="K231" s="164" t="s">
        <v>121</v>
      </c>
      <c r="L231" s="169"/>
      <c r="M231" s="170" t="s">
        <v>19</v>
      </c>
      <c r="N231" s="171" t="s">
        <v>42</v>
      </c>
      <c r="P231" s="132">
        <f>O231*H231</f>
        <v>0</v>
      </c>
      <c r="Q231" s="132">
        <v>1.7000000000000001E-4</v>
      </c>
      <c r="R231" s="132">
        <f>Q231*H231</f>
        <v>9.7750000000000007E-3</v>
      </c>
      <c r="S231" s="132">
        <v>0</v>
      </c>
      <c r="T231" s="133">
        <f>S231*H231</f>
        <v>0</v>
      </c>
      <c r="AR231" s="134" t="s">
        <v>337</v>
      </c>
      <c r="AT231" s="134" t="s">
        <v>259</v>
      </c>
      <c r="AU231" s="134" t="s">
        <v>79</v>
      </c>
      <c r="AY231" s="17" t="s">
        <v>115</v>
      </c>
      <c r="BE231" s="135">
        <f>IF(N231="základní",J231,0)</f>
        <v>0</v>
      </c>
      <c r="BF231" s="135">
        <f>IF(N231="snížená",J231,0)</f>
        <v>0</v>
      </c>
      <c r="BG231" s="135">
        <f>IF(N231="zákl. přenesená",J231,0)</f>
        <v>0</v>
      </c>
      <c r="BH231" s="135">
        <f>IF(N231="sníž. přenesená",J231,0)</f>
        <v>0</v>
      </c>
      <c r="BI231" s="135">
        <f>IF(N231="nulová",J231,0)</f>
        <v>0</v>
      </c>
      <c r="BJ231" s="17" t="s">
        <v>76</v>
      </c>
      <c r="BK231" s="135">
        <f>ROUND(I231*H231,2)</f>
        <v>0</v>
      </c>
      <c r="BL231" s="17" t="s">
        <v>236</v>
      </c>
      <c r="BM231" s="134" t="s">
        <v>357</v>
      </c>
    </row>
    <row r="232" spans="2:65" s="1" customFormat="1" x14ac:dyDescent="0.2">
      <c r="B232" s="32"/>
      <c r="D232" s="136" t="s">
        <v>124</v>
      </c>
      <c r="F232" s="137" t="s">
        <v>356</v>
      </c>
      <c r="I232" s="138"/>
      <c r="L232" s="32"/>
      <c r="M232" s="139"/>
      <c r="T232" s="51"/>
      <c r="AT232" s="17" t="s">
        <v>124</v>
      </c>
      <c r="AU232" s="17" t="s">
        <v>79</v>
      </c>
    </row>
    <row r="233" spans="2:65" s="12" customFormat="1" x14ac:dyDescent="0.2">
      <c r="B233" s="142"/>
      <c r="D233" s="136" t="s">
        <v>128</v>
      </c>
      <c r="F233" s="144" t="s">
        <v>358</v>
      </c>
      <c r="H233" s="145">
        <v>57.5</v>
      </c>
      <c r="I233" s="146"/>
      <c r="L233" s="142"/>
      <c r="M233" s="147"/>
      <c r="T233" s="148"/>
      <c r="AT233" s="143" t="s">
        <v>128</v>
      </c>
      <c r="AU233" s="143" t="s">
        <v>79</v>
      </c>
      <c r="AV233" s="12" t="s">
        <v>79</v>
      </c>
      <c r="AW233" s="12" t="s">
        <v>4</v>
      </c>
      <c r="AX233" s="12" t="s">
        <v>76</v>
      </c>
      <c r="AY233" s="143" t="s">
        <v>115</v>
      </c>
    </row>
    <row r="234" spans="2:65" s="1" customFormat="1" ht="16.5" customHeight="1" x14ac:dyDescent="0.2">
      <c r="B234" s="32"/>
      <c r="C234" s="123" t="s">
        <v>359</v>
      </c>
      <c r="D234" s="123" t="s">
        <v>117</v>
      </c>
      <c r="E234" s="124" t="s">
        <v>360</v>
      </c>
      <c r="F234" s="125" t="s">
        <v>361</v>
      </c>
      <c r="G234" s="126" t="s">
        <v>254</v>
      </c>
      <c r="H234" s="127">
        <v>1</v>
      </c>
      <c r="I234" s="128"/>
      <c r="J234" s="129">
        <f>ROUND(I234*H234,2)</f>
        <v>0</v>
      </c>
      <c r="K234" s="125" t="s">
        <v>121</v>
      </c>
      <c r="L234" s="32"/>
      <c r="M234" s="130" t="s">
        <v>19</v>
      </c>
      <c r="N234" s="131" t="s">
        <v>42</v>
      </c>
      <c r="P234" s="132">
        <f>O234*H234</f>
        <v>0</v>
      </c>
      <c r="Q234" s="132">
        <v>0</v>
      </c>
      <c r="R234" s="132">
        <f>Q234*H234</f>
        <v>0</v>
      </c>
      <c r="S234" s="132">
        <v>0</v>
      </c>
      <c r="T234" s="133">
        <f>S234*H234</f>
        <v>0</v>
      </c>
      <c r="AR234" s="134" t="s">
        <v>236</v>
      </c>
      <c r="AT234" s="134" t="s">
        <v>117</v>
      </c>
      <c r="AU234" s="134" t="s">
        <v>79</v>
      </c>
      <c r="AY234" s="17" t="s">
        <v>115</v>
      </c>
      <c r="BE234" s="135">
        <f>IF(N234="základní",J234,0)</f>
        <v>0</v>
      </c>
      <c r="BF234" s="135">
        <f>IF(N234="snížená",J234,0)</f>
        <v>0</v>
      </c>
      <c r="BG234" s="135">
        <f>IF(N234="zákl. přenesená",J234,0)</f>
        <v>0</v>
      </c>
      <c r="BH234" s="135">
        <f>IF(N234="sníž. přenesená",J234,0)</f>
        <v>0</v>
      </c>
      <c r="BI234" s="135">
        <f>IF(N234="nulová",J234,0)</f>
        <v>0</v>
      </c>
      <c r="BJ234" s="17" t="s">
        <v>76</v>
      </c>
      <c r="BK234" s="135">
        <f>ROUND(I234*H234,2)</f>
        <v>0</v>
      </c>
      <c r="BL234" s="17" t="s">
        <v>236</v>
      </c>
      <c r="BM234" s="134" t="s">
        <v>362</v>
      </c>
    </row>
    <row r="235" spans="2:65" s="1" customFormat="1" ht="19.2" x14ac:dyDescent="0.2">
      <c r="B235" s="32"/>
      <c r="D235" s="136" t="s">
        <v>124</v>
      </c>
      <c r="F235" s="137" t="s">
        <v>363</v>
      </c>
      <c r="I235" s="138"/>
      <c r="L235" s="32"/>
      <c r="M235" s="139"/>
      <c r="T235" s="51"/>
      <c r="AT235" s="17" t="s">
        <v>124</v>
      </c>
      <c r="AU235" s="17" t="s">
        <v>79</v>
      </c>
    </row>
    <row r="236" spans="2:65" s="1" customFormat="1" x14ac:dyDescent="0.2">
      <c r="B236" s="32"/>
      <c r="D236" s="140" t="s">
        <v>126</v>
      </c>
      <c r="F236" s="141" t="s">
        <v>364</v>
      </c>
      <c r="I236" s="138"/>
      <c r="L236" s="32"/>
      <c r="M236" s="139"/>
      <c r="T236" s="51"/>
      <c r="AT236" s="17" t="s">
        <v>126</v>
      </c>
      <c r="AU236" s="17" t="s">
        <v>79</v>
      </c>
    </row>
    <row r="237" spans="2:65" s="1" customFormat="1" ht="16.5" customHeight="1" x14ac:dyDescent="0.2">
      <c r="B237" s="32"/>
      <c r="C237" s="123" t="s">
        <v>365</v>
      </c>
      <c r="D237" s="123" t="s">
        <v>117</v>
      </c>
      <c r="E237" s="124" t="s">
        <v>366</v>
      </c>
      <c r="F237" s="125" t="s">
        <v>367</v>
      </c>
      <c r="G237" s="126" t="s">
        <v>368</v>
      </c>
      <c r="H237" s="172"/>
      <c r="I237" s="128"/>
      <c r="J237" s="129">
        <f>ROUND(I237*H237,2)</f>
        <v>0</v>
      </c>
      <c r="K237" s="125" t="s">
        <v>121</v>
      </c>
      <c r="L237" s="32"/>
      <c r="M237" s="130" t="s">
        <v>19</v>
      </c>
      <c r="N237" s="131" t="s">
        <v>42</v>
      </c>
      <c r="P237" s="132">
        <f>O237*H237</f>
        <v>0</v>
      </c>
      <c r="Q237" s="132">
        <v>0</v>
      </c>
      <c r="R237" s="132">
        <f>Q237*H237</f>
        <v>0</v>
      </c>
      <c r="S237" s="132">
        <v>0</v>
      </c>
      <c r="T237" s="133">
        <f>S237*H237</f>
        <v>0</v>
      </c>
      <c r="AR237" s="134" t="s">
        <v>236</v>
      </c>
      <c r="AT237" s="134" t="s">
        <v>117</v>
      </c>
      <c r="AU237" s="134" t="s">
        <v>79</v>
      </c>
      <c r="AY237" s="17" t="s">
        <v>115</v>
      </c>
      <c r="BE237" s="135">
        <f>IF(N237="základní",J237,0)</f>
        <v>0</v>
      </c>
      <c r="BF237" s="135">
        <f>IF(N237="snížená",J237,0)</f>
        <v>0</v>
      </c>
      <c r="BG237" s="135">
        <f>IF(N237="zákl. přenesená",J237,0)</f>
        <v>0</v>
      </c>
      <c r="BH237" s="135">
        <f>IF(N237="sníž. přenesená",J237,0)</f>
        <v>0</v>
      </c>
      <c r="BI237" s="135">
        <f>IF(N237="nulová",J237,0)</f>
        <v>0</v>
      </c>
      <c r="BJ237" s="17" t="s">
        <v>76</v>
      </c>
      <c r="BK237" s="135">
        <f>ROUND(I237*H237,2)</f>
        <v>0</v>
      </c>
      <c r="BL237" s="17" t="s">
        <v>236</v>
      </c>
      <c r="BM237" s="134" t="s">
        <v>369</v>
      </c>
    </row>
    <row r="238" spans="2:65" s="1" customFormat="1" ht="19.2" x14ac:dyDescent="0.2">
      <c r="B238" s="32"/>
      <c r="D238" s="136" t="s">
        <v>124</v>
      </c>
      <c r="F238" s="137" t="s">
        <v>370</v>
      </c>
      <c r="I238" s="138"/>
      <c r="L238" s="32"/>
      <c r="M238" s="139"/>
      <c r="T238" s="51"/>
      <c r="AT238" s="17" t="s">
        <v>124</v>
      </c>
      <c r="AU238" s="17" t="s">
        <v>79</v>
      </c>
    </row>
    <row r="239" spans="2:65" s="1" customFormat="1" x14ac:dyDescent="0.2">
      <c r="B239" s="32"/>
      <c r="D239" s="140" t="s">
        <v>126</v>
      </c>
      <c r="F239" s="141" t="s">
        <v>371</v>
      </c>
      <c r="I239" s="138"/>
      <c r="L239" s="32"/>
      <c r="M239" s="139"/>
      <c r="T239" s="51"/>
      <c r="AT239" s="17" t="s">
        <v>126</v>
      </c>
      <c r="AU239" s="17" t="s">
        <v>79</v>
      </c>
    </row>
    <row r="240" spans="2:65" s="11" customFormat="1" ht="25.95" customHeight="1" x14ac:dyDescent="0.25">
      <c r="B240" s="111"/>
      <c r="D240" s="112" t="s">
        <v>70</v>
      </c>
      <c r="E240" s="113" t="s">
        <v>259</v>
      </c>
      <c r="F240" s="113" t="s">
        <v>372</v>
      </c>
      <c r="I240" s="114"/>
      <c r="J240" s="115">
        <f>BK240</f>
        <v>0</v>
      </c>
      <c r="L240" s="111"/>
      <c r="M240" s="116"/>
      <c r="P240" s="117">
        <f>P241</f>
        <v>0</v>
      </c>
      <c r="R240" s="117">
        <f>R241</f>
        <v>10.0045</v>
      </c>
      <c r="T240" s="118">
        <f>T241</f>
        <v>0</v>
      </c>
      <c r="AR240" s="112" t="s">
        <v>136</v>
      </c>
      <c r="AT240" s="119" t="s">
        <v>70</v>
      </c>
      <c r="AU240" s="119" t="s">
        <v>71</v>
      </c>
      <c r="AY240" s="112" t="s">
        <v>115</v>
      </c>
      <c r="BK240" s="120">
        <f>BK241</f>
        <v>0</v>
      </c>
    </row>
    <row r="241" spans="2:65" s="11" customFormat="1" ht="22.95" customHeight="1" x14ac:dyDescent="0.25">
      <c r="B241" s="111"/>
      <c r="D241" s="112" t="s">
        <v>70</v>
      </c>
      <c r="E241" s="121" t="s">
        <v>373</v>
      </c>
      <c r="F241" s="121" t="s">
        <v>374</v>
      </c>
      <c r="I241" s="114"/>
      <c r="J241" s="122">
        <f>BK241</f>
        <v>0</v>
      </c>
      <c r="L241" s="111"/>
      <c r="M241" s="116"/>
      <c r="P241" s="117">
        <f>SUM(P242:P254)</f>
        <v>0</v>
      </c>
      <c r="R241" s="117">
        <f>SUM(R242:R254)</f>
        <v>10.0045</v>
      </c>
      <c r="T241" s="118">
        <f>SUM(T242:T254)</f>
        <v>0</v>
      </c>
      <c r="AR241" s="112" t="s">
        <v>136</v>
      </c>
      <c r="AT241" s="119" t="s">
        <v>70</v>
      </c>
      <c r="AU241" s="119" t="s">
        <v>76</v>
      </c>
      <c r="AY241" s="112" t="s">
        <v>115</v>
      </c>
      <c r="BK241" s="120">
        <f>SUM(BK242:BK254)</f>
        <v>0</v>
      </c>
    </row>
    <row r="242" spans="2:65" s="1" customFormat="1" ht="16.5" customHeight="1" x14ac:dyDescent="0.2">
      <c r="B242" s="32"/>
      <c r="C242" s="123" t="s">
        <v>375</v>
      </c>
      <c r="D242" s="123" t="s">
        <v>117</v>
      </c>
      <c r="E242" s="124" t="s">
        <v>376</v>
      </c>
      <c r="F242" s="125" t="s">
        <v>377</v>
      </c>
      <c r="G242" s="126" t="s">
        <v>139</v>
      </c>
      <c r="H242" s="127">
        <v>50</v>
      </c>
      <c r="I242" s="128"/>
      <c r="J242" s="129">
        <f>ROUND(I242*H242,2)</f>
        <v>0</v>
      </c>
      <c r="K242" s="125" t="s">
        <v>121</v>
      </c>
      <c r="L242" s="32"/>
      <c r="M242" s="130" t="s">
        <v>19</v>
      </c>
      <c r="N242" s="131" t="s">
        <v>42</v>
      </c>
      <c r="P242" s="132">
        <f>O242*H242</f>
        <v>0</v>
      </c>
      <c r="Q242" s="132">
        <v>0</v>
      </c>
      <c r="R242" s="132">
        <f>Q242*H242</f>
        <v>0</v>
      </c>
      <c r="S242" s="132">
        <v>0</v>
      </c>
      <c r="T242" s="133">
        <f>S242*H242</f>
        <v>0</v>
      </c>
      <c r="AR242" s="134" t="s">
        <v>378</v>
      </c>
      <c r="AT242" s="134" t="s">
        <v>117</v>
      </c>
      <c r="AU242" s="134" t="s">
        <v>79</v>
      </c>
      <c r="AY242" s="17" t="s">
        <v>115</v>
      </c>
      <c r="BE242" s="135">
        <f>IF(N242="základní",J242,0)</f>
        <v>0</v>
      </c>
      <c r="BF242" s="135">
        <f>IF(N242="snížená",J242,0)</f>
        <v>0</v>
      </c>
      <c r="BG242" s="135">
        <f>IF(N242="zákl. přenesená",J242,0)</f>
        <v>0</v>
      </c>
      <c r="BH242" s="135">
        <f>IF(N242="sníž. přenesená",J242,0)</f>
        <v>0</v>
      </c>
      <c r="BI242" s="135">
        <f>IF(N242="nulová",J242,0)</f>
        <v>0</v>
      </c>
      <c r="BJ242" s="17" t="s">
        <v>76</v>
      </c>
      <c r="BK242" s="135">
        <f>ROUND(I242*H242,2)</f>
        <v>0</v>
      </c>
      <c r="BL242" s="17" t="s">
        <v>378</v>
      </c>
      <c r="BM242" s="134" t="s">
        <v>379</v>
      </c>
    </row>
    <row r="243" spans="2:65" s="1" customFormat="1" ht="19.2" x14ac:dyDescent="0.2">
      <c r="B243" s="32"/>
      <c r="D243" s="136" t="s">
        <v>124</v>
      </c>
      <c r="F243" s="137" t="s">
        <v>380</v>
      </c>
      <c r="I243" s="138"/>
      <c r="L243" s="32"/>
      <c r="M243" s="139"/>
      <c r="T243" s="51"/>
      <c r="AT243" s="17" t="s">
        <v>124</v>
      </c>
      <c r="AU243" s="17" t="s">
        <v>79</v>
      </c>
    </row>
    <row r="244" spans="2:65" s="1" customFormat="1" x14ac:dyDescent="0.2">
      <c r="B244" s="32"/>
      <c r="D244" s="140" t="s">
        <v>126</v>
      </c>
      <c r="F244" s="141" t="s">
        <v>381</v>
      </c>
      <c r="I244" s="138"/>
      <c r="L244" s="32"/>
      <c r="M244" s="139"/>
      <c r="T244" s="51"/>
      <c r="AT244" s="17" t="s">
        <v>126</v>
      </c>
      <c r="AU244" s="17" t="s">
        <v>79</v>
      </c>
    </row>
    <row r="245" spans="2:65" s="12" customFormat="1" x14ac:dyDescent="0.2">
      <c r="B245" s="142"/>
      <c r="D245" s="136" t="s">
        <v>128</v>
      </c>
      <c r="E245" s="143" t="s">
        <v>19</v>
      </c>
      <c r="F245" s="144" t="s">
        <v>382</v>
      </c>
      <c r="H245" s="145">
        <v>50</v>
      </c>
      <c r="I245" s="146"/>
      <c r="L245" s="142"/>
      <c r="M245" s="147"/>
      <c r="T245" s="148"/>
      <c r="AT245" s="143" t="s">
        <v>128</v>
      </c>
      <c r="AU245" s="143" t="s">
        <v>79</v>
      </c>
      <c r="AV245" s="12" t="s">
        <v>79</v>
      </c>
      <c r="AW245" s="12" t="s">
        <v>30</v>
      </c>
      <c r="AX245" s="12" t="s">
        <v>76</v>
      </c>
      <c r="AY245" s="143" t="s">
        <v>115</v>
      </c>
    </row>
    <row r="246" spans="2:65" s="1" customFormat="1" ht="16.5" customHeight="1" x14ac:dyDescent="0.2">
      <c r="B246" s="32"/>
      <c r="C246" s="123" t="s">
        <v>383</v>
      </c>
      <c r="D246" s="123" t="s">
        <v>117</v>
      </c>
      <c r="E246" s="124" t="s">
        <v>384</v>
      </c>
      <c r="F246" s="125" t="s">
        <v>385</v>
      </c>
      <c r="G246" s="126" t="s">
        <v>139</v>
      </c>
      <c r="H246" s="127">
        <v>50</v>
      </c>
      <c r="I246" s="128"/>
      <c r="J246" s="129">
        <f>ROUND(I246*H246,2)</f>
        <v>0</v>
      </c>
      <c r="K246" s="125" t="s">
        <v>121</v>
      </c>
      <c r="L246" s="32"/>
      <c r="M246" s="130" t="s">
        <v>19</v>
      </c>
      <c r="N246" s="131" t="s">
        <v>42</v>
      </c>
      <c r="P246" s="132">
        <f>O246*H246</f>
        <v>0</v>
      </c>
      <c r="Q246" s="132">
        <v>0</v>
      </c>
      <c r="R246" s="132">
        <f>Q246*H246</f>
        <v>0</v>
      </c>
      <c r="S246" s="132">
        <v>0</v>
      </c>
      <c r="T246" s="133">
        <f>S246*H246</f>
        <v>0</v>
      </c>
      <c r="AR246" s="134" t="s">
        <v>378</v>
      </c>
      <c r="AT246" s="134" t="s">
        <v>117</v>
      </c>
      <c r="AU246" s="134" t="s">
        <v>79</v>
      </c>
      <c r="AY246" s="17" t="s">
        <v>115</v>
      </c>
      <c r="BE246" s="135">
        <f>IF(N246="základní",J246,0)</f>
        <v>0</v>
      </c>
      <c r="BF246" s="135">
        <f>IF(N246="snížená",J246,0)</f>
        <v>0</v>
      </c>
      <c r="BG246" s="135">
        <f>IF(N246="zákl. přenesená",J246,0)</f>
        <v>0</v>
      </c>
      <c r="BH246" s="135">
        <f>IF(N246="sníž. přenesená",J246,0)</f>
        <v>0</v>
      </c>
      <c r="BI246" s="135">
        <f>IF(N246="nulová",J246,0)</f>
        <v>0</v>
      </c>
      <c r="BJ246" s="17" t="s">
        <v>76</v>
      </c>
      <c r="BK246" s="135">
        <f>ROUND(I246*H246,2)</f>
        <v>0</v>
      </c>
      <c r="BL246" s="17" t="s">
        <v>378</v>
      </c>
      <c r="BM246" s="134" t="s">
        <v>386</v>
      </c>
    </row>
    <row r="247" spans="2:65" s="1" customFormat="1" ht="19.2" x14ac:dyDescent="0.2">
      <c r="B247" s="32"/>
      <c r="D247" s="136" t="s">
        <v>124</v>
      </c>
      <c r="F247" s="137" t="s">
        <v>387</v>
      </c>
      <c r="I247" s="138"/>
      <c r="L247" s="32"/>
      <c r="M247" s="139"/>
      <c r="T247" s="51"/>
      <c r="AT247" s="17" t="s">
        <v>124</v>
      </c>
      <c r="AU247" s="17" t="s">
        <v>79</v>
      </c>
    </row>
    <row r="248" spans="2:65" s="1" customFormat="1" x14ac:dyDescent="0.2">
      <c r="B248" s="32"/>
      <c r="D248" s="140" t="s">
        <v>126</v>
      </c>
      <c r="F248" s="141" t="s">
        <v>388</v>
      </c>
      <c r="I248" s="138"/>
      <c r="L248" s="32"/>
      <c r="M248" s="139"/>
      <c r="T248" s="51"/>
      <c r="AT248" s="17" t="s">
        <v>126</v>
      </c>
      <c r="AU248" s="17" t="s">
        <v>79</v>
      </c>
    </row>
    <row r="249" spans="2:65" s="1" customFormat="1" ht="16.5" customHeight="1" x14ac:dyDescent="0.2">
      <c r="B249" s="32"/>
      <c r="C249" s="123" t="s">
        <v>389</v>
      </c>
      <c r="D249" s="123" t="s">
        <v>117</v>
      </c>
      <c r="E249" s="124" t="s">
        <v>390</v>
      </c>
      <c r="F249" s="125" t="s">
        <v>391</v>
      </c>
      <c r="G249" s="126" t="s">
        <v>139</v>
      </c>
      <c r="H249" s="127">
        <v>50</v>
      </c>
      <c r="I249" s="128"/>
      <c r="J249" s="129">
        <f>ROUND(I249*H249,2)</f>
        <v>0</v>
      </c>
      <c r="K249" s="125" t="s">
        <v>121</v>
      </c>
      <c r="L249" s="32"/>
      <c r="M249" s="130" t="s">
        <v>19</v>
      </c>
      <c r="N249" s="131" t="s">
        <v>42</v>
      </c>
      <c r="P249" s="132">
        <f>O249*H249</f>
        <v>0</v>
      </c>
      <c r="Q249" s="132">
        <v>0.2</v>
      </c>
      <c r="R249" s="132">
        <f>Q249*H249</f>
        <v>10</v>
      </c>
      <c r="S249" s="132">
        <v>0</v>
      </c>
      <c r="T249" s="133">
        <f>S249*H249</f>
        <v>0</v>
      </c>
      <c r="AR249" s="134" t="s">
        <v>378</v>
      </c>
      <c r="AT249" s="134" t="s">
        <v>117</v>
      </c>
      <c r="AU249" s="134" t="s">
        <v>79</v>
      </c>
      <c r="AY249" s="17" t="s">
        <v>115</v>
      </c>
      <c r="BE249" s="135">
        <f>IF(N249="základní",J249,0)</f>
        <v>0</v>
      </c>
      <c r="BF249" s="135">
        <f>IF(N249="snížená",J249,0)</f>
        <v>0</v>
      </c>
      <c r="BG249" s="135">
        <f>IF(N249="zákl. přenesená",J249,0)</f>
        <v>0</v>
      </c>
      <c r="BH249" s="135">
        <f>IF(N249="sníž. přenesená",J249,0)</f>
        <v>0</v>
      </c>
      <c r="BI249" s="135">
        <f>IF(N249="nulová",J249,0)</f>
        <v>0</v>
      </c>
      <c r="BJ249" s="17" t="s">
        <v>76</v>
      </c>
      <c r="BK249" s="135">
        <f>ROUND(I249*H249,2)</f>
        <v>0</v>
      </c>
      <c r="BL249" s="17" t="s">
        <v>378</v>
      </c>
      <c r="BM249" s="134" t="s">
        <v>392</v>
      </c>
    </row>
    <row r="250" spans="2:65" s="1" customFormat="1" x14ac:dyDescent="0.2">
      <c r="B250" s="32"/>
      <c r="D250" s="136" t="s">
        <v>124</v>
      </c>
      <c r="F250" s="137" t="s">
        <v>393</v>
      </c>
      <c r="I250" s="138"/>
      <c r="L250" s="32"/>
      <c r="M250" s="139"/>
      <c r="T250" s="51"/>
      <c r="AT250" s="17" t="s">
        <v>124</v>
      </c>
      <c r="AU250" s="17" t="s">
        <v>79</v>
      </c>
    </row>
    <row r="251" spans="2:65" s="1" customFormat="1" x14ac:dyDescent="0.2">
      <c r="B251" s="32"/>
      <c r="D251" s="140" t="s">
        <v>126</v>
      </c>
      <c r="F251" s="141" t="s">
        <v>394</v>
      </c>
      <c r="I251" s="138"/>
      <c r="L251" s="32"/>
      <c r="M251" s="139"/>
      <c r="T251" s="51"/>
      <c r="AT251" s="17" t="s">
        <v>126</v>
      </c>
      <c r="AU251" s="17" t="s">
        <v>79</v>
      </c>
    </row>
    <row r="252" spans="2:65" s="1" customFormat="1" ht="16.5" customHeight="1" x14ac:dyDescent="0.2">
      <c r="B252" s="32"/>
      <c r="C252" s="123" t="s">
        <v>395</v>
      </c>
      <c r="D252" s="123" t="s">
        <v>117</v>
      </c>
      <c r="E252" s="124" t="s">
        <v>396</v>
      </c>
      <c r="F252" s="125" t="s">
        <v>397</v>
      </c>
      <c r="G252" s="126" t="s">
        <v>139</v>
      </c>
      <c r="H252" s="127">
        <v>50</v>
      </c>
      <c r="I252" s="128"/>
      <c r="J252" s="129">
        <f>ROUND(I252*H252,2)</f>
        <v>0</v>
      </c>
      <c r="K252" s="125" t="s">
        <v>121</v>
      </c>
      <c r="L252" s="32"/>
      <c r="M252" s="130" t="s">
        <v>19</v>
      </c>
      <c r="N252" s="131" t="s">
        <v>42</v>
      </c>
      <c r="P252" s="132">
        <f>O252*H252</f>
        <v>0</v>
      </c>
      <c r="Q252" s="132">
        <v>9.0000000000000006E-5</v>
      </c>
      <c r="R252" s="132">
        <f>Q252*H252</f>
        <v>4.5000000000000005E-3</v>
      </c>
      <c r="S252" s="132">
        <v>0</v>
      </c>
      <c r="T252" s="133">
        <f>S252*H252</f>
        <v>0</v>
      </c>
      <c r="AR252" s="134" t="s">
        <v>378</v>
      </c>
      <c r="AT252" s="134" t="s">
        <v>117</v>
      </c>
      <c r="AU252" s="134" t="s">
        <v>79</v>
      </c>
      <c r="AY252" s="17" t="s">
        <v>115</v>
      </c>
      <c r="BE252" s="135">
        <f>IF(N252="základní",J252,0)</f>
        <v>0</v>
      </c>
      <c r="BF252" s="135">
        <f>IF(N252="snížená",J252,0)</f>
        <v>0</v>
      </c>
      <c r="BG252" s="135">
        <f>IF(N252="zákl. přenesená",J252,0)</f>
        <v>0</v>
      </c>
      <c r="BH252" s="135">
        <f>IF(N252="sníž. přenesená",J252,0)</f>
        <v>0</v>
      </c>
      <c r="BI252" s="135">
        <f>IF(N252="nulová",J252,0)</f>
        <v>0</v>
      </c>
      <c r="BJ252" s="17" t="s">
        <v>76</v>
      </c>
      <c r="BK252" s="135">
        <f>ROUND(I252*H252,2)</f>
        <v>0</v>
      </c>
      <c r="BL252" s="17" t="s">
        <v>378</v>
      </c>
      <c r="BM252" s="134" t="s">
        <v>398</v>
      </c>
    </row>
    <row r="253" spans="2:65" s="1" customFormat="1" x14ac:dyDescent="0.2">
      <c r="B253" s="32"/>
      <c r="D253" s="136" t="s">
        <v>124</v>
      </c>
      <c r="F253" s="137" t="s">
        <v>399</v>
      </c>
      <c r="I253" s="138"/>
      <c r="L253" s="32"/>
      <c r="M253" s="139"/>
      <c r="T253" s="51"/>
      <c r="AT253" s="17" t="s">
        <v>124</v>
      </c>
      <c r="AU253" s="17" t="s">
        <v>79</v>
      </c>
    </row>
    <row r="254" spans="2:65" s="1" customFormat="1" x14ac:dyDescent="0.2">
      <c r="B254" s="32"/>
      <c r="D254" s="140" t="s">
        <v>126</v>
      </c>
      <c r="F254" s="141" t="s">
        <v>400</v>
      </c>
      <c r="I254" s="138"/>
      <c r="L254" s="32"/>
      <c r="M254" s="139"/>
      <c r="T254" s="51"/>
      <c r="AT254" s="17" t="s">
        <v>126</v>
      </c>
      <c r="AU254" s="17" t="s">
        <v>79</v>
      </c>
    </row>
    <row r="255" spans="2:65" s="11" customFormat="1" ht="25.95" customHeight="1" x14ac:dyDescent="0.25">
      <c r="B255" s="111"/>
      <c r="D255" s="112" t="s">
        <v>70</v>
      </c>
      <c r="E255" s="113" t="s">
        <v>401</v>
      </c>
      <c r="F255" s="113" t="s">
        <v>402</v>
      </c>
      <c r="I255" s="114"/>
      <c r="J255" s="115">
        <f>BK255</f>
        <v>0</v>
      </c>
      <c r="L255" s="111"/>
      <c r="M255" s="116"/>
      <c r="P255" s="117">
        <f>P256+P266</f>
        <v>0</v>
      </c>
      <c r="R255" s="117">
        <f>R256+R266</f>
        <v>0</v>
      </c>
      <c r="T255" s="118">
        <f>T256+T266</f>
        <v>0</v>
      </c>
      <c r="AR255" s="112" t="s">
        <v>148</v>
      </c>
      <c r="AT255" s="119" t="s">
        <v>70</v>
      </c>
      <c r="AU255" s="119" t="s">
        <v>71</v>
      </c>
      <c r="AY255" s="112" t="s">
        <v>115</v>
      </c>
      <c r="BK255" s="120">
        <f>BK256+BK266</f>
        <v>0</v>
      </c>
    </row>
    <row r="256" spans="2:65" s="11" customFormat="1" ht="22.95" customHeight="1" x14ac:dyDescent="0.25">
      <c r="B256" s="111"/>
      <c r="D256" s="112" t="s">
        <v>70</v>
      </c>
      <c r="E256" s="121" t="s">
        <v>403</v>
      </c>
      <c r="F256" s="121" t="s">
        <v>404</v>
      </c>
      <c r="I256" s="114"/>
      <c r="J256" s="122">
        <f>BK256</f>
        <v>0</v>
      </c>
      <c r="L256" s="111"/>
      <c r="M256" s="116"/>
      <c r="P256" s="117">
        <f>SUM(P257:P265)</f>
        <v>0</v>
      </c>
      <c r="R256" s="117">
        <f>SUM(R257:R265)</f>
        <v>0</v>
      </c>
      <c r="T256" s="118">
        <f>SUM(T257:T265)</f>
        <v>0</v>
      </c>
      <c r="AR256" s="112" t="s">
        <v>148</v>
      </c>
      <c r="AT256" s="119" t="s">
        <v>70</v>
      </c>
      <c r="AU256" s="119" t="s">
        <v>76</v>
      </c>
      <c r="AY256" s="112" t="s">
        <v>115</v>
      </c>
      <c r="BK256" s="120">
        <f>SUM(BK257:BK265)</f>
        <v>0</v>
      </c>
    </row>
    <row r="257" spans="2:65" s="1" customFormat="1" ht="16.5" customHeight="1" x14ac:dyDescent="0.2">
      <c r="B257" s="32"/>
      <c r="C257" s="123" t="s">
        <v>405</v>
      </c>
      <c r="D257" s="123" t="s">
        <v>117</v>
      </c>
      <c r="E257" s="124" t="s">
        <v>406</v>
      </c>
      <c r="F257" s="125" t="s">
        <v>407</v>
      </c>
      <c r="G257" s="126" t="s">
        <v>408</v>
      </c>
      <c r="H257" s="127">
        <v>1</v>
      </c>
      <c r="I257" s="128"/>
      <c r="J257" s="129">
        <f>ROUND(I257*H257,2)</f>
        <v>0</v>
      </c>
      <c r="K257" s="125" t="s">
        <v>121</v>
      </c>
      <c r="L257" s="32"/>
      <c r="M257" s="130" t="s">
        <v>19</v>
      </c>
      <c r="N257" s="131" t="s">
        <v>42</v>
      </c>
      <c r="P257" s="132">
        <f>O257*H257</f>
        <v>0</v>
      </c>
      <c r="Q257" s="132">
        <v>0</v>
      </c>
      <c r="R257" s="132">
        <f>Q257*H257</f>
        <v>0</v>
      </c>
      <c r="S257" s="132">
        <v>0</v>
      </c>
      <c r="T257" s="133">
        <f>S257*H257</f>
        <v>0</v>
      </c>
      <c r="AR257" s="134" t="s">
        <v>409</v>
      </c>
      <c r="AT257" s="134" t="s">
        <v>117</v>
      </c>
      <c r="AU257" s="134" t="s">
        <v>79</v>
      </c>
      <c r="AY257" s="17" t="s">
        <v>115</v>
      </c>
      <c r="BE257" s="135">
        <f>IF(N257="základní",J257,0)</f>
        <v>0</v>
      </c>
      <c r="BF257" s="135">
        <f>IF(N257="snížená",J257,0)</f>
        <v>0</v>
      </c>
      <c r="BG257" s="135">
        <f>IF(N257="zákl. přenesená",J257,0)</f>
        <v>0</v>
      </c>
      <c r="BH257" s="135">
        <f>IF(N257="sníž. přenesená",J257,0)</f>
        <v>0</v>
      </c>
      <c r="BI257" s="135">
        <f>IF(N257="nulová",J257,0)</f>
        <v>0</v>
      </c>
      <c r="BJ257" s="17" t="s">
        <v>76</v>
      </c>
      <c r="BK257" s="135">
        <f>ROUND(I257*H257,2)</f>
        <v>0</v>
      </c>
      <c r="BL257" s="17" t="s">
        <v>409</v>
      </c>
      <c r="BM257" s="134" t="s">
        <v>410</v>
      </c>
    </row>
    <row r="258" spans="2:65" s="1" customFormat="1" x14ac:dyDescent="0.2">
      <c r="B258" s="32"/>
      <c r="D258" s="136" t="s">
        <v>124</v>
      </c>
      <c r="F258" s="137" t="s">
        <v>407</v>
      </c>
      <c r="I258" s="138"/>
      <c r="L258" s="32"/>
      <c r="M258" s="139"/>
      <c r="T258" s="51"/>
      <c r="AT258" s="17" t="s">
        <v>124</v>
      </c>
      <c r="AU258" s="17" t="s">
        <v>79</v>
      </c>
    </row>
    <row r="259" spans="2:65" s="1" customFormat="1" x14ac:dyDescent="0.2">
      <c r="B259" s="32"/>
      <c r="D259" s="140" t="s">
        <v>126</v>
      </c>
      <c r="F259" s="141" t="s">
        <v>411</v>
      </c>
      <c r="I259" s="138"/>
      <c r="L259" s="32"/>
      <c r="M259" s="139"/>
      <c r="T259" s="51"/>
      <c r="AT259" s="17" t="s">
        <v>126</v>
      </c>
      <c r="AU259" s="17" t="s">
        <v>79</v>
      </c>
    </row>
    <row r="260" spans="2:65" s="1" customFormat="1" ht="16.5" customHeight="1" x14ac:dyDescent="0.2">
      <c r="B260" s="32"/>
      <c r="C260" s="123" t="s">
        <v>412</v>
      </c>
      <c r="D260" s="123" t="s">
        <v>117</v>
      </c>
      <c r="E260" s="124" t="s">
        <v>413</v>
      </c>
      <c r="F260" s="125" t="s">
        <v>414</v>
      </c>
      <c r="G260" s="126" t="s">
        <v>408</v>
      </c>
      <c r="H260" s="127">
        <v>1</v>
      </c>
      <c r="I260" s="128"/>
      <c r="J260" s="129">
        <f>ROUND(I260*H260,2)</f>
        <v>0</v>
      </c>
      <c r="K260" s="125" t="s">
        <v>121</v>
      </c>
      <c r="L260" s="32"/>
      <c r="M260" s="130" t="s">
        <v>19</v>
      </c>
      <c r="N260" s="131" t="s">
        <v>42</v>
      </c>
      <c r="P260" s="132">
        <f>O260*H260</f>
        <v>0</v>
      </c>
      <c r="Q260" s="132">
        <v>0</v>
      </c>
      <c r="R260" s="132">
        <f>Q260*H260</f>
        <v>0</v>
      </c>
      <c r="S260" s="132">
        <v>0</v>
      </c>
      <c r="T260" s="133">
        <f>S260*H260</f>
        <v>0</v>
      </c>
      <c r="AR260" s="134" t="s">
        <v>409</v>
      </c>
      <c r="AT260" s="134" t="s">
        <v>117</v>
      </c>
      <c r="AU260" s="134" t="s">
        <v>79</v>
      </c>
      <c r="AY260" s="17" t="s">
        <v>115</v>
      </c>
      <c r="BE260" s="135">
        <f>IF(N260="základní",J260,0)</f>
        <v>0</v>
      </c>
      <c r="BF260" s="135">
        <f>IF(N260="snížená",J260,0)</f>
        <v>0</v>
      </c>
      <c r="BG260" s="135">
        <f>IF(N260="zákl. přenesená",J260,0)</f>
        <v>0</v>
      </c>
      <c r="BH260" s="135">
        <f>IF(N260="sníž. přenesená",J260,0)</f>
        <v>0</v>
      </c>
      <c r="BI260" s="135">
        <f>IF(N260="nulová",J260,0)</f>
        <v>0</v>
      </c>
      <c r="BJ260" s="17" t="s">
        <v>76</v>
      </c>
      <c r="BK260" s="135">
        <f>ROUND(I260*H260,2)</f>
        <v>0</v>
      </c>
      <c r="BL260" s="17" t="s">
        <v>409</v>
      </c>
      <c r="BM260" s="134" t="s">
        <v>415</v>
      </c>
    </row>
    <row r="261" spans="2:65" s="1" customFormat="1" x14ac:dyDescent="0.2">
      <c r="B261" s="32"/>
      <c r="D261" s="136" t="s">
        <v>124</v>
      </c>
      <c r="F261" s="137" t="s">
        <v>416</v>
      </c>
      <c r="I261" s="138"/>
      <c r="L261" s="32"/>
      <c r="M261" s="139"/>
      <c r="T261" s="51"/>
      <c r="AT261" s="17" t="s">
        <v>124</v>
      </c>
      <c r="AU261" s="17" t="s">
        <v>79</v>
      </c>
    </row>
    <row r="262" spans="2:65" s="1" customFormat="1" x14ac:dyDescent="0.2">
      <c r="B262" s="32"/>
      <c r="D262" s="140" t="s">
        <v>126</v>
      </c>
      <c r="F262" s="141" t="s">
        <v>417</v>
      </c>
      <c r="I262" s="138"/>
      <c r="L262" s="32"/>
      <c r="M262" s="139"/>
      <c r="T262" s="51"/>
      <c r="AT262" s="17" t="s">
        <v>126</v>
      </c>
      <c r="AU262" s="17" t="s">
        <v>79</v>
      </c>
    </row>
    <row r="263" spans="2:65" s="1" customFormat="1" ht="16.5" customHeight="1" x14ac:dyDescent="0.2">
      <c r="B263" s="32"/>
      <c r="C263" s="123" t="s">
        <v>418</v>
      </c>
      <c r="D263" s="123" t="s">
        <v>117</v>
      </c>
      <c r="E263" s="124" t="s">
        <v>419</v>
      </c>
      <c r="F263" s="125" t="s">
        <v>420</v>
      </c>
      <c r="G263" s="126" t="s">
        <v>408</v>
      </c>
      <c r="H263" s="127">
        <v>1</v>
      </c>
      <c r="I263" s="128"/>
      <c r="J263" s="129">
        <f>ROUND(I263*H263,2)</f>
        <v>0</v>
      </c>
      <c r="K263" s="125" t="s">
        <v>121</v>
      </c>
      <c r="L263" s="32"/>
      <c r="M263" s="130" t="s">
        <v>19</v>
      </c>
      <c r="N263" s="131" t="s">
        <v>42</v>
      </c>
      <c r="P263" s="132">
        <f>O263*H263</f>
        <v>0</v>
      </c>
      <c r="Q263" s="132">
        <v>0</v>
      </c>
      <c r="R263" s="132">
        <f>Q263*H263</f>
        <v>0</v>
      </c>
      <c r="S263" s="132">
        <v>0</v>
      </c>
      <c r="T263" s="133">
        <f>S263*H263</f>
        <v>0</v>
      </c>
      <c r="AR263" s="134" t="s">
        <v>409</v>
      </c>
      <c r="AT263" s="134" t="s">
        <v>117</v>
      </c>
      <c r="AU263" s="134" t="s">
        <v>79</v>
      </c>
      <c r="AY263" s="17" t="s">
        <v>115</v>
      </c>
      <c r="BE263" s="135">
        <f>IF(N263="základní",J263,0)</f>
        <v>0</v>
      </c>
      <c r="BF263" s="135">
        <f>IF(N263="snížená",J263,0)</f>
        <v>0</v>
      </c>
      <c r="BG263" s="135">
        <f>IF(N263="zákl. přenesená",J263,0)</f>
        <v>0</v>
      </c>
      <c r="BH263" s="135">
        <f>IF(N263="sníž. přenesená",J263,0)</f>
        <v>0</v>
      </c>
      <c r="BI263" s="135">
        <f>IF(N263="nulová",J263,0)</f>
        <v>0</v>
      </c>
      <c r="BJ263" s="17" t="s">
        <v>76</v>
      </c>
      <c r="BK263" s="135">
        <f>ROUND(I263*H263,2)</f>
        <v>0</v>
      </c>
      <c r="BL263" s="17" t="s">
        <v>409</v>
      </c>
      <c r="BM263" s="134" t="s">
        <v>421</v>
      </c>
    </row>
    <row r="264" spans="2:65" s="1" customFormat="1" x14ac:dyDescent="0.2">
      <c r="B264" s="32"/>
      <c r="D264" s="136" t="s">
        <v>124</v>
      </c>
      <c r="F264" s="137" t="s">
        <v>420</v>
      </c>
      <c r="I264" s="138"/>
      <c r="L264" s="32"/>
      <c r="M264" s="139"/>
      <c r="T264" s="51"/>
      <c r="AT264" s="17" t="s">
        <v>124</v>
      </c>
      <c r="AU264" s="17" t="s">
        <v>79</v>
      </c>
    </row>
    <row r="265" spans="2:65" s="1" customFormat="1" x14ac:dyDescent="0.2">
      <c r="B265" s="32"/>
      <c r="D265" s="140" t="s">
        <v>126</v>
      </c>
      <c r="F265" s="141" t="s">
        <v>422</v>
      </c>
      <c r="I265" s="138"/>
      <c r="L265" s="32"/>
      <c r="M265" s="139"/>
      <c r="T265" s="51"/>
      <c r="AT265" s="17" t="s">
        <v>126</v>
      </c>
      <c r="AU265" s="17" t="s">
        <v>79</v>
      </c>
    </row>
    <row r="266" spans="2:65" s="11" customFormat="1" ht="22.95" customHeight="1" x14ac:dyDescent="0.25">
      <c r="B266" s="111"/>
      <c r="D266" s="112" t="s">
        <v>70</v>
      </c>
      <c r="E266" s="121" t="s">
        <v>423</v>
      </c>
      <c r="F266" s="121" t="s">
        <v>424</v>
      </c>
      <c r="I266" s="114"/>
      <c r="J266" s="122">
        <f>BK266</f>
        <v>0</v>
      </c>
      <c r="L266" s="111"/>
      <c r="M266" s="116"/>
      <c r="P266" s="117">
        <f>SUM(P267:P271)</f>
        <v>0</v>
      </c>
      <c r="R266" s="117">
        <f>SUM(R267:R271)</f>
        <v>0</v>
      </c>
      <c r="T266" s="118">
        <f>SUM(T267:T271)</f>
        <v>0</v>
      </c>
      <c r="AR266" s="112" t="s">
        <v>148</v>
      </c>
      <c r="AT266" s="119" t="s">
        <v>70</v>
      </c>
      <c r="AU266" s="119" t="s">
        <v>76</v>
      </c>
      <c r="AY266" s="112" t="s">
        <v>115</v>
      </c>
      <c r="BK266" s="120">
        <f>SUM(BK267:BK271)</f>
        <v>0</v>
      </c>
    </row>
    <row r="267" spans="2:65" s="1" customFormat="1" ht="16.5" customHeight="1" x14ac:dyDescent="0.2">
      <c r="B267" s="32"/>
      <c r="C267" s="123" t="s">
        <v>425</v>
      </c>
      <c r="D267" s="123" t="s">
        <v>117</v>
      </c>
      <c r="E267" s="124" t="s">
        <v>426</v>
      </c>
      <c r="F267" s="125" t="s">
        <v>424</v>
      </c>
      <c r="G267" s="126" t="s">
        <v>408</v>
      </c>
      <c r="H267" s="127">
        <v>1</v>
      </c>
      <c r="I267" s="128"/>
      <c r="J267" s="129">
        <f>ROUND(I267*H267,2)</f>
        <v>0</v>
      </c>
      <c r="K267" s="125" t="s">
        <v>121</v>
      </c>
      <c r="L267" s="32"/>
      <c r="M267" s="130" t="s">
        <v>19</v>
      </c>
      <c r="N267" s="131" t="s">
        <v>42</v>
      </c>
      <c r="P267" s="132">
        <f>O267*H267</f>
        <v>0</v>
      </c>
      <c r="Q267" s="132">
        <v>0</v>
      </c>
      <c r="R267" s="132">
        <f>Q267*H267</f>
        <v>0</v>
      </c>
      <c r="S267" s="132">
        <v>0</v>
      </c>
      <c r="T267" s="133">
        <f>S267*H267</f>
        <v>0</v>
      </c>
      <c r="AR267" s="134" t="s">
        <v>409</v>
      </c>
      <c r="AT267" s="134" t="s">
        <v>117</v>
      </c>
      <c r="AU267" s="134" t="s">
        <v>79</v>
      </c>
      <c r="AY267" s="17" t="s">
        <v>115</v>
      </c>
      <c r="BE267" s="135">
        <f>IF(N267="základní",J267,0)</f>
        <v>0</v>
      </c>
      <c r="BF267" s="135">
        <f>IF(N267="snížená",J267,0)</f>
        <v>0</v>
      </c>
      <c r="BG267" s="135">
        <f>IF(N267="zákl. přenesená",J267,0)</f>
        <v>0</v>
      </c>
      <c r="BH267" s="135">
        <f>IF(N267="sníž. přenesená",J267,0)</f>
        <v>0</v>
      </c>
      <c r="BI267" s="135">
        <f>IF(N267="nulová",J267,0)</f>
        <v>0</v>
      </c>
      <c r="BJ267" s="17" t="s">
        <v>76</v>
      </c>
      <c r="BK267" s="135">
        <f>ROUND(I267*H267,2)</f>
        <v>0</v>
      </c>
      <c r="BL267" s="17" t="s">
        <v>409</v>
      </c>
      <c r="BM267" s="134" t="s">
        <v>427</v>
      </c>
    </row>
    <row r="268" spans="2:65" s="1" customFormat="1" x14ac:dyDescent="0.2">
      <c r="B268" s="32"/>
      <c r="D268" s="136" t="s">
        <v>124</v>
      </c>
      <c r="F268" s="137" t="s">
        <v>424</v>
      </c>
      <c r="I268" s="138"/>
      <c r="L268" s="32"/>
      <c r="M268" s="139"/>
      <c r="T268" s="51"/>
      <c r="AT268" s="17" t="s">
        <v>124</v>
      </c>
      <c r="AU268" s="17" t="s">
        <v>79</v>
      </c>
    </row>
    <row r="269" spans="2:65" s="1" customFormat="1" x14ac:dyDescent="0.2">
      <c r="B269" s="32"/>
      <c r="D269" s="140" t="s">
        <v>126</v>
      </c>
      <c r="F269" s="141" t="s">
        <v>428</v>
      </c>
      <c r="I269" s="138"/>
      <c r="L269" s="32"/>
      <c r="M269" s="139"/>
      <c r="T269" s="51"/>
      <c r="AT269" s="17" t="s">
        <v>126</v>
      </c>
      <c r="AU269" s="17" t="s">
        <v>79</v>
      </c>
    </row>
    <row r="270" spans="2:65" s="1" customFormat="1" ht="16.5" customHeight="1" x14ac:dyDescent="0.2">
      <c r="B270" s="32"/>
      <c r="C270" s="123" t="s">
        <v>429</v>
      </c>
      <c r="D270" s="123" t="s">
        <v>117</v>
      </c>
      <c r="E270" s="124" t="s">
        <v>430</v>
      </c>
      <c r="F270" s="125" t="s">
        <v>431</v>
      </c>
      <c r="G270" s="126" t="s">
        <v>120</v>
      </c>
      <c r="H270" s="127">
        <v>40</v>
      </c>
      <c r="I270" s="128"/>
      <c r="J270" s="129">
        <f>ROUND(I270*H270,2)</f>
        <v>0</v>
      </c>
      <c r="K270" s="125" t="s">
        <v>19</v>
      </c>
      <c r="L270" s="32"/>
      <c r="M270" s="130" t="s">
        <v>19</v>
      </c>
      <c r="N270" s="131" t="s">
        <v>42</v>
      </c>
      <c r="P270" s="132">
        <f>O270*H270</f>
        <v>0</v>
      </c>
      <c r="Q270" s="132">
        <v>0</v>
      </c>
      <c r="R270" s="132">
        <f>Q270*H270</f>
        <v>0</v>
      </c>
      <c r="S270" s="132">
        <v>0</v>
      </c>
      <c r="T270" s="133">
        <f>S270*H270</f>
        <v>0</v>
      </c>
      <c r="AR270" s="134" t="s">
        <v>409</v>
      </c>
      <c r="AT270" s="134" t="s">
        <v>117</v>
      </c>
      <c r="AU270" s="134" t="s">
        <v>79</v>
      </c>
      <c r="AY270" s="17" t="s">
        <v>115</v>
      </c>
      <c r="BE270" s="135">
        <f>IF(N270="základní",J270,0)</f>
        <v>0</v>
      </c>
      <c r="BF270" s="135">
        <f>IF(N270="snížená",J270,0)</f>
        <v>0</v>
      </c>
      <c r="BG270" s="135">
        <f>IF(N270="zákl. přenesená",J270,0)</f>
        <v>0</v>
      </c>
      <c r="BH270" s="135">
        <f>IF(N270="sníž. přenesená",J270,0)</f>
        <v>0</v>
      </c>
      <c r="BI270" s="135">
        <f>IF(N270="nulová",J270,0)</f>
        <v>0</v>
      </c>
      <c r="BJ270" s="17" t="s">
        <v>76</v>
      </c>
      <c r="BK270" s="135">
        <f>ROUND(I270*H270,2)</f>
        <v>0</v>
      </c>
      <c r="BL270" s="17" t="s">
        <v>409</v>
      </c>
      <c r="BM270" s="134" t="s">
        <v>432</v>
      </c>
    </row>
    <row r="271" spans="2:65" s="1" customFormat="1" x14ac:dyDescent="0.2">
      <c r="B271" s="32"/>
      <c r="D271" s="136" t="s">
        <v>124</v>
      </c>
      <c r="F271" s="137" t="s">
        <v>431</v>
      </c>
      <c r="I271" s="138"/>
      <c r="L271" s="32"/>
      <c r="M271" s="173"/>
      <c r="N271" s="174"/>
      <c r="O271" s="174"/>
      <c r="P271" s="174"/>
      <c r="Q271" s="174"/>
      <c r="R271" s="174"/>
      <c r="S271" s="174"/>
      <c r="T271" s="175"/>
      <c r="AT271" s="17" t="s">
        <v>124</v>
      </c>
      <c r="AU271" s="17" t="s">
        <v>79</v>
      </c>
    </row>
    <row r="272" spans="2:65" s="1" customFormat="1" ht="6.9" customHeight="1" x14ac:dyDescent="0.2">
      <c r="B272" s="40"/>
      <c r="C272" s="41"/>
      <c r="D272" s="41"/>
      <c r="E272" s="41"/>
      <c r="F272" s="41"/>
      <c r="G272" s="41"/>
      <c r="H272" s="41"/>
      <c r="I272" s="41"/>
      <c r="J272" s="41"/>
      <c r="K272" s="41"/>
      <c r="L272" s="32"/>
    </row>
  </sheetData>
  <sheetProtection sheet="1" objects="1" scenarios="1" formatColumns="0" formatRows="0" autoFilter="0"/>
  <autoFilter ref="C91:K271" xr:uid="{00000000-0009-0000-0000-000001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0100-000000000000}"/>
    <hyperlink ref="F101" r:id="rId2" xr:uid="{00000000-0004-0000-0100-000001000000}"/>
    <hyperlink ref="F104" r:id="rId3" xr:uid="{00000000-0004-0000-0100-000002000000}"/>
    <hyperlink ref="F107" r:id="rId4" xr:uid="{00000000-0004-0000-0100-000003000000}"/>
    <hyperlink ref="F110" r:id="rId5" xr:uid="{00000000-0004-0000-0100-000004000000}"/>
    <hyperlink ref="F113" r:id="rId6" xr:uid="{00000000-0004-0000-0100-000005000000}"/>
    <hyperlink ref="F116" r:id="rId7" xr:uid="{00000000-0004-0000-0100-000006000000}"/>
    <hyperlink ref="F120" r:id="rId8" xr:uid="{00000000-0004-0000-0100-000007000000}"/>
    <hyperlink ref="F126" r:id="rId9" xr:uid="{00000000-0004-0000-0100-000008000000}"/>
    <hyperlink ref="F129" r:id="rId10" xr:uid="{00000000-0004-0000-0100-000009000000}"/>
    <hyperlink ref="F135" r:id="rId11" xr:uid="{00000000-0004-0000-0100-00000A000000}"/>
    <hyperlink ref="F143" r:id="rId12" xr:uid="{00000000-0004-0000-0100-00000B000000}"/>
    <hyperlink ref="F152" r:id="rId13" xr:uid="{00000000-0004-0000-0100-00000C000000}"/>
    <hyperlink ref="F159" r:id="rId14" xr:uid="{00000000-0004-0000-0100-00000D000000}"/>
    <hyperlink ref="F166" r:id="rId15" xr:uid="{00000000-0004-0000-0100-00000E000000}"/>
    <hyperlink ref="F172" r:id="rId16" xr:uid="{00000000-0004-0000-0100-00000F000000}"/>
    <hyperlink ref="F175" r:id="rId17" xr:uid="{00000000-0004-0000-0100-000010000000}"/>
    <hyperlink ref="F180" r:id="rId18" xr:uid="{00000000-0004-0000-0100-000011000000}"/>
    <hyperlink ref="F185" r:id="rId19" xr:uid="{00000000-0004-0000-0100-000012000000}"/>
    <hyperlink ref="F188" r:id="rId20" xr:uid="{00000000-0004-0000-0100-000013000000}"/>
    <hyperlink ref="F194" r:id="rId21" xr:uid="{00000000-0004-0000-0100-000014000000}"/>
    <hyperlink ref="F199" r:id="rId22" xr:uid="{00000000-0004-0000-0100-000015000000}"/>
    <hyperlink ref="F204" r:id="rId23" xr:uid="{00000000-0004-0000-0100-000016000000}"/>
    <hyperlink ref="F211" r:id="rId24" xr:uid="{00000000-0004-0000-0100-000017000000}"/>
    <hyperlink ref="F215" r:id="rId25" xr:uid="{00000000-0004-0000-0100-000018000000}"/>
    <hyperlink ref="F219" r:id="rId26" xr:uid="{00000000-0004-0000-0100-000019000000}"/>
    <hyperlink ref="F224" r:id="rId27" xr:uid="{00000000-0004-0000-0100-00001A000000}"/>
    <hyperlink ref="F230" r:id="rId28" xr:uid="{00000000-0004-0000-0100-00001B000000}"/>
    <hyperlink ref="F236" r:id="rId29" xr:uid="{00000000-0004-0000-0100-00001C000000}"/>
    <hyperlink ref="F239" r:id="rId30" xr:uid="{00000000-0004-0000-0100-00001D000000}"/>
    <hyperlink ref="F244" r:id="rId31" xr:uid="{00000000-0004-0000-0100-00001E000000}"/>
    <hyperlink ref="F248" r:id="rId32" xr:uid="{00000000-0004-0000-0100-00001F000000}"/>
    <hyperlink ref="F251" r:id="rId33" xr:uid="{00000000-0004-0000-0100-000020000000}"/>
    <hyperlink ref="F254" r:id="rId34" xr:uid="{00000000-0004-0000-0100-000021000000}"/>
    <hyperlink ref="F259" r:id="rId35" xr:uid="{00000000-0004-0000-0100-000022000000}"/>
    <hyperlink ref="F262" r:id="rId36" xr:uid="{00000000-0004-0000-0100-000023000000}"/>
    <hyperlink ref="F265" r:id="rId37" xr:uid="{00000000-0004-0000-0100-000024000000}"/>
    <hyperlink ref="F269" r:id="rId38" xr:uid="{00000000-0004-0000-0100-00002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0.199999999999999" x14ac:dyDescent="0.2"/>
  <cols>
    <col min="1" max="1" width="8.28515625" style="176" customWidth="1"/>
    <col min="2" max="2" width="1.7109375" style="176" customWidth="1"/>
    <col min="3" max="4" width="5" style="176" customWidth="1"/>
    <col min="5" max="5" width="11.7109375" style="176" customWidth="1"/>
    <col min="6" max="6" width="9.140625" style="176" customWidth="1"/>
    <col min="7" max="7" width="5" style="176" customWidth="1"/>
    <col min="8" max="8" width="77.85546875" style="176" customWidth="1"/>
    <col min="9" max="10" width="20" style="176" customWidth="1"/>
    <col min="11" max="11" width="1.7109375" style="176" customWidth="1"/>
  </cols>
  <sheetData>
    <row r="1" spans="2:11" customFormat="1" ht="37.5" customHeight="1" x14ac:dyDescent="0.2"/>
    <row r="2" spans="2:11" customFormat="1" ht="7.5" customHeight="1" x14ac:dyDescent="0.2">
      <c r="B2" s="177"/>
      <c r="C2" s="178"/>
      <c r="D2" s="178"/>
      <c r="E2" s="178"/>
      <c r="F2" s="178"/>
      <c r="G2" s="178"/>
      <c r="H2" s="178"/>
      <c r="I2" s="178"/>
      <c r="J2" s="178"/>
      <c r="K2" s="179"/>
    </row>
    <row r="3" spans="2:11" s="15" customFormat="1" ht="45" customHeight="1" x14ac:dyDescent="0.2">
      <c r="B3" s="180"/>
      <c r="C3" s="298" t="s">
        <v>433</v>
      </c>
      <c r="D3" s="298"/>
      <c r="E3" s="298"/>
      <c r="F3" s="298"/>
      <c r="G3" s="298"/>
      <c r="H3" s="298"/>
      <c r="I3" s="298"/>
      <c r="J3" s="298"/>
      <c r="K3" s="181"/>
    </row>
    <row r="4" spans="2:11" customFormat="1" ht="25.5" customHeight="1" x14ac:dyDescent="0.3">
      <c r="B4" s="182"/>
      <c r="C4" s="299" t="s">
        <v>434</v>
      </c>
      <c r="D4" s="299"/>
      <c r="E4" s="299"/>
      <c r="F4" s="299"/>
      <c r="G4" s="299"/>
      <c r="H4" s="299"/>
      <c r="I4" s="299"/>
      <c r="J4" s="299"/>
      <c r="K4" s="183"/>
    </row>
    <row r="5" spans="2:11" customFormat="1" ht="5.25" customHeight="1" x14ac:dyDescent="0.2">
      <c r="B5" s="182"/>
      <c r="C5" s="184"/>
      <c r="D5" s="184"/>
      <c r="E5" s="184"/>
      <c r="F5" s="184"/>
      <c r="G5" s="184"/>
      <c r="H5" s="184"/>
      <c r="I5" s="184"/>
      <c r="J5" s="184"/>
      <c r="K5" s="183"/>
    </row>
    <row r="6" spans="2:11" customFormat="1" ht="15" customHeight="1" x14ac:dyDescent="0.2">
      <c r="B6" s="182"/>
      <c r="C6" s="297" t="s">
        <v>435</v>
      </c>
      <c r="D6" s="297"/>
      <c r="E6" s="297"/>
      <c r="F6" s="297"/>
      <c r="G6" s="297"/>
      <c r="H6" s="297"/>
      <c r="I6" s="297"/>
      <c r="J6" s="297"/>
      <c r="K6" s="183"/>
    </row>
    <row r="7" spans="2:11" customFormat="1" ht="15" customHeight="1" x14ac:dyDescent="0.2">
      <c r="B7" s="186"/>
      <c r="C7" s="297" t="s">
        <v>436</v>
      </c>
      <c r="D7" s="297"/>
      <c r="E7" s="297"/>
      <c r="F7" s="297"/>
      <c r="G7" s="297"/>
      <c r="H7" s="297"/>
      <c r="I7" s="297"/>
      <c r="J7" s="297"/>
      <c r="K7" s="183"/>
    </row>
    <row r="8" spans="2:11" customFormat="1" ht="12.75" customHeight="1" x14ac:dyDescent="0.2">
      <c r="B8" s="186"/>
      <c r="C8" s="185"/>
      <c r="D8" s="185"/>
      <c r="E8" s="185"/>
      <c r="F8" s="185"/>
      <c r="G8" s="185"/>
      <c r="H8" s="185"/>
      <c r="I8" s="185"/>
      <c r="J8" s="185"/>
      <c r="K8" s="183"/>
    </row>
    <row r="9" spans="2:11" customFormat="1" ht="15" customHeight="1" x14ac:dyDescent="0.2">
      <c r="B9" s="186"/>
      <c r="C9" s="297" t="s">
        <v>437</v>
      </c>
      <c r="D9" s="297"/>
      <c r="E9" s="297"/>
      <c r="F9" s="297"/>
      <c r="G9" s="297"/>
      <c r="H9" s="297"/>
      <c r="I9" s="297"/>
      <c r="J9" s="297"/>
      <c r="K9" s="183"/>
    </row>
    <row r="10" spans="2:11" customFormat="1" ht="15" customHeight="1" x14ac:dyDescent="0.2">
      <c r="B10" s="186"/>
      <c r="C10" s="185"/>
      <c r="D10" s="297" t="s">
        <v>438</v>
      </c>
      <c r="E10" s="297"/>
      <c r="F10" s="297"/>
      <c r="G10" s="297"/>
      <c r="H10" s="297"/>
      <c r="I10" s="297"/>
      <c r="J10" s="297"/>
      <c r="K10" s="183"/>
    </row>
    <row r="11" spans="2:11" customFormat="1" ht="15" customHeight="1" x14ac:dyDescent="0.2">
      <c r="B11" s="186"/>
      <c r="C11" s="187"/>
      <c r="D11" s="297" t="s">
        <v>439</v>
      </c>
      <c r="E11" s="297"/>
      <c r="F11" s="297"/>
      <c r="G11" s="297"/>
      <c r="H11" s="297"/>
      <c r="I11" s="297"/>
      <c r="J11" s="297"/>
      <c r="K11" s="183"/>
    </row>
    <row r="12" spans="2:11" customFormat="1" ht="15" customHeight="1" x14ac:dyDescent="0.2">
      <c r="B12" s="186"/>
      <c r="C12" s="187"/>
      <c r="D12" s="185"/>
      <c r="E12" s="185"/>
      <c r="F12" s="185"/>
      <c r="G12" s="185"/>
      <c r="H12" s="185"/>
      <c r="I12" s="185"/>
      <c r="J12" s="185"/>
      <c r="K12" s="183"/>
    </row>
    <row r="13" spans="2:11" customFormat="1" ht="15" customHeight="1" x14ac:dyDescent="0.2">
      <c r="B13" s="186"/>
      <c r="C13" s="187"/>
      <c r="D13" s="188" t="s">
        <v>440</v>
      </c>
      <c r="E13" s="185"/>
      <c r="F13" s="185"/>
      <c r="G13" s="185"/>
      <c r="H13" s="185"/>
      <c r="I13" s="185"/>
      <c r="J13" s="185"/>
      <c r="K13" s="183"/>
    </row>
    <row r="14" spans="2:11" customFormat="1" ht="12.75" customHeight="1" x14ac:dyDescent="0.2">
      <c r="B14" s="186"/>
      <c r="C14" s="187"/>
      <c r="D14" s="187"/>
      <c r="E14" s="187"/>
      <c r="F14" s="187"/>
      <c r="G14" s="187"/>
      <c r="H14" s="187"/>
      <c r="I14" s="187"/>
      <c r="J14" s="187"/>
      <c r="K14" s="183"/>
    </row>
    <row r="15" spans="2:11" customFormat="1" ht="15" customHeight="1" x14ac:dyDescent="0.2">
      <c r="B15" s="186"/>
      <c r="C15" s="187"/>
      <c r="D15" s="297" t="s">
        <v>441</v>
      </c>
      <c r="E15" s="297"/>
      <c r="F15" s="297"/>
      <c r="G15" s="297"/>
      <c r="H15" s="297"/>
      <c r="I15" s="297"/>
      <c r="J15" s="297"/>
      <c r="K15" s="183"/>
    </row>
    <row r="16" spans="2:11" customFormat="1" ht="15" customHeight="1" x14ac:dyDescent="0.2">
      <c r="B16" s="186"/>
      <c r="C16" s="187"/>
      <c r="D16" s="297" t="s">
        <v>442</v>
      </c>
      <c r="E16" s="297"/>
      <c r="F16" s="297"/>
      <c r="G16" s="297"/>
      <c r="H16" s="297"/>
      <c r="I16" s="297"/>
      <c r="J16" s="297"/>
      <c r="K16" s="183"/>
    </row>
    <row r="17" spans="2:11" customFormat="1" ht="15" customHeight="1" x14ac:dyDescent="0.2">
      <c r="B17" s="186"/>
      <c r="C17" s="187"/>
      <c r="D17" s="297" t="s">
        <v>443</v>
      </c>
      <c r="E17" s="297"/>
      <c r="F17" s="297"/>
      <c r="G17" s="297"/>
      <c r="H17" s="297"/>
      <c r="I17" s="297"/>
      <c r="J17" s="297"/>
      <c r="K17" s="183"/>
    </row>
    <row r="18" spans="2:11" customFormat="1" ht="15" customHeight="1" x14ac:dyDescent="0.2">
      <c r="B18" s="186"/>
      <c r="C18" s="187"/>
      <c r="D18" s="187"/>
      <c r="E18" s="189" t="s">
        <v>77</v>
      </c>
      <c r="F18" s="297" t="s">
        <v>444</v>
      </c>
      <c r="G18" s="297"/>
      <c r="H18" s="297"/>
      <c r="I18" s="297"/>
      <c r="J18" s="297"/>
      <c r="K18" s="183"/>
    </row>
    <row r="19" spans="2:11" customFormat="1" ht="15" customHeight="1" x14ac:dyDescent="0.2">
      <c r="B19" s="186"/>
      <c r="C19" s="187"/>
      <c r="D19" s="187"/>
      <c r="E19" s="189" t="s">
        <v>445</v>
      </c>
      <c r="F19" s="297" t="s">
        <v>446</v>
      </c>
      <c r="G19" s="297"/>
      <c r="H19" s="297"/>
      <c r="I19" s="297"/>
      <c r="J19" s="297"/>
      <c r="K19" s="183"/>
    </row>
    <row r="20" spans="2:11" customFormat="1" ht="15" customHeight="1" x14ac:dyDescent="0.2">
      <c r="B20" s="186"/>
      <c r="C20" s="187"/>
      <c r="D20" s="187"/>
      <c r="E20" s="189" t="s">
        <v>447</v>
      </c>
      <c r="F20" s="297" t="s">
        <v>448</v>
      </c>
      <c r="G20" s="297"/>
      <c r="H20" s="297"/>
      <c r="I20" s="297"/>
      <c r="J20" s="297"/>
      <c r="K20" s="183"/>
    </row>
    <row r="21" spans="2:11" customFormat="1" ht="15" customHeight="1" x14ac:dyDescent="0.2">
      <c r="B21" s="186"/>
      <c r="C21" s="187"/>
      <c r="D21" s="187"/>
      <c r="E21" s="189" t="s">
        <v>449</v>
      </c>
      <c r="F21" s="297" t="s">
        <v>450</v>
      </c>
      <c r="G21" s="297"/>
      <c r="H21" s="297"/>
      <c r="I21" s="297"/>
      <c r="J21" s="297"/>
      <c r="K21" s="183"/>
    </row>
    <row r="22" spans="2:11" customFormat="1" ht="15" customHeight="1" x14ac:dyDescent="0.2">
      <c r="B22" s="186"/>
      <c r="C22" s="187"/>
      <c r="D22" s="187"/>
      <c r="E22" s="189" t="s">
        <v>451</v>
      </c>
      <c r="F22" s="297" t="s">
        <v>452</v>
      </c>
      <c r="G22" s="297"/>
      <c r="H22" s="297"/>
      <c r="I22" s="297"/>
      <c r="J22" s="297"/>
      <c r="K22" s="183"/>
    </row>
    <row r="23" spans="2:11" customFormat="1" ht="15" customHeight="1" x14ac:dyDescent="0.2">
      <c r="B23" s="186"/>
      <c r="C23" s="187"/>
      <c r="D23" s="187"/>
      <c r="E23" s="189" t="s">
        <v>453</v>
      </c>
      <c r="F23" s="297" t="s">
        <v>454</v>
      </c>
      <c r="G23" s="297"/>
      <c r="H23" s="297"/>
      <c r="I23" s="297"/>
      <c r="J23" s="297"/>
      <c r="K23" s="183"/>
    </row>
    <row r="24" spans="2:11" customFormat="1" ht="12.75" customHeight="1" x14ac:dyDescent="0.2">
      <c r="B24" s="186"/>
      <c r="C24" s="187"/>
      <c r="D24" s="187"/>
      <c r="E24" s="187"/>
      <c r="F24" s="187"/>
      <c r="G24" s="187"/>
      <c r="H24" s="187"/>
      <c r="I24" s="187"/>
      <c r="J24" s="187"/>
      <c r="K24" s="183"/>
    </row>
    <row r="25" spans="2:11" customFormat="1" ht="15" customHeight="1" x14ac:dyDescent="0.2">
      <c r="B25" s="186"/>
      <c r="C25" s="297" t="s">
        <v>455</v>
      </c>
      <c r="D25" s="297"/>
      <c r="E25" s="297"/>
      <c r="F25" s="297"/>
      <c r="G25" s="297"/>
      <c r="H25" s="297"/>
      <c r="I25" s="297"/>
      <c r="J25" s="297"/>
      <c r="K25" s="183"/>
    </row>
    <row r="26" spans="2:11" customFormat="1" ht="15" customHeight="1" x14ac:dyDescent="0.2">
      <c r="B26" s="186"/>
      <c r="C26" s="297" t="s">
        <v>456</v>
      </c>
      <c r="D26" s="297"/>
      <c r="E26" s="297"/>
      <c r="F26" s="297"/>
      <c r="G26" s="297"/>
      <c r="H26" s="297"/>
      <c r="I26" s="297"/>
      <c r="J26" s="297"/>
      <c r="K26" s="183"/>
    </row>
    <row r="27" spans="2:11" customFormat="1" ht="15" customHeight="1" x14ac:dyDescent="0.2">
      <c r="B27" s="186"/>
      <c r="C27" s="185"/>
      <c r="D27" s="297" t="s">
        <v>457</v>
      </c>
      <c r="E27" s="297"/>
      <c r="F27" s="297"/>
      <c r="G27" s="297"/>
      <c r="H27" s="297"/>
      <c r="I27" s="297"/>
      <c r="J27" s="297"/>
      <c r="K27" s="183"/>
    </row>
    <row r="28" spans="2:11" customFormat="1" ht="15" customHeight="1" x14ac:dyDescent="0.2">
      <c r="B28" s="186"/>
      <c r="C28" s="187"/>
      <c r="D28" s="297" t="s">
        <v>458</v>
      </c>
      <c r="E28" s="297"/>
      <c r="F28" s="297"/>
      <c r="G28" s="297"/>
      <c r="H28" s="297"/>
      <c r="I28" s="297"/>
      <c r="J28" s="297"/>
      <c r="K28" s="183"/>
    </row>
    <row r="29" spans="2:11" customFormat="1" ht="12.75" customHeight="1" x14ac:dyDescent="0.2">
      <c r="B29" s="186"/>
      <c r="C29" s="187"/>
      <c r="D29" s="187"/>
      <c r="E29" s="187"/>
      <c r="F29" s="187"/>
      <c r="G29" s="187"/>
      <c r="H29" s="187"/>
      <c r="I29" s="187"/>
      <c r="J29" s="187"/>
      <c r="K29" s="183"/>
    </row>
    <row r="30" spans="2:11" customFormat="1" ht="15" customHeight="1" x14ac:dyDescent="0.2">
      <c r="B30" s="186"/>
      <c r="C30" s="187"/>
      <c r="D30" s="297" t="s">
        <v>459</v>
      </c>
      <c r="E30" s="297"/>
      <c r="F30" s="297"/>
      <c r="G30" s="297"/>
      <c r="H30" s="297"/>
      <c r="I30" s="297"/>
      <c r="J30" s="297"/>
      <c r="K30" s="183"/>
    </row>
    <row r="31" spans="2:11" customFormat="1" ht="15" customHeight="1" x14ac:dyDescent="0.2">
      <c r="B31" s="186"/>
      <c r="C31" s="187"/>
      <c r="D31" s="297" t="s">
        <v>460</v>
      </c>
      <c r="E31" s="297"/>
      <c r="F31" s="297"/>
      <c r="G31" s="297"/>
      <c r="H31" s="297"/>
      <c r="I31" s="297"/>
      <c r="J31" s="297"/>
      <c r="K31" s="183"/>
    </row>
    <row r="32" spans="2:11" customFormat="1" ht="12.75" customHeight="1" x14ac:dyDescent="0.2">
      <c r="B32" s="186"/>
      <c r="C32" s="187"/>
      <c r="D32" s="187"/>
      <c r="E32" s="187"/>
      <c r="F32" s="187"/>
      <c r="G32" s="187"/>
      <c r="H32" s="187"/>
      <c r="I32" s="187"/>
      <c r="J32" s="187"/>
      <c r="K32" s="183"/>
    </row>
    <row r="33" spans="2:11" customFormat="1" ht="15" customHeight="1" x14ac:dyDescent="0.2">
      <c r="B33" s="186"/>
      <c r="C33" s="187"/>
      <c r="D33" s="297" t="s">
        <v>461</v>
      </c>
      <c r="E33" s="297"/>
      <c r="F33" s="297"/>
      <c r="G33" s="297"/>
      <c r="H33" s="297"/>
      <c r="I33" s="297"/>
      <c r="J33" s="297"/>
      <c r="K33" s="183"/>
    </row>
    <row r="34" spans="2:11" customFormat="1" ht="15" customHeight="1" x14ac:dyDescent="0.2">
      <c r="B34" s="186"/>
      <c r="C34" s="187"/>
      <c r="D34" s="297" t="s">
        <v>462</v>
      </c>
      <c r="E34" s="297"/>
      <c r="F34" s="297"/>
      <c r="G34" s="297"/>
      <c r="H34" s="297"/>
      <c r="I34" s="297"/>
      <c r="J34" s="297"/>
      <c r="K34" s="183"/>
    </row>
    <row r="35" spans="2:11" customFormat="1" ht="15" customHeight="1" x14ac:dyDescent="0.2">
      <c r="B35" s="186"/>
      <c r="C35" s="187"/>
      <c r="D35" s="297" t="s">
        <v>463</v>
      </c>
      <c r="E35" s="297"/>
      <c r="F35" s="297"/>
      <c r="G35" s="297"/>
      <c r="H35" s="297"/>
      <c r="I35" s="297"/>
      <c r="J35" s="297"/>
      <c r="K35" s="183"/>
    </row>
    <row r="36" spans="2:11" customFormat="1" ht="15" customHeight="1" x14ac:dyDescent="0.2">
      <c r="B36" s="186"/>
      <c r="C36" s="187"/>
      <c r="D36" s="185"/>
      <c r="E36" s="188" t="s">
        <v>101</v>
      </c>
      <c r="F36" s="185"/>
      <c r="G36" s="297" t="s">
        <v>464</v>
      </c>
      <c r="H36" s="297"/>
      <c r="I36" s="297"/>
      <c r="J36" s="297"/>
      <c r="K36" s="183"/>
    </row>
    <row r="37" spans="2:11" customFormat="1" ht="30.75" customHeight="1" x14ac:dyDescent="0.2">
      <c r="B37" s="186"/>
      <c r="C37" s="187"/>
      <c r="D37" s="185"/>
      <c r="E37" s="188" t="s">
        <v>465</v>
      </c>
      <c r="F37" s="185"/>
      <c r="G37" s="297" t="s">
        <v>466</v>
      </c>
      <c r="H37" s="297"/>
      <c r="I37" s="297"/>
      <c r="J37" s="297"/>
      <c r="K37" s="183"/>
    </row>
    <row r="38" spans="2:11" customFormat="1" ht="15" customHeight="1" x14ac:dyDescent="0.2">
      <c r="B38" s="186"/>
      <c r="C38" s="187"/>
      <c r="D38" s="185"/>
      <c r="E38" s="188" t="s">
        <v>52</v>
      </c>
      <c r="F38" s="185"/>
      <c r="G38" s="297" t="s">
        <v>467</v>
      </c>
      <c r="H38" s="297"/>
      <c r="I38" s="297"/>
      <c r="J38" s="297"/>
      <c r="K38" s="183"/>
    </row>
    <row r="39" spans="2:11" customFormat="1" ht="15" customHeight="1" x14ac:dyDescent="0.2">
      <c r="B39" s="186"/>
      <c r="C39" s="187"/>
      <c r="D39" s="185"/>
      <c r="E39" s="188" t="s">
        <v>53</v>
      </c>
      <c r="F39" s="185"/>
      <c r="G39" s="297" t="s">
        <v>468</v>
      </c>
      <c r="H39" s="297"/>
      <c r="I39" s="297"/>
      <c r="J39" s="297"/>
      <c r="K39" s="183"/>
    </row>
    <row r="40" spans="2:11" customFormat="1" ht="15" customHeight="1" x14ac:dyDescent="0.2">
      <c r="B40" s="186"/>
      <c r="C40" s="187"/>
      <c r="D40" s="185"/>
      <c r="E40" s="188" t="s">
        <v>102</v>
      </c>
      <c r="F40" s="185"/>
      <c r="G40" s="297" t="s">
        <v>469</v>
      </c>
      <c r="H40" s="297"/>
      <c r="I40" s="297"/>
      <c r="J40" s="297"/>
      <c r="K40" s="183"/>
    </row>
    <row r="41" spans="2:11" customFormat="1" ht="15" customHeight="1" x14ac:dyDescent="0.2">
      <c r="B41" s="186"/>
      <c r="C41" s="187"/>
      <c r="D41" s="185"/>
      <c r="E41" s="188" t="s">
        <v>103</v>
      </c>
      <c r="F41" s="185"/>
      <c r="G41" s="297" t="s">
        <v>470</v>
      </c>
      <c r="H41" s="297"/>
      <c r="I41" s="297"/>
      <c r="J41" s="297"/>
      <c r="K41" s="183"/>
    </row>
    <row r="42" spans="2:11" customFormat="1" ht="15" customHeight="1" x14ac:dyDescent="0.2">
      <c r="B42" s="186"/>
      <c r="C42" s="187"/>
      <c r="D42" s="185"/>
      <c r="E42" s="188" t="s">
        <v>471</v>
      </c>
      <c r="F42" s="185"/>
      <c r="G42" s="297" t="s">
        <v>472</v>
      </c>
      <c r="H42" s="297"/>
      <c r="I42" s="297"/>
      <c r="J42" s="297"/>
      <c r="K42" s="183"/>
    </row>
    <row r="43" spans="2:11" customFormat="1" ht="15" customHeight="1" x14ac:dyDescent="0.2">
      <c r="B43" s="186"/>
      <c r="C43" s="187"/>
      <c r="D43" s="185"/>
      <c r="E43" s="188"/>
      <c r="F43" s="185"/>
      <c r="G43" s="297" t="s">
        <v>473</v>
      </c>
      <c r="H43" s="297"/>
      <c r="I43" s="297"/>
      <c r="J43" s="297"/>
      <c r="K43" s="183"/>
    </row>
    <row r="44" spans="2:11" customFormat="1" ht="15" customHeight="1" x14ac:dyDescent="0.2">
      <c r="B44" s="186"/>
      <c r="C44" s="187"/>
      <c r="D44" s="185"/>
      <c r="E44" s="188" t="s">
        <v>474</v>
      </c>
      <c r="F44" s="185"/>
      <c r="G44" s="297" t="s">
        <v>475</v>
      </c>
      <c r="H44" s="297"/>
      <c r="I44" s="297"/>
      <c r="J44" s="297"/>
      <c r="K44" s="183"/>
    </row>
    <row r="45" spans="2:11" customFormat="1" ht="15" customHeight="1" x14ac:dyDescent="0.2">
      <c r="B45" s="186"/>
      <c r="C45" s="187"/>
      <c r="D45" s="185"/>
      <c r="E45" s="188" t="s">
        <v>105</v>
      </c>
      <c r="F45" s="185"/>
      <c r="G45" s="297" t="s">
        <v>476</v>
      </c>
      <c r="H45" s="297"/>
      <c r="I45" s="297"/>
      <c r="J45" s="297"/>
      <c r="K45" s="183"/>
    </row>
    <row r="46" spans="2:11" customFormat="1" ht="12.75" customHeight="1" x14ac:dyDescent="0.2">
      <c r="B46" s="186"/>
      <c r="C46" s="187"/>
      <c r="D46" s="185"/>
      <c r="E46" s="185"/>
      <c r="F46" s="185"/>
      <c r="G46" s="185"/>
      <c r="H46" s="185"/>
      <c r="I46" s="185"/>
      <c r="J46" s="185"/>
      <c r="K46" s="183"/>
    </row>
    <row r="47" spans="2:11" customFormat="1" ht="15" customHeight="1" x14ac:dyDescent="0.2">
      <c r="B47" s="186"/>
      <c r="C47" s="187"/>
      <c r="D47" s="297" t="s">
        <v>477</v>
      </c>
      <c r="E47" s="297"/>
      <c r="F47" s="297"/>
      <c r="G47" s="297"/>
      <c r="H47" s="297"/>
      <c r="I47" s="297"/>
      <c r="J47" s="297"/>
      <c r="K47" s="183"/>
    </row>
    <row r="48" spans="2:11" customFormat="1" ht="15" customHeight="1" x14ac:dyDescent="0.2">
      <c r="B48" s="186"/>
      <c r="C48" s="187"/>
      <c r="D48" s="187"/>
      <c r="E48" s="297" t="s">
        <v>478</v>
      </c>
      <c r="F48" s="297"/>
      <c r="G48" s="297"/>
      <c r="H48" s="297"/>
      <c r="I48" s="297"/>
      <c r="J48" s="297"/>
      <c r="K48" s="183"/>
    </row>
    <row r="49" spans="2:11" customFormat="1" ht="15" customHeight="1" x14ac:dyDescent="0.2">
      <c r="B49" s="186"/>
      <c r="C49" s="187"/>
      <c r="D49" s="187"/>
      <c r="E49" s="297" t="s">
        <v>479</v>
      </c>
      <c r="F49" s="297"/>
      <c r="G49" s="297"/>
      <c r="H49" s="297"/>
      <c r="I49" s="297"/>
      <c r="J49" s="297"/>
      <c r="K49" s="183"/>
    </row>
    <row r="50" spans="2:11" customFormat="1" ht="15" customHeight="1" x14ac:dyDescent="0.2">
      <c r="B50" s="186"/>
      <c r="C50" s="187"/>
      <c r="D50" s="187"/>
      <c r="E50" s="297" t="s">
        <v>480</v>
      </c>
      <c r="F50" s="297"/>
      <c r="G50" s="297"/>
      <c r="H50" s="297"/>
      <c r="I50" s="297"/>
      <c r="J50" s="297"/>
      <c r="K50" s="183"/>
    </row>
    <row r="51" spans="2:11" customFormat="1" ht="15" customHeight="1" x14ac:dyDescent="0.2">
      <c r="B51" s="186"/>
      <c r="C51" s="187"/>
      <c r="D51" s="297" t="s">
        <v>481</v>
      </c>
      <c r="E51" s="297"/>
      <c r="F51" s="297"/>
      <c r="G51" s="297"/>
      <c r="H51" s="297"/>
      <c r="I51" s="297"/>
      <c r="J51" s="297"/>
      <c r="K51" s="183"/>
    </row>
    <row r="52" spans="2:11" customFormat="1" ht="25.5" customHeight="1" x14ac:dyDescent="0.3">
      <c r="B52" s="182"/>
      <c r="C52" s="299" t="s">
        <v>482</v>
      </c>
      <c r="D52" s="299"/>
      <c r="E52" s="299"/>
      <c r="F52" s="299"/>
      <c r="G52" s="299"/>
      <c r="H52" s="299"/>
      <c r="I52" s="299"/>
      <c r="J52" s="299"/>
      <c r="K52" s="183"/>
    </row>
    <row r="53" spans="2:11" customFormat="1" ht="5.25" customHeight="1" x14ac:dyDescent="0.2">
      <c r="B53" s="182"/>
      <c r="C53" s="184"/>
      <c r="D53" s="184"/>
      <c r="E53" s="184"/>
      <c r="F53" s="184"/>
      <c r="G53" s="184"/>
      <c r="H53" s="184"/>
      <c r="I53" s="184"/>
      <c r="J53" s="184"/>
      <c r="K53" s="183"/>
    </row>
    <row r="54" spans="2:11" customFormat="1" ht="15" customHeight="1" x14ac:dyDescent="0.2">
      <c r="B54" s="182"/>
      <c r="C54" s="297" t="s">
        <v>483</v>
      </c>
      <c r="D54" s="297"/>
      <c r="E54" s="297"/>
      <c r="F54" s="297"/>
      <c r="G54" s="297"/>
      <c r="H54" s="297"/>
      <c r="I54" s="297"/>
      <c r="J54" s="297"/>
      <c r="K54" s="183"/>
    </row>
    <row r="55" spans="2:11" customFormat="1" ht="15" customHeight="1" x14ac:dyDescent="0.2">
      <c r="B55" s="182"/>
      <c r="C55" s="297" t="s">
        <v>484</v>
      </c>
      <c r="D55" s="297"/>
      <c r="E55" s="297"/>
      <c r="F55" s="297"/>
      <c r="G55" s="297"/>
      <c r="H55" s="297"/>
      <c r="I55" s="297"/>
      <c r="J55" s="297"/>
      <c r="K55" s="183"/>
    </row>
    <row r="56" spans="2:11" customFormat="1" ht="12.75" customHeight="1" x14ac:dyDescent="0.2">
      <c r="B56" s="182"/>
      <c r="C56" s="185"/>
      <c r="D56" s="185"/>
      <c r="E56" s="185"/>
      <c r="F56" s="185"/>
      <c r="G56" s="185"/>
      <c r="H56" s="185"/>
      <c r="I56" s="185"/>
      <c r="J56" s="185"/>
      <c r="K56" s="183"/>
    </row>
    <row r="57" spans="2:11" customFormat="1" ht="15" customHeight="1" x14ac:dyDescent="0.2">
      <c r="B57" s="182"/>
      <c r="C57" s="297" t="s">
        <v>485</v>
      </c>
      <c r="D57" s="297"/>
      <c r="E57" s="297"/>
      <c r="F57" s="297"/>
      <c r="G57" s="297"/>
      <c r="H57" s="297"/>
      <c r="I57" s="297"/>
      <c r="J57" s="297"/>
      <c r="K57" s="183"/>
    </row>
    <row r="58" spans="2:11" customFormat="1" ht="15" customHeight="1" x14ac:dyDescent="0.2">
      <c r="B58" s="182"/>
      <c r="C58" s="187"/>
      <c r="D58" s="297" t="s">
        <v>486</v>
      </c>
      <c r="E58" s="297"/>
      <c r="F58" s="297"/>
      <c r="G58" s="297"/>
      <c r="H58" s="297"/>
      <c r="I58" s="297"/>
      <c r="J58" s="297"/>
      <c r="K58" s="183"/>
    </row>
    <row r="59" spans="2:11" customFormat="1" ht="15" customHeight="1" x14ac:dyDescent="0.2">
      <c r="B59" s="182"/>
      <c r="C59" s="187"/>
      <c r="D59" s="297" t="s">
        <v>487</v>
      </c>
      <c r="E59" s="297"/>
      <c r="F59" s="297"/>
      <c r="G59" s="297"/>
      <c r="H59" s="297"/>
      <c r="I59" s="297"/>
      <c r="J59" s="297"/>
      <c r="K59" s="183"/>
    </row>
    <row r="60" spans="2:11" customFormat="1" ht="15" customHeight="1" x14ac:dyDescent="0.2">
      <c r="B60" s="182"/>
      <c r="C60" s="187"/>
      <c r="D60" s="297" t="s">
        <v>488</v>
      </c>
      <c r="E60" s="297"/>
      <c r="F60" s="297"/>
      <c r="G60" s="297"/>
      <c r="H60" s="297"/>
      <c r="I60" s="297"/>
      <c r="J60" s="297"/>
      <c r="K60" s="183"/>
    </row>
    <row r="61" spans="2:11" customFormat="1" ht="15" customHeight="1" x14ac:dyDescent="0.2">
      <c r="B61" s="182"/>
      <c r="C61" s="187"/>
      <c r="D61" s="297" t="s">
        <v>489</v>
      </c>
      <c r="E61" s="297"/>
      <c r="F61" s="297"/>
      <c r="G61" s="297"/>
      <c r="H61" s="297"/>
      <c r="I61" s="297"/>
      <c r="J61" s="297"/>
      <c r="K61" s="183"/>
    </row>
    <row r="62" spans="2:11" customFormat="1" ht="15" customHeight="1" x14ac:dyDescent="0.2">
      <c r="B62" s="182"/>
      <c r="C62" s="187"/>
      <c r="D62" s="301" t="s">
        <v>490</v>
      </c>
      <c r="E62" s="301"/>
      <c r="F62" s="301"/>
      <c r="G62" s="301"/>
      <c r="H62" s="301"/>
      <c r="I62" s="301"/>
      <c r="J62" s="301"/>
      <c r="K62" s="183"/>
    </row>
    <row r="63" spans="2:11" customFormat="1" ht="15" customHeight="1" x14ac:dyDescent="0.2">
      <c r="B63" s="182"/>
      <c r="C63" s="187"/>
      <c r="D63" s="297" t="s">
        <v>491</v>
      </c>
      <c r="E63" s="297"/>
      <c r="F63" s="297"/>
      <c r="G63" s="297"/>
      <c r="H63" s="297"/>
      <c r="I63" s="297"/>
      <c r="J63" s="297"/>
      <c r="K63" s="183"/>
    </row>
    <row r="64" spans="2:11" customFormat="1" ht="12.75" customHeight="1" x14ac:dyDescent="0.2">
      <c r="B64" s="182"/>
      <c r="C64" s="187"/>
      <c r="D64" s="187"/>
      <c r="E64" s="190"/>
      <c r="F64" s="187"/>
      <c r="G64" s="187"/>
      <c r="H64" s="187"/>
      <c r="I64" s="187"/>
      <c r="J64" s="187"/>
      <c r="K64" s="183"/>
    </row>
    <row r="65" spans="2:11" customFormat="1" ht="15" customHeight="1" x14ac:dyDescent="0.2">
      <c r="B65" s="182"/>
      <c r="C65" s="187"/>
      <c r="D65" s="297" t="s">
        <v>492</v>
      </c>
      <c r="E65" s="297"/>
      <c r="F65" s="297"/>
      <c r="G65" s="297"/>
      <c r="H65" s="297"/>
      <c r="I65" s="297"/>
      <c r="J65" s="297"/>
      <c r="K65" s="183"/>
    </row>
    <row r="66" spans="2:11" customFormat="1" ht="15" customHeight="1" x14ac:dyDescent="0.2">
      <c r="B66" s="182"/>
      <c r="C66" s="187"/>
      <c r="D66" s="301" t="s">
        <v>493</v>
      </c>
      <c r="E66" s="301"/>
      <c r="F66" s="301"/>
      <c r="G66" s="301"/>
      <c r="H66" s="301"/>
      <c r="I66" s="301"/>
      <c r="J66" s="301"/>
      <c r="K66" s="183"/>
    </row>
    <row r="67" spans="2:11" customFormat="1" ht="15" customHeight="1" x14ac:dyDescent="0.2">
      <c r="B67" s="182"/>
      <c r="C67" s="187"/>
      <c r="D67" s="297" t="s">
        <v>494</v>
      </c>
      <c r="E67" s="297"/>
      <c r="F67" s="297"/>
      <c r="G67" s="297"/>
      <c r="H67" s="297"/>
      <c r="I67" s="297"/>
      <c r="J67" s="297"/>
      <c r="K67" s="183"/>
    </row>
    <row r="68" spans="2:11" customFormat="1" ht="15" customHeight="1" x14ac:dyDescent="0.2">
      <c r="B68" s="182"/>
      <c r="C68" s="187"/>
      <c r="D68" s="297" t="s">
        <v>495</v>
      </c>
      <c r="E68" s="297"/>
      <c r="F68" s="297"/>
      <c r="G68" s="297"/>
      <c r="H68" s="297"/>
      <c r="I68" s="297"/>
      <c r="J68" s="297"/>
      <c r="K68" s="183"/>
    </row>
    <row r="69" spans="2:11" customFormat="1" ht="15" customHeight="1" x14ac:dyDescent="0.2">
      <c r="B69" s="182"/>
      <c r="C69" s="187"/>
      <c r="D69" s="297" t="s">
        <v>496</v>
      </c>
      <c r="E69" s="297"/>
      <c r="F69" s="297"/>
      <c r="G69" s="297"/>
      <c r="H69" s="297"/>
      <c r="I69" s="297"/>
      <c r="J69" s="297"/>
      <c r="K69" s="183"/>
    </row>
    <row r="70" spans="2:11" customFormat="1" ht="15" customHeight="1" x14ac:dyDescent="0.2">
      <c r="B70" s="182"/>
      <c r="C70" s="187"/>
      <c r="D70" s="297" t="s">
        <v>497</v>
      </c>
      <c r="E70" s="297"/>
      <c r="F70" s="297"/>
      <c r="G70" s="297"/>
      <c r="H70" s="297"/>
      <c r="I70" s="297"/>
      <c r="J70" s="297"/>
      <c r="K70" s="183"/>
    </row>
    <row r="71" spans="2:11" customFormat="1" ht="12.75" customHeight="1" x14ac:dyDescent="0.2">
      <c r="B71" s="191"/>
      <c r="C71" s="192"/>
      <c r="D71" s="192"/>
      <c r="E71" s="192"/>
      <c r="F71" s="192"/>
      <c r="G71" s="192"/>
      <c r="H71" s="192"/>
      <c r="I71" s="192"/>
      <c r="J71" s="192"/>
      <c r="K71" s="193"/>
    </row>
    <row r="72" spans="2:11" customFormat="1" ht="18.75" customHeight="1" x14ac:dyDescent="0.2">
      <c r="B72" s="194"/>
      <c r="C72" s="194"/>
      <c r="D72" s="194"/>
      <c r="E72" s="194"/>
      <c r="F72" s="194"/>
      <c r="G72" s="194"/>
      <c r="H72" s="194"/>
      <c r="I72" s="194"/>
      <c r="J72" s="194"/>
      <c r="K72" s="195"/>
    </row>
    <row r="73" spans="2:11" customFormat="1" ht="18.75" customHeight="1" x14ac:dyDescent="0.2">
      <c r="B73" s="195"/>
      <c r="C73" s="195"/>
      <c r="D73" s="195"/>
      <c r="E73" s="195"/>
      <c r="F73" s="195"/>
      <c r="G73" s="195"/>
      <c r="H73" s="195"/>
      <c r="I73" s="195"/>
      <c r="J73" s="195"/>
      <c r="K73" s="195"/>
    </row>
    <row r="74" spans="2:11" customFormat="1" ht="7.5" customHeight="1" x14ac:dyDescent="0.2">
      <c r="B74" s="196"/>
      <c r="C74" s="197"/>
      <c r="D74" s="197"/>
      <c r="E74" s="197"/>
      <c r="F74" s="197"/>
      <c r="G74" s="197"/>
      <c r="H74" s="197"/>
      <c r="I74" s="197"/>
      <c r="J74" s="197"/>
      <c r="K74" s="198"/>
    </row>
    <row r="75" spans="2:11" customFormat="1" ht="45" customHeight="1" x14ac:dyDescent="0.2">
      <c r="B75" s="199"/>
      <c r="C75" s="300" t="s">
        <v>498</v>
      </c>
      <c r="D75" s="300"/>
      <c r="E75" s="300"/>
      <c r="F75" s="300"/>
      <c r="G75" s="300"/>
      <c r="H75" s="300"/>
      <c r="I75" s="300"/>
      <c r="J75" s="300"/>
      <c r="K75" s="200"/>
    </row>
    <row r="76" spans="2:11" customFormat="1" ht="17.25" customHeight="1" x14ac:dyDescent="0.2">
      <c r="B76" s="199"/>
      <c r="C76" s="201" t="s">
        <v>499</v>
      </c>
      <c r="D76" s="201"/>
      <c r="E76" s="201"/>
      <c r="F76" s="201" t="s">
        <v>500</v>
      </c>
      <c r="G76" s="202"/>
      <c r="H76" s="201" t="s">
        <v>53</v>
      </c>
      <c r="I76" s="201" t="s">
        <v>56</v>
      </c>
      <c r="J76" s="201" t="s">
        <v>501</v>
      </c>
      <c r="K76" s="200"/>
    </row>
    <row r="77" spans="2:11" customFormat="1" ht="17.25" customHeight="1" x14ac:dyDescent="0.2">
      <c r="B77" s="199"/>
      <c r="C77" s="203" t="s">
        <v>502</v>
      </c>
      <c r="D77" s="203"/>
      <c r="E77" s="203"/>
      <c r="F77" s="204" t="s">
        <v>503</v>
      </c>
      <c r="G77" s="205"/>
      <c r="H77" s="203"/>
      <c r="I77" s="203"/>
      <c r="J77" s="203" t="s">
        <v>504</v>
      </c>
      <c r="K77" s="200"/>
    </row>
    <row r="78" spans="2:11" customFormat="1" ht="5.25" customHeight="1" x14ac:dyDescent="0.2">
      <c r="B78" s="199"/>
      <c r="C78" s="206"/>
      <c r="D78" s="206"/>
      <c r="E78" s="206"/>
      <c r="F78" s="206"/>
      <c r="G78" s="207"/>
      <c r="H78" s="206"/>
      <c r="I78" s="206"/>
      <c r="J78" s="206"/>
      <c r="K78" s="200"/>
    </row>
    <row r="79" spans="2:11" customFormat="1" ht="15" customHeight="1" x14ac:dyDescent="0.2">
      <c r="B79" s="199"/>
      <c r="C79" s="188" t="s">
        <v>52</v>
      </c>
      <c r="D79" s="208"/>
      <c r="E79" s="208"/>
      <c r="F79" s="209" t="s">
        <v>505</v>
      </c>
      <c r="G79" s="210"/>
      <c r="H79" s="188" t="s">
        <v>506</v>
      </c>
      <c r="I79" s="188" t="s">
        <v>507</v>
      </c>
      <c r="J79" s="188">
        <v>20</v>
      </c>
      <c r="K79" s="200"/>
    </row>
    <row r="80" spans="2:11" customFormat="1" ht="15" customHeight="1" x14ac:dyDescent="0.2">
      <c r="B80" s="199"/>
      <c r="C80" s="188" t="s">
        <v>508</v>
      </c>
      <c r="D80" s="188"/>
      <c r="E80" s="188"/>
      <c r="F80" s="209" t="s">
        <v>505</v>
      </c>
      <c r="G80" s="210"/>
      <c r="H80" s="188" t="s">
        <v>509</v>
      </c>
      <c r="I80" s="188" t="s">
        <v>507</v>
      </c>
      <c r="J80" s="188">
        <v>120</v>
      </c>
      <c r="K80" s="200"/>
    </row>
    <row r="81" spans="2:11" customFormat="1" ht="15" customHeight="1" x14ac:dyDescent="0.2">
      <c r="B81" s="211"/>
      <c r="C81" s="188" t="s">
        <v>510</v>
      </c>
      <c r="D81" s="188"/>
      <c r="E81" s="188"/>
      <c r="F81" s="209" t="s">
        <v>511</v>
      </c>
      <c r="G81" s="210"/>
      <c r="H81" s="188" t="s">
        <v>512</v>
      </c>
      <c r="I81" s="188" t="s">
        <v>507</v>
      </c>
      <c r="J81" s="188">
        <v>50</v>
      </c>
      <c r="K81" s="200"/>
    </row>
    <row r="82" spans="2:11" customFormat="1" ht="15" customHeight="1" x14ac:dyDescent="0.2">
      <c r="B82" s="211"/>
      <c r="C82" s="188" t="s">
        <v>513</v>
      </c>
      <c r="D82" s="188"/>
      <c r="E82" s="188"/>
      <c r="F82" s="209" t="s">
        <v>505</v>
      </c>
      <c r="G82" s="210"/>
      <c r="H82" s="188" t="s">
        <v>514</v>
      </c>
      <c r="I82" s="188" t="s">
        <v>515</v>
      </c>
      <c r="J82" s="188"/>
      <c r="K82" s="200"/>
    </row>
    <row r="83" spans="2:11" customFormat="1" ht="15" customHeight="1" x14ac:dyDescent="0.2">
      <c r="B83" s="211"/>
      <c r="C83" s="188" t="s">
        <v>516</v>
      </c>
      <c r="D83" s="188"/>
      <c r="E83" s="188"/>
      <c r="F83" s="209" t="s">
        <v>511</v>
      </c>
      <c r="G83" s="188"/>
      <c r="H83" s="188" t="s">
        <v>517</v>
      </c>
      <c r="I83" s="188" t="s">
        <v>507</v>
      </c>
      <c r="J83" s="188">
        <v>15</v>
      </c>
      <c r="K83" s="200"/>
    </row>
    <row r="84" spans="2:11" customFormat="1" ht="15" customHeight="1" x14ac:dyDescent="0.2">
      <c r="B84" s="211"/>
      <c r="C84" s="188" t="s">
        <v>518</v>
      </c>
      <c r="D84" s="188"/>
      <c r="E84" s="188"/>
      <c r="F84" s="209" t="s">
        <v>511</v>
      </c>
      <c r="G84" s="188"/>
      <c r="H84" s="188" t="s">
        <v>519</v>
      </c>
      <c r="I84" s="188" t="s">
        <v>507</v>
      </c>
      <c r="J84" s="188">
        <v>15</v>
      </c>
      <c r="K84" s="200"/>
    </row>
    <row r="85" spans="2:11" customFormat="1" ht="15" customHeight="1" x14ac:dyDescent="0.2">
      <c r="B85" s="211"/>
      <c r="C85" s="188" t="s">
        <v>520</v>
      </c>
      <c r="D85" s="188"/>
      <c r="E85" s="188"/>
      <c r="F85" s="209" t="s">
        <v>511</v>
      </c>
      <c r="G85" s="188"/>
      <c r="H85" s="188" t="s">
        <v>521</v>
      </c>
      <c r="I85" s="188" t="s">
        <v>507</v>
      </c>
      <c r="J85" s="188">
        <v>20</v>
      </c>
      <c r="K85" s="200"/>
    </row>
    <row r="86" spans="2:11" customFormat="1" ht="15" customHeight="1" x14ac:dyDescent="0.2">
      <c r="B86" s="211"/>
      <c r="C86" s="188" t="s">
        <v>522</v>
      </c>
      <c r="D86" s="188"/>
      <c r="E86" s="188"/>
      <c r="F86" s="209" t="s">
        <v>511</v>
      </c>
      <c r="G86" s="188"/>
      <c r="H86" s="188" t="s">
        <v>523</v>
      </c>
      <c r="I86" s="188" t="s">
        <v>507</v>
      </c>
      <c r="J86" s="188">
        <v>20</v>
      </c>
      <c r="K86" s="200"/>
    </row>
    <row r="87" spans="2:11" customFormat="1" ht="15" customHeight="1" x14ac:dyDescent="0.2">
      <c r="B87" s="211"/>
      <c r="C87" s="188" t="s">
        <v>524</v>
      </c>
      <c r="D87" s="188"/>
      <c r="E87" s="188"/>
      <c r="F87" s="209" t="s">
        <v>511</v>
      </c>
      <c r="G87" s="210"/>
      <c r="H87" s="188" t="s">
        <v>525</v>
      </c>
      <c r="I87" s="188" t="s">
        <v>507</v>
      </c>
      <c r="J87" s="188">
        <v>50</v>
      </c>
      <c r="K87" s="200"/>
    </row>
    <row r="88" spans="2:11" customFormat="1" ht="15" customHeight="1" x14ac:dyDescent="0.2">
      <c r="B88" s="211"/>
      <c r="C88" s="188" t="s">
        <v>526</v>
      </c>
      <c r="D88" s="188"/>
      <c r="E88" s="188"/>
      <c r="F88" s="209" t="s">
        <v>511</v>
      </c>
      <c r="G88" s="210"/>
      <c r="H88" s="188" t="s">
        <v>527</v>
      </c>
      <c r="I88" s="188" t="s">
        <v>507</v>
      </c>
      <c r="J88" s="188">
        <v>20</v>
      </c>
      <c r="K88" s="200"/>
    </row>
    <row r="89" spans="2:11" customFormat="1" ht="15" customHeight="1" x14ac:dyDescent="0.2">
      <c r="B89" s="211"/>
      <c r="C89" s="188" t="s">
        <v>528</v>
      </c>
      <c r="D89" s="188"/>
      <c r="E89" s="188"/>
      <c r="F89" s="209" t="s">
        <v>511</v>
      </c>
      <c r="G89" s="210"/>
      <c r="H89" s="188" t="s">
        <v>529</v>
      </c>
      <c r="I89" s="188" t="s">
        <v>507</v>
      </c>
      <c r="J89" s="188">
        <v>20</v>
      </c>
      <c r="K89" s="200"/>
    </row>
    <row r="90" spans="2:11" customFormat="1" ht="15" customHeight="1" x14ac:dyDescent="0.2">
      <c r="B90" s="211"/>
      <c r="C90" s="188" t="s">
        <v>530</v>
      </c>
      <c r="D90" s="188"/>
      <c r="E90" s="188"/>
      <c r="F90" s="209" t="s">
        <v>511</v>
      </c>
      <c r="G90" s="210"/>
      <c r="H90" s="188" t="s">
        <v>531</v>
      </c>
      <c r="I90" s="188" t="s">
        <v>507</v>
      </c>
      <c r="J90" s="188">
        <v>50</v>
      </c>
      <c r="K90" s="200"/>
    </row>
    <row r="91" spans="2:11" customFormat="1" ht="15" customHeight="1" x14ac:dyDescent="0.2">
      <c r="B91" s="211"/>
      <c r="C91" s="188" t="s">
        <v>532</v>
      </c>
      <c r="D91" s="188"/>
      <c r="E91" s="188"/>
      <c r="F91" s="209" t="s">
        <v>511</v>
      </c>
      <c r="G91" s="210"/>
      <c r="H91" s="188" t="s">
        <v>532</v>
      </c>
      <c r="I91" s="188" t="s">
        <v>507</v>
      </c>
      <c r="J91" s="188">
        <v>50</v>
      </c>
      <c r="K91" s="200"/>
    </row>
    <row r="92" spans="2:11" customFormat="1" ht="15" customHeight="1" x14ac:dyDescent="0.2">
      <c r="B92" s="211"/>
      <c r="C92" s="188" t="s">
        <v>533</v>
      </c>
      <c r="D92" s="188"/>
      <c r="E92" s="188"/>
      <c r="F92" s="209" t="s">
        <v>511</v>
      </c>
      <c r="G92" s="210"/>
      <c r="H92" s="188" t="s">
        <v>534</v>
      </c>
      <c r="I92" s="188" t="s">
        <v>507</v>
      </c>
      <c r="J92" s="188">
        <v>255</v>
      </c>
      <c r="K92" s="200"/>
    </row>
    <row r="93" spans="2:11" customFormat="1" ht="15" customHeight="1" x14ac:dyDescent="0.2">
      <c r="B93" s="211"/>
      <c r="C93" s="188" t="s">
        <v>535</v>
      </c>
      <c r="D93" s="188"/>
      <c r="E93" s="188"/>
      <c r="F93" s="209" t="s">
        <v>505</v>
      </c>
      <c r="G93" s="210"/>
      <c r="H93" s="188" t="s">
        <v>536</v>
      </c>
      <c r="I93" s="188" t="s">
        <v>537</v>
      </c>
      <c r="J93" s="188"/>
      <c r="K93" s="200"/>
    </row>
    <row r="94" spans="2:11" customFormat="1" ht="15" customHeight="1" x14ac:dyDescent="0.2">
      <c r="B94" s="211"/>
      <c r="C94" s="188" t="s">
        <v>538</v>
      </c>
      <c r="D94" s="188"/>
      <c r="E94" s="188"/>
      <c r="F94" s="209" t="s">
        <v>505</v>
      </c>
      <c r="G94" s="210"/>
      <c r="H94" s="188" t="s">
        <v>539</v>
      </c>
      <c r="I94" s="188" t="s">
        <v>540</v>
      </c>
      <c r="J94" s="188"/>
      <c r="K94" s="200"/>
    </row>
    <row r="95" spans="2:11" customFormat="1" ht="15" customHeight="1" x14ac:dyDescent="0.2">
      <c r="B95" s="211"/>
      <c r="C95" s="188" t="s">
        <v>541</v>
      </c>
      <c r="D95" s="188"/>
      <c r="E95" s="188"/>
      <c r="F95" s="209" t="s">
        <v>505</v>
      </c>
      <c r="G95" s="210"/>
      <c r="H95" s="188" t="s">
        <v>541</v>
      </c>
      <c r="I95" s="188" t="s">
        <v>540</v>
      </c>
      <c r="J95" s="188"/>
      <c r="K95" s="200"/>
    </row>
    <row r="96" spans="2:11" customFormat="1" ht="15" customHeight="1" x14ac:dyDescent="0.2">
      <c r="B96" s="211"/>
      <c r="C96" s="188" t="s">
        <v>37</v>
      </c>
      <c r="D96" s="188"/>
      <c r="E96" s="188"/>
      <c r="F96" s="209" t="s">
        <v>505</v>
      </c>
      <c r="G96" s="210"/>
      <c r="H96" s="188" t="s">
        <v>542</v>
      </c>
      <c r="I96" s="188" t="s">
        <v>540</v>
      </c>
      <c r="J96" s="188"/>
      <c r="K96" s="200"/>
    </row>
    <row r="97" spans="2:11" customFormat="1" ht="15" customHeight="1" x14ac:dyDescent="0.2">
      <c r="B97" s="211"/>
      <c r="C97" s="188" t="s">
        <v>47</v>
      </c>
      <c r="D97" s="188"/>
      <c r="E97" s="188"/>
      <c r="F97" s="209" t="s">
        <v>505</v>
      </c>
      <c r="G97" s="210"/>
      <c r="H97" s="188" t="s">
        <v>543</v>
      </c>
      <c r="I97" s="188" t="s">
        <v>540</v>
      </c>
      <c r="J97" s="188"/>
      <c r="K97" s="200"/>
    </row>
    <row r="98" spans="2:11" customFormat="1" ht="15" customHeight="1" x14ac:dyDescent="0.2">
      <c r="B98" s="212"/>
      <c r="C98" s="213"/>
      <c r="D98" s="213"/>
      <c r="E98" s="213"/>
      <c r="F98" s="213"/>
      <c r="G98" s="213"/>
      <c r="H98" s="213"/>
      <c r="I98" s="213"/>
      <c r="J98" s="213"/>
      <c r="K98" s="214"/>
    </row>
    <row r="99" spans="2:11" customFormat="1" ht="18.75" customHeight="1" x14ac:dyDescent="0.2">
      <c r="B99" s="215"/>
      <c r="C99" s="216"/>
      <c r="D99" s="216"/>
      <c r="E99" s="216"/>
      <c r="F99" s="216"/>
      <c r="G99" s="216"/>
      <c r="H99" s="216"/>
      <c r="I99" s="216"/>
      <c r="J99" s="216"/>
      <c r="K99" s="215"/>
    </row>
    <row r="100" spans="2:11" customFormat="1" ht="18.75" customHeight="1" x14ac:dyDescent="0.2">
      <c r="B100" s="195"/>
      <c r="C100" s="195"/>
      <c r="D100" s="195"/>
      <c r="E100" s="195"/>
      <c r="F100" s="195"/>
      <c r="G100" s="195"/>
      <c r="H100" s="195"/>
      <c r="I100" s="195"/>
      <c r="J100" s="195"/>
      <c r="K100" s="195"/>
    </row>
    <row r="101" spans="2:11" customFormat="1" ht="7.5" customHeight="1" x14ac:dyDescent="0.2">
      <c r="B101" s="196"/>
      <c r="C101" s="197"/>
      <c r="D101" s="197"/>
      <c r="E101" s="197"/>
      <c r="F101" s="197"/>
      <c r="G101" s="197"/>
      <c r="H101" s="197"/>
      <c r="I101" s="197"/>
      <c r="J101" s="197"/>
      <c r="K101" s="198"/>
    </row>
    <row r="102" spans="2:11" customFormat="1" ht="45" customHeight="1" x14ac:dyDescent="0.2">
      <c r="B102" s="199"/>
      <c r="C102" s="300" t="s">
        <v>544</v>
      </c>
      <c r="D102" s="300"/>
      <c r="E102" s="300"/>
      <c r="F102" s="300"/>
      <c r="G102" s="300"/>
      <c r="H102" s="300"/>
      <c r="I102" s="300"/>
      <c r="J102" s="300"/>
      <c r="K102" s="200"/>
    </row>
    <row r="103" spans="2:11" customFormat="1" ht="17.25" customHeight="1" x14ac:dyDescent="0.2">
      <c r="B103" s="199"/>
      <c r="C103" s="201" t="s">
        <v>499</v>
      </c>
      <c r="D103" s="201"/>
      <c r="E103" s="201"/>
      <c r="F103" s="201" t="s">
        <v>500</v>
      </c>
      <c r="G103" s="202"/>
      <c r="H103" s="201" t="s">
        <v>53</v>
      </c>
      <c r="I103" s="201" t="s">
        <v>56</v>
      </c>
      <c r="J103" s="201" t="s">
        <v>501</v>
      </c>
      <c r="K103" s="200"/>
    </row>
    <row r="104" spans="2:11" customFormat="1" ht="17.25" customHeight="1" x14ac:dyDescent="0.2">
      <c r="B104" s="199"/>
      <c r="C104" s="203" t="s">
        <v>502</v>
      </c>
      <c r="D104" s="203"/>
      <c r="E104" s="203"/>
      <c r="F104" s="204" t="s">
        <v>503</v>
      </c>
      <c r="G104" s="205"/>
      <c r="H104" s="203"/>
      <c r="I104" s="203"/>
      <c r="J104" s="203" t="s">
        <v>504</v>
      </c>
      <c r="K104" s="200"/>
    </row>
    <row r="105" spans="2:11" customFormat="1" ht="5.25" customHeight="1" x14ac:dyDescent="0.2">
      <c r="B105" s="199"/>
      <c r="C105" s="201"/>
      <c r="D105" s="201"/>
      <c r="E105" s="201"/>
      <c r="F105" s="201"/>
      <c r="G105" s="217"/>
      <c r="H105" s="201"/>
      <c r="I105" s="201"/>
      <c r="J105" s="201"/>
      <c r="K105" s="200"/>
    </row>
    <row r="106" spans="2:11" customFormat="1" ht="15" customHeight="1" x14ac:dyDescent="0.2">
      <c r="B106" s="199"/>
      <c r="C106" s="188" t="s">
        <v>52</v>
      </c>
      <c r="D106" s="208"/>
      <c r="E106" s="208"/>
      <c r="F106" s="209" t="s">
        <v>505</v>
      </c>
      <c r="G106" s="188"/>
      <c r="H106" s="188" t="s">
        <v>545</v>
      </c>
      <c r="I106" s="188" t="s">
        <v>507</v>
      </c>
      <c r="J106" s="188">
        <v>20</v>
      </c>
      <c r="K106" s="200"/>
    </row>
    <row r="107" spans="2:11" customFormat="1" ht="15" customHeight="1" x14ac:dyDescent="0.2">
      <c r="B107" s="199"/>
      <c r="C107" s="188" t="s">
        <v>508</v>
      </c>
      <c r="D107" s="188"/>
      <c r="E107" s="188"/>
      <c r="F107" s="209" t="s">
        <v>505</v>
      </c>
      <c r="G107" s="188"/>
      <c r="H107" s="188" t="s">
        <v>545</v>
      </c>
      <c r="I107" s="188" t="s">
        <v>507</v>
      </c>
      <c r="J107" s="188">
        <v>120</v>
      </c>
      <c r="K107" s="200"/>
    </row>
    <row r="108" spans="2:11" customFormat="1" ht="15" customHeight="1" x14ac:dyDescent="0.2">
      <c r="B108" s="211"/>
      <c r="C108" s="188" t="s">
        <v>510</v>
      </c>
      <c r="D108" s="188"/>
      <c r="E108" s="188"/>
      <c r="F108" s="209" t="s">
        <v>511</v>
      </c>
      <c r="G108" s="188"/>
      <c r="H108" s="188" t="s">
        <v>545</v>
      </c>
      <c r="I108" s="188" t="s">
        <v>507</v>
      </c>
      <c r="J108" s="188">
        <v>50</v>
      </c>
      <c r="K108" s="200"/>
    </row>
    <row r="109" spans="2:11" customFormat="1" ht="15" customHeight="1" x14ac:dyDescent="0.2">
      <c r="B109" s="211"/>
      <c r="C109" s="188" t="s">
        <v>513</v>
      </c>
      <c r="D109" s="188"/>
      <c r="E109" s="188"/>
      <c r="F109" s="209" t="s">
        <v>505</v>
      </c>
      <c r="G109" s="188"/>
      <c r="H109" s="188" t="s">
        <v>545</v>
      </c>
      <c r="I109" s="188" t="s">
        <v>515</v>
      </c>
      <c r="J109" s="188"/>
      <c r="K109" s="200"/>
    </row>
    <row r="110" spans="2:11" customFormat="1" ht="15" customHeight="1" x14ac:dyDescent="0.2">
      <c r="B110" s="211"/>
      <c r="C110" s="188" t="s">
        <v>524</v>
      </c>
      <c r="D110" s="188"/>
      <c r="E110" s="188"/>
      <c r="F110" s="209" t="s">
        <v>511</v>
      </c>
      <c r="G110" s="188"/>
      <c r="H110" s="188" t="s">
        <v>545</v>
      </c>
      <c r="I110" s="188" t="s">
        <v>507</v>
      </c>
      <c r="J110" s="188">
        <v>50</v>
      </c>
      <c r="K110" s="200"/>
    </row>
    <row r="111" spans="2:11" customFormat="1" ht="15" customHeight="1" x14ac:dyDescent="0.2">
      <c r="B111" s="211"/>
      <c r="C111" s="188" t="s">
        <v>532</v>
      </c>
      <c r="D111" s="188"/>
      <c r="E111" s="188"/>
      <c r="F111" s="209" t="s">
        <v>511</v>
      </c>
      <c r="G111" s="188"/>
      <c r="H111" s="188" t="s">
        <v>545</v>
      </c>
      <c r="I111" s="188" t="s">
        <v>507</v>
      </c>
      <c r="J111" s="188">
        <v>50</v>
      </c>
      <c r="K111" s="200"/>
    </row>
    <row r="112" spans="2:11" customFormat="1" ht="15" customHeight="1" x14ac:dyDescent="0.2">
      <c r="B112" s="211"/>
      <c r="C112" s="188" t="s">
        <v>530</v>
      </c>
      <c r="D112" s="188"/>
      <c r="E112" s="188"/>
      <c r="F112" s="209" t="s">
        <v>511</v>
      </c>
      <c r="G112" s="188"/>
      <c r="H112" s="188" t="s">
        <v>545</v>
      </c>
      <c r="I112" s="188" t="s">
        <v>507</v>
      </c>
      <c r="J112" s="188">
        <v>50</v>
      </c>
      <c r="K112" s="200"/>
    </row>
    <row r="113" spans="2:11" customFormat="1" ht="15" customHeight="1" x14ac:dyDescent="0.2">
      <c r="B113" s="211"/>
      <c r="C113" s="188" t="s">
        <v>52</v>
      </c>
      <c r="D113" s="188"/>
      <c r="E113" s="188"/>
      <c r="F113" s="209" t="s">
        <v>505</v>
      </c>
      <c r="G113" s="188"/>
      <c r="H113" s="188" t="s">
        <v>546</v>
      </c>
      <c r="I113" s="188" t="s">
        <v>507</v>
      </c>
      <c r="J113" s="188">
        <v>20</v>
      </c>
      <c r="K113" s="200"/>
    </row>
    <row r="114" spans="2:11" customFormat="1" ht="15" customHeight="1" x14ac:dyDescent="0.2">
      <c r="B114" s="211"/>
      <c r="C114" s="188" t="s">
        <v>547</v>
      </c>
      <c r="D114" s="188"/>
      <c r="E114" s="188"/>
      <c r="F114" s="209" t="s">
        <v>505</v>
      </c>
      <c r="G114" s="188"/>
      <c r="H114" s="188" t="s">
        <v>548</v>
      </c>
      <c r="I114" s="188" t="s">
        <v>507</v>
      </c>
      <c r="J114" s="188">
        <v>120</v>
      </c>
      <c r="K114" s="200"/>
    </row>
    <row r="115" spans="2:11" customFormat="1" ht="15" customHeight="1" x14ac:dyDescent="0.2">
      <c r="B115" s="211"/>
      <c r="C115" s="188" t="s">
        <v>37</v>
      </c>
      <c r="D115" s="188"/>
      <c r="E115" s="188"/>
      <c r="F115" s="209" t="s">
        <v>505</v>
      </c>
      <c r="G115" s="188"/>
      <c r="H115" s="188" t="s">
        <v>549</v>
      </c>
      <c r="I115" s="188" t="s">
        <v>540</v>
      </c>
      <c r="J115" s="188"/>
      <c r="K115" s="200"/>
    </row>
    <row r="116" spans="2:11" customFormat="1" ht="15" customHeight="1" x14ac:dyDescent="0.2">
      <c r="B116" s="211"/>
      <c r="C116" s="188" t="s">
        <v>47</v>
      </c>
      <c r="D116" s="188"/>
      <c r="E116" s="188"/>
      <c r="F116" s="209" t="s">
        <v>505</v>
      </c>
      <c r="G116" s="188"/>
      <c r="H116" s="188" t="s">
        <v>550</v>
      </c>
      <c r="I116" s="188" t="s">
        <v>540</v>
      </c>
      <c r="J116" s="188"/>
      <c r="K116" s="200"/>
    </row>
    <row r="117" spans="2:11" customFormat="1" ht="15" customHeight="1" x14ac:dyDescent="0.2">
      <c r="B117" s="211"/>
      <c r="C117" s="188" t="s">
        <v>56</v>
      </c>
      <c r="D117" s="188"/>
      <c r="E117" s="188"/>
      <c r="F117" s="209" t="s">
        <v>505</v>
      </c>
      <c r="G117" s="188"/>
      <c r="H117" s="188" t="s">
        <v>551</v>
      </c>
      <c r="I117" s="188" t="s">
        <v>552</v>
      </c>
      <c r="J117" s="188"/>
      <c r="K117" s="200"/>
    </row>
    <row r="118" spans="2:11" customFormat="1" ht="15" customHeight="1" x14ac:dyDescent="0.2">
      <c r="B118" s="212"/>
      <c r="C118" s="218"/>
      <c r="D118" s="218"/>
      <c r="E118" s="218"/>
      <c r="F118" s="218"/>
      <c r="G118" s="218"/>
      <c r="H118" s="218"/>
      <c r="I118" s="218"/>
      <c r="J118" s="218"/>
      <c r="K118" s="214"/>
    </row>
    <row r="119" spans="2:11" customFormat="1" ht="18.75" customHeight="1" x14ac:dyDescent="0.2">
      <c r="B119" s="219"/>
      <c r="C119" s="220"/>
      <c r="D119" s="220"/>
      <c r="E119" s="220"/>
      <c r="F119" s="221"/>
      <c r="G119" s="220"/>
      <c r="H119" s="220"/>
      <c r="I119" s="220"/>
      <c r="J119" s="220"/>
      <c r="K119" s="219"/>
    </row>
    <row r="120" spans="2:11" customFormat="1" ht="18.75" customHeight="1" x14ac:dyDescent="0.2">
      <c r="B120" s="195"/>
      <c r="C120" s="195"/>
      <c r="D120" s="195"/>
      <c r="E120" s="195"/>
      <c r="F120" s="195"/>
      <c r="G120" s="195"/>
      <c r="H120" s="195"/>
      <c r="I120" s="195"/>
      <c r="J120" s="195"/>
      <c r="K120" s="195"/>
    </row>
    <row r="121" spans="2:11" customFormat="1" ht="7.5" customHeight="1" x14ac:dyDescent="0.2">
      <c r="B121" s="222"/>
      <c r="C121" s="223"/>
      <c r="D121" s="223"/>
      <c r="E121" s="223"/>
      <c r="F121" s="223"/>
      <c r="G121" s="223"/>
      <c r="H121" s="223"/>
      <c r="I121" s="223"/>
      <c r="J121" s="223"/>
      <c r="K121" s="224"/>
    </row>
    <row r="122" spans="2:11" customFormat="1" ht="45" customHeight="1" x14ac:dyDescent="0.2">
      <c r="B122" s="225"/>
      <c r="C122" s="298" t="s">
        <v>553</v>
      </c>
      <c r="D122" s="298"/>
      <c r="E122" s="298"/>
      <c r="F122" s="298"/>
      <c r="G122" s="298"/>
      <c r="H122" s="298"/>
      <c r="I122" s="298"/>
      <c r="J122" s="298"/>
      <c r="K122" s="226"/>
    </row>
    <row r="123" spans="2:11" customFormat="1" ht="17.25" customHeight="1" x14ac:dyDescent="0.2">
      <c r="B123" s="227"/>
      <c r="C123" s="201" t="s">
        <v>499</v>
      </c>
      <c r="D123" s="201"/>
      <c r="E123" s="201"/>
      <c r="F123" s="201" t="s">
        <v>500</v>
      </c>
      <c r="G123" s="202"/>
      <c r="H123" s="201" t="s">
        <v>53</v>
      </c>
      <c r="I123" s="201" t="s">
        <v>56</v>
      </c>
      <c r="J123" s="201" t="s">
        <v>501</v>
      </c>
      <c r="K123" s="228"/>
    </row>
    <row r="124" spans="2:11" customFormat="1" ht="17.25" customHeight="1" x14ac:dyDescent="0.2">
      <c r="B124" s="227"/>
      <c r="C124" s="203" t="s">
        <v>502</v>
      </c>
      <c r="D124" s="203"/>
      <c r="E124" s="203"/>
      <c r="F124" s="204" t="s">
        <v>503</v>
      </c>
      <c r="G124" s="205"/>
      <c r="H124" s="203"/>
      <c r="I124" s="203"/>
      <c r="J124" s="203" t="s">
        <v>504</v>
      </c>
      <c r="K124" s="228"/>
    </row>
    <row r="125" spans="2:11" customFormat="1" ht="5.25" customHeight="1" x14ac:dyDescent="0.2">
      <c r="B125" s="229"/>
      <c r="C125" s="206"/>
      <c r="D125" s="206"/>
      <c r="E125" s="206"/>
      <c r="F125" s="206"/>
      <c r="G125" s="230"/>
      <c r="H125" s="206"/>
      <c r="I125" s="206"/>
      <c r="J125" s="206"/>
      <c r="K125" s="231"/>
    </row>
    <row r="126" spans="2:11" customFormat="1" ht="15" customHeight="1" x14ac:dyDescent="0.2">
      <c r="B126" s="229"/>
      <c r="C126" s="188" t="s">
        <v>508</v>
      </c>
      <c r="D126" s="208"/>
      <c r="E126" s="208"/>
      <c r="F126" s="209" t="s">
        <v>505</v>
      </c>
      <c r="G126" s="188"/>
      <c r="H126" s="188" t="s">
        <v>545</v>
      </c>
      <c r="I126" s="188" t="s">
        <v>507</v>
      </c>
      <c r="J126" s="188">
        <v>120</v>
      </c>
      <c r="K126" s="232"/>
    </row>
    <row r="127" spans="2:11" customFormat="1" ht="15" customHeight="1" x14ac:dyDescent="0.2">
      <c r="B127" s="229"/>
      <c r="C127" s="188" t="s">
        <v>554</v>
      </c>
      <c r="D127" s="188"/>
      <c r="E127" s="188"/>
      <c r="F127" s="209" t="s">
        <v>505</v>
      </c>
      <c r="G127" s="188"/>
      <c r="H127" s="188" t="s">
        <v>555</v>
      </c>
      <c r="I127" s="188" t="s">
        <v>507</v>
      </c>
      <c r="J127" s="188" t="s">
        <v>556</v>
      </c>
      <c r="K127" s="232"/>
    </row>
    <row r="128" spans="2:11" customFormat="1" ht="15" customHeight="1" x14ac:dyDescent="0.2">
      <c r="B128" s="229"/>
      <c r="C128" s="188" t="s">
        <v>453</v>
      </c>
      <c r="D128" s="188"/>
      <c r="E128" s="188"/>
      <c r="F128" s="209" t="s">
        <v>505</v>
      </c>
      <c r="G128" s="188"/>
      <c r="H128" s="188" t="s">
        <v>557</v>
      </c>
      <c r="I128" s="188" t="s">
        <v>507</v>
      </c>
      <c r="J128" s="188" t="s">
        <v>556</v>
      </c>
      <c r="K128" s="232"/>
    </row>
    <row r="129" spans="2:11" customFormat="1" ht="15" customHeight="1" x14ac:dyDescent="0.2">
      <c r="B129" s="229"/>
      <c r="C129" s="188" t="s">
        <v>516</v>
      </c>
      <c r="D129" s="188"/>
      <c r="E129" s="188"/>
      <c r="F129" s="209" t="s">
        <v>511</v>
      </c>
      <c r="G129" s="188"/>
      <c r="H129" s="188" t="s">
        <v>517</v>
      </c>
      <c r="I129" s="188" t="s">
        <v>507</v>
      </c>
      <c r="J129" s="188">
        <v>15</v>
      </c>
      <c r="K129" s="232"/>
    </row>
    <row r="130" spans="2:11" customFormat="1" ht="15" customHeight="1" x14ac:dyDescent="0.2">
      <c r="B130" s="229"/>
      <c r="C130" s="188" t="s">
        <v>518</v>
      </c>
      <c r="D130" s="188"/>
      <c r="E130" s="188"/>
      <c r="F130" s="209" t="s">
        <v>511</v>
      </c>
      <c r="G130" s="188"/>
      <c r="H130" s="188" t="s">
        <v>519</v>
      </c>
      <c r="I130" s="188" t="s">
        <v>507</v>
      </c>
      <c r="J130" s="188">
        <v>15</v>
      </c>
      <c r="K130" s="232"/>
    </row>
    <row r="131" spans="2:11" customFormat="1" ht="15" customHeight="1" x14ac:dyDescent="0.2">
      <c r="B131" s="229"/>
      <c r="C131" s="188" t="s">
        <v>520</v>
      </c>
      <c r="D131" s="188"/>
      <c r="E131" s="188"/>
      <c r="F131" s="209" t="s">
        <v>511</v>
      </c>
      <c r="G131" s="188"/>
      <c r="H131" s="188" t="s">
        <v>521</v>
      </c>
      <c r="I131" s="188" t="s">
        <v>507</v>
      </c>
      <c r="J131" s="188">
        <v>20</v>
      </c>
      <c r="K131" s="232"/>
    </row>
    <row r="132" spans="2:11" customFormat="1" ht="15" customHeight="1" x14ac:dyDescent="0.2">
      <c r="B132" s="229"/>
      <c r="C132" s="188" t="s">
        <v>522</v>
      </c>
      <c r="D132" s="188"/>
      <c r="E132" s="188"/>
      <c r="F132" s="209" t="s">
        <v>511</v>
      </c>
      <c r="G132" s="188"/>
      <c r="H132" s="188" t="s">
        <v>523</v>
      </c>
      <c r="I132" s="188" t="s">
        <v>507</v>
      </c>
      <c r="J132" s="188">
        <v>20</v>
      </c>
      <c r="K132" s="232"/>
    </row>
    <row r="133" spans="2:11" customFormat="1" ht="15" customHeight="1" x14ac:dyDescent="0.2">
      <c r="B133" s="229"/>
      <c r="C133" s="188" t="s">
        <v>510</v>
      </c>
      <c r="D133" s="188"/>
      <c r="E133" s="188"/>
      <c r="F133" s="209" t="s">
        <v>511</v>
      </c>
      <c r="G133" s="188"/>
      <c r="H133" s="188" t="s">
        <v>545</v>
      </c>
      <c r="I133" s="188" t="s">
        <v>507</v>
      </c>
      <c r="J133" s="188">
        <v>50</v>
      </c>
      <c r="K133" s="232"/>
    </row>
    <row r="134" spans="2:11" customFormat="1" ht="15" customHeight="1" x14ac:dyDescent="0.2">
      <c r="B134" s="229"/>
      <c r="C134" s="188" t="s">
        <v>524</v>
      </c>
      <c r="D134" s="188"/>
      <c r="E134" s="188"/>
      <c r="F134" s="209" t="s">
        <v>511</v>
      </c>
      <c r="G134" s="188"/>
      <c r="H134" s="188" t="s">
        <v>545</v>
      </c>
      <c r="I134" s="188" t="s">
        <v>507</v>
      </c>
      <c r="J134" s="188">
        <v>50</v>
      </c>
      <c r="K134" s="232"/>
    </row>
    <row r="135" spans="2:11" customFormat="1" ht="15" customHeight="1" x14ac:dyDescent="0.2">
      <c r="B135" s="229"/>
      <c r="C135" s="188" t="s">
        <v>530</v>
      </c>
      <c r="D135" s="188"/>
      <c r="E135" s="188"/>
      <c r="F135" s="209" t="s">
        <v>511</v>
      </c>
      <c r="G135" s="188"/>
      <c r="H135" s="188" t="s">
        <v>545</v>
      </c>
      <c r="I135" s="188" t="s">
        <v>507</v>
      </c>
      <c r="J135" s="188">
        <v>50</v>
      </c>
      <c r="K135" s="232"/>
    </row>
    <row r="136" spans="2:11" customFormat="1" ht="15" customHeight="1" x14ac:dyDescent="0.2">
      <c r="B136" s="229"/>
      <c r="C136" s="188" t="s">
        <v>532</v>
      </c>
      <c r="D136" s="188"/>
      <c r="E136" s="188"/>
      <c r="F136" s="209" t="s">
        <v>511</v>
      </c>
      <c r="G136" s="188"/>
      <c r="H136" s="188" t="s">
        <v>545</v>
      </c>
      <c r="I136" s="188" t="s">
        <v>507</v>
      </c>
      <c r="J136" s="188">
        <v>50</v>
      </c>
      <c r="K136" s="232"/>
    </row>
    <row r="137" spans="2:11" customFormat="1" ht="15" customHeight="1" x14ac:dyDescent="0.2">
      <c r="B137" s="229"/>
      <c r="C137" s="188" t="s">
        <v>533</v>
      </c>
      <c r="D137" s="188"/>
      <c r="E137" s="188"/>
      <c r="F137" s="209" t="s">
        <v>511</v>
      </c>
      <c r="G137" s="188"/>
      <c r="H137" s="188" t="s">
        <v>558</v>
      </c>
      <c r="I137" s="188" t="s">
        <v>507</v>
      </c>
      <c r="J137" s="188">
        <v>255</v>
      </c>
      <c r="K137" s="232"/>
    </row>
    <row r="138" spans="2:11" customFormat="1" ht="15" customHeight="1" x14ac:dyDescent="0.2">
      <c r="B138" s="229"/>
      <c r="C138" s="188" t="s">
        <v>535</v>
      </c>
      <c r="D138" s="188"/>
      <c r="E138" s="188"/>
      <c r="F138" s="209" t="s">
        <v>505</v>
      </c>
      <c r="G138" s="188"/>
      <c r="H138" s="188" t="s">
        <v>559</v>
      </c>
      <c r="I138" s="188" t="s">
        <v>537</v>
      </c>
      <c r="J138" s="188"/>
      <c r="K138" s="232"/>
    </row>
    <row r="139" spans="2:11" customFormat="1" ht="15" customHeight="1" x14ac:dyDescent="0.2">
      <c r="B139" s="229"/>
      <c r="C139" s="188" t="s">
        <v>538</v>
      </c>
      <c r="D139" s="188"/>
      <c r="E139" s="188"/>
      <c r="F139" s="209" t="s">
        <v>505</v>
      </c>
      <c r="G139" s="188"/>
      <c r="H139" s="188" t="s">
        <v>560</v>
      </c>
      <c r="I139" s="188" t="s">
        <v>540</v>
      </c>
      <c r="J139" s="188"/>
      <c r="K139" s="232"/>
    </row>
    <row r="140" spans="2:11" customFormat="1" ht="15" customHeight="1" x14ac:dyDescent="0.2">
      <c r="B140" s="229"/>
      <c r="C140" s="188" t="s">
        <v>541</v>
      </c>
      <c r="D140" s="188"/>
      <c r="E140" s="188"/>
      <c r="F140" s="209" t="s">
        <v>505</v>
      </c>
      <c r="G140" s="188"/>
      <c r="H140" s="188" t="s">
        <v>541</v>
      </c>
      <c r="I140" s="188" t="s">
        <v>540</v>
      </c>
      <c r="J140" s="188"/>
      <c r="K140" s="232"/>
    </row>
    <row r="141" spans="2:11" customFormat="1" ht="15" customHeight="1" x14ac:dyDescent="0.2">
      <c r="B141" s="229"/>
      <c r="C141" s="188" t="s">
        <v>37</v>
      </c>
      <c r="D141" s="188"/>
      <c r="E141" s="188"/>
      <c r="F141" s="209" t="s">
        <v>505</v>
      </c>
      <c r="G141" s="188"/>
      <c r="H141" s="188" t="s">
        <v>561</v>
      </c>
      <c r="I141" s="188" t="s">
        <v>540</v>
      </c>
      <c r="J141" s="188"/>
      <c r="K141" s="232"/>
    </row>
    <row r="142" spans="2:11" customFormat="1" ht="15" customHeight="1" x14ac:dyDescent="0.2">
      <c r="B142" s="229"/>
      <c r="C142" s="188" t="s">
        <v>562</v>
      </c>
      <c r="D142" s="188"/>
      <c r="E142" s="188"/>
      <c r="F142" s="209" t="s">
        <v>505</v>
      </c>
      <c r="G142" s="188"/>
      <c r="H142" s="188" t="s">
        <v>563</v>
      </c>
      <c r="I142" s="188" t="s">
        <v>540</v>
      </c>
      <c r="J142" s="188"/>
      <c r="K142" s="232"/>
    </row>
    <row r="143" spans="2:11" customFormat="1" ht="15" customHeight="1" x14ac:dyDescent="0.2">
      <c r="B143" s="233"/>
      <c r="C143" s="234"/>
      <c r="D143" s="234"/>
      <c r="E143" s="234"/>
      <c r="F143" s="234"/>
      <c r="G143" s="234"/>
      <c r="H143" s="234"/>
      <c r="I143" s="234"/>
      <c r="J143" s="234"/>
      <c r="K143" s="235"/>
    </row>
    <row r="144" spans="2:11" customFormat="1" ht="18.75" customHeight="1" x14ac:dyDescent="0.2">
      <c r="B144" s="220"/>
      <c r="C144" s="220"/>
      <c r="D144" s="220"/>
      <c r="E144" s="220"/>
      <c r="F144" s="221"/>
      <c r="G144" s="220"/>
      <c r="H144" s="220"/>
      <c r="I144" s="220"/>
      <c r="J144" s="220"/>
      <c r="K144" s="220"/>
    </row>
    <row r="145" spans="2:11" customFormat="1" ht="18.75" customHeight="1" x14ac:dyDescent="0.2">
      <c r="B145" s="195"/>
      <c r="C145" s="195"/>
      <c r="D145" s="195"/>
      <c r="E145" s="195"/>
      <c r="F145" s="195"/>
      <c r="G145" s="195"/>
      <c r="H145" s="195"/>
      <c r="I145" s="195"/>
      <c r="J145" s="195"/>
      <c r="K145" s="195"/>
    </row>
    <row r="146" spans="2:11" customFormat="1" ht="7.5" customHeight="1" x14ac:dyDescent="0.2">
      <c r="B146" s="196"/>
      <c r="C146" s="197"/>
      <c r="D146" s="197"/>
      <c r="E146" s="197"/>
      <c r="F146" s="197"/>
      <c r="G146" s="197"/>
      <c r="H146" s="197"/>
      <c r="I146" s="197"/>
      <c r="J146" s="197"/>
      <c r="K146" s="198"/>
    </row>
    <row r="147" spans="2:11" customFormat="1" ht="45" customHeight="1" x14ac:dyDescent="0.2">
      <c r="B147" s="199"/>
      <c r="C147" s="300" t="s">
        <v>564</v>
      </c>
      <c r="D147" s="300"/>
      <c r="E147" s="300"/>
      <c r="F147" s="300"/>
      <c r="G147" s="300"/>
      <c r="H147" s="300"/>
      <c r="I147" s="300"/>
      <c r="J147" s="300"/>
      <c r="K147" s="200"/>
    </row>
    <row r="148" spans="2:11" customFormat="1" ht="17.25" customHeight="1" x14ac:dyDescent="0.2">
      <c r="B148" s="199"/>
      <c r="C148" s="201" t="s">
        <v>499</v>
      </c>
      <c r="D148" s="201"/>
      <c r="E148" s="201"/>
      <c r="F148" s="201" t="s">
        <v>500</v>
      </c>
      <c r="G148" s="202"/>
      <c r="H148" s="201" t="s">
        <v>53</v>
      </c>
      <c r="I148" s="201" t="s">
        <v>56</v>
      </c>
      <c r="J148" s="201" t="s">
        <v>501</v>
      </c>
      <c r="K148" s="200"/>
    </row>
    <row r="149" spans="2:11" customFormat="1" ht="17.25" customHeight="1" x14ac:dyDescent="0.2">
      <c r="B149" s="199"/>
      <c r="C149" s="203" t="s">
        <v>502</v>
      </c>
      <c r="D149" s="203"/>
      <c r="E149" s="203"/>
      <c r="F149" s="204" t="s">
        <v>503</v>
      </c>
      <c r="G149" s="205"/>
      <c r="H149" s="203"/>
      <c r="I149" s="203"/>
      <c r="J149" s="203" t="s">
        <v>504</v>
      </c>
      <c r="K149" s="200"/>
    </row>
    <row r="150" spans="2:11" customFormat="1" ht="5.25" customHeight="1" x14ac:dyDescent="0.2">
      <c r="B150" s="211"/>
      <c r="C150" s="206"/>
      <c r="D150" s="206"/>
      <c r="E150" s="206"/>
      <c r="F150" s="206"/>
      <c r="G150" s="207"/>
      <c r="H150" s="206"/>
      <c r="I150" s="206"/>
      <c r="J150" s="206"/>
      <c r="K150" s="232"/>
    </row>
    <row r="151" spans="2:11" customFormat="1" ht="15" customHeight="1" x14ac:dyDescent="0.2">
      <c r="B151" s="211"/>
      <c r="C151" s="236" t="s">
        <v>508</v>
      </c>
      <c r="D151" s="188"/>
      <c r="E151" s="188"/>
      <c r="F151" s="237" t="s">
        <v>505</v>
      </c>
      <c r="G151" s="188"/>
      <c r="H151" s="236" t="s">
        <v>545</v>
      </c>
      <c r="I151" s="236" t="s">
        <v>507</v>
      </c>
      <c r="J151" s="236">
        <v>120</v>
      </c>
      <c r="K151" s="232"/>
    </row>
    <row r="152" spans="2:11" customFormat="1" ht="15" customHeight="1" x14ac:dyDescent="0.2">
      <c r="B152" s="211"/>
      <c r="C152" s="236" t="s">
        <v>554</v>
      </c>
      <c r="D152" s="188"/>
      <c r="E152" s="188"/>
      <c r="F152" s="237" t="s">
        <v>505</v>
      </c>
      <c r="G152" s="188"/>
      <c r="H152" s="236" t="s">
        <v>565</v>
      </c>
      <c r="I152" s="236" t="s">
        <v>507</v>
      </c>
      <c r="J152" s="236" t="s">
        <v>556</v>
      </c>
      <c r="K152" s="232"/>
    </row>
    <row r="153" spans="2:11" customFormat="1" ht="15" customHeight="1" x14ac:dyDescent="0.2">
      <c r="B153" s="211"/>
      <c r="C153" s="236" t="s">
        <v>453</v>
      </c>
      <c r="D153" s="188"/>
      <c r="E153" s="188"/>
      <c r="F153" s="237" t="s">
        <v>505</v>
      </c>
      <c r="G153" s="188"/>
      <c r="H153" s="236" t="s">
        <v>566</v>
      </c>
      <c r="I153" s="236" t="s">
        <v>507</v>
      </c>
      <c r="J153" s="236" t="s">
        <v>556</v>
      </c>
      <c r="K153" s="232"/>
    </row>
    <row r="154" spans="2:11" customFormat="1" ht="15" customHeight="1" x14ac:dyDescent="0.2">
      <c r="B154" s="211"/>
      <c r="C154" s="236" t="s">
        <v>510</v>
      </c>
      <c r="D154" s="188"/>
      <c r="E154" s="188"/>
      <c r="F154" s="237" t="s">
        <v>511</v>
      </c>
      <c r="G154" s="188"/>
      <c r="H154" s="236" t="s">
        <v>545</v>
      </c>
      <c r="I154" s="236" t="s">
        <v>507</v>
      </c>
      <c r="J154" s="236">
        <v>50</v>
      </c>
      <c r="K154" s="232"/>
    </row>
    <row r="155" spans="2:11" customFormat="1" ht="15" customHeight="1" x14ac:dyDescent="0.2">
      <c r="B155" s="211"/>
      <c r="C155" s="236" t="s">
        <v>513</v>
      </c>
      <c r="D155" s="188"/>
      <c r="E155" s="188"/>
      <c r="F155" s="237" t="s">
        <v>505</v>
      </c>
      <c r="G155" s="188"/>
      <c r="H155" s="236" t="s">
        <v>545</v>
      </c>
      <c r="I155" s="236" t="s">
        <v>515</v>
      </c>
      <c r="J155" s="236"/>
      <c r="K155" s="232"/>
    </row>
    <row r="156" spans="2:11" customFormat="1" ht="15" customHeight="1" x14ac:dyDescent="0.2">
      <c r="B156" s="211"/>
      <c r="C156" s="236" t="s">
        <v>524</v>
      </c>
      <c r="D156" s="188"/>
      <c r="E156" s="188"/>
      <c r="F156" s="237" t="s">
        <v>511</v>
      </c>
      <c r="G156" s="188"/>
      <c r="H156" s="236" t="s">
        <v>545</v>
      </c>
      <c r="I156" s="236" t="s">
        <v>507</v>
      </c>
      <c r="J156" s="236">
        <v>50</v>
      </c>
      <c r="K156" s="232"/>
    </row>
    <row r="157" spans="2:11" customFormat="1" ht="15" customHeight="1" x14ac:dyDescent="0.2">
      <c r="B157" s="211"/>
      <c r="C157" s="236" t="s">
        <v>532</v>
      </c>
      <c r="D157" s="188"/>
      <c r="E157" s="188"/>
      <c r="F157" s="237" t="s">
        <v>511</v>
      </c>
      <c r="G157" s="188"/>
      <c r="H157" s="236" t="s">
        <v>545</v>
      </c>
      <c r="I157" s="236" t="s">
        <v>507</v>
      </c>
      <c r="J157" s="236">
        <v>50</v>
      </c>
      <c r="K157" s="232"/>
    </row>
    <row r="158" spans="2:11" customFormat="1" ht="15" customHeight="1" x14ac:dyDescent="0.2">
      <c r="B158" s="211"/>
      <c r="C158" s="236" t="s">
        <v>530</v>
      </c>
      <c r="D158" s="188"/>
      <c r="E158" s="188"/>
      <c r="F158" s="237" t="s">
        <v>511</v>
      </c>
      <c r="G158" s="188"/>
      <c r="H158" s="236" t="s">
        <v>545</v>
      </c>
      <c r="I158" s="236" t="s">
        <v>507</v>
      </c>
      <c r="J158" s="236">
        <v>50</v>
      </c>
      <c r="K158" s="232"/>
    </row>
    <row r="159" spans="2:11" customFormat="1" ht="15" customHeight="1" x14ac:dyDescent="0.2">
      <c r="B159" s="211"/>
      <c r="C159" s="236" t="s">
        <v>84</v>
      </c>
      <c r="D159" s="188"/>
      <c r="E159" s="188"/>
      <c r="F159" s="237" t="s">
        <v>505</v>
      </c>
      <c r="G159" s="188"/>
      <c r="H159" s="236" t="s">
        <v>567</v>
      </c>
      <c r="I159" s="236" t="s">
        <v>507</v>
      </c>
      <c r="J159" s="236" t="s">
        <v>568</v>
      </c>
      <c r="K159" s="232"/>
    </row>
    <row r="160" spans="2:11" customFormat="1" ht="15" customHeight="1" x14ac:dyDescent="0.2">
      <c r="B160" s="211"/>
      <c r="C160" s="236" t="s">
        <v>569</v>
      </c>
      <c r="D160" s="188"/>
      <c r="E160" s="188"/>
      <c r="F160" s="237" t="s">
        <v>505</v>
      </c>
      <c r="G160" s="188"/>
      <c r="H160" s="236" t="s">
        <v>570</v>
      </c>
      <c r="I160" s="236" t="s">
        <v>540</v>
      </c>
      <c r="J160" s="236"/>
      <c r="K160" s="232"/>
    </row>
    <row r="161" spans="2:11" customFormat="1" ht="15" customHeight="1" x14ac:dyDescent="0.2">
      <c r="B161" s="238"/>
      <c r="C161" s="218"/>
      <c r="D161" s="218"/>
      <c r="E161" s="218"/>
      <c r="F161" s="218"/>
      <c r="G161" s="218"/>
      <c r="H161" s="218"/>
      <c r="I161" s="218"/>
      <c r="J161" s="218"/>
      <c r="K161" s="239"/>
    </row>
    <row r="162" spans="2:11" customFormat="1" ht="18.75" customHeight="1" x14ac:dyDescent="0.2">
      <c r="B162" s="220"/>
      <c r="C162" s="230"/>
      <c r="D162" s="230"/>
      <c r="E162" s="230"/>
      <c r="F162" s="240"/>
      <c r="G162" s="230"/>
      <c r="H162" s="230"/>
      <c r="I162" s="230"/>
      <c r="J162" s="230"/>
      <c r="K162" s="220"/>
    </row>
    <row r="163" spans="2:11" customFormat="1" ht="18.75" customHeight="1" x14ac:dyDescent="0.2">
      <c r="B163" s="195"/>
      <c r="C163" s="195"/>
      <c r="D163" s="195"/>
      <c r="E163" s="195"/>
      <c r="F163" s="195"/>
      <c r="G163" s="195"/>
      <c r="H163" s="195"/>
      <c r="I163" s="195"/>
      <c r="J163" s="195"/>
      <c r="K163" s="195"/>
    </row>
    <row r="164" spans="2:11" customFormat="1" ht="7.5" customHeight="1" x14ac:dyDescent="0.2">
      <c r="B164" s="177"/>
      <c r="C164" s="178"/>
      <c r="D164" s="178"/>
      <c r="E164" s="178"/>
      <c r="F164" s="178"/>
      <c r="G164" s="178"/>
      <c r="H164" s="178"/>
      <c r="I164" s="178"/>
      <c r="J164" s="178"/>
      <c r="K164" s="179"/>
    </row>
    <row r="165" spans="2:11" customFormat="1" ht="45" customHeight="1" x14ac:dyDescent="0.2">
      <c r="B165" s="180"/>
      <c r="C165" s="298" t="s">
        <v>571</v>
      </c>
      <c r="D165" s="298"/>
      <c r="E165" s="298"/>
      <c r="F165" s="298"/>
      <c r="G165" s="298"/>
      <c r="H165" s="298"/>
      <c r="I165" s="298"/>
      <c r="J165" s="298"/>
      <c r="K165" s="181"/>
    </row>
    <row r="166" spans="2:11" customFormat="1" ht="17.25" customHeight="1" x14ac:dyDescent="0.2">
      <c r="B166" s="180"/>
      <c r="C166" s="201" t="s">
        <v>499</v>
      </c>
      <c r="D166" s="201"/>
      <c r="E166" s="201"/>
      <c r="F166" s="201" t="s">
        <v>500</v>
      </c>
      <c r="G166" s="241"/>
      <c r="H166" s="242" t="s">
        <v>53</v>
      </c>
      <c r="I166" s="242" t="s">
        <v>56</v>
      </c>
      <c r="J166" s="201" t="s">
        <v>501</v>
      </c>
      <c r="K166" s="181"/>
    </row>
    <row r="167" spans="2:11" customFormat="1" ht="17.25" customHeight="1" x14ac:dyDescent="0.2">
      <c r="B167" s="182"/>
      <c r="C167" s="203" t="s">
        <v>502</v>
      </c>
      <c r="D167" s="203"/>
      <c r="E167" s="203"/>
      <c r="F167" s="204" t="s">
        <v>503</v>
      </c>
      <c r="G167" s="243"/>
      <c r="H167" s="244"/>
      <c r="I167" s="244"/>
      <c r="J167" s="203" t="s">
        <v>504</v>
      </c>
      <c r="K167" s="183"/>
    </row>
    <row r="168" spans="2:11" customFormat="1" ht="5.25" customHeight="1" x14ac:dyDescent="0.2">
      <c r="B168" s="211"/>
      <c r="C168" s="206"/>
      <c r="D168" s="206"/>
      <c r="E168" s="206"/>
      <c r="F168" s="206"/>
      <c r="G168" s="207"/>
      <c r="H168" s="206"/>
      <c r="I168" s="206"/>
      <c r="J168" s="206"/>
      <c r="K168" s="232"/>
    </row>
    <row r="169" spans="2:11" customFormat="1" ht="15" customHeight="1" x14ac:dyDescent="0.2">
      <c r="B169" s="211"/>
      <c r="C169" s="188" t="s">
        <v>508</v>
      </c>
      <c r="D169" s="188"/>
      <c r="E169" s="188"/>
      <c r="F169" s="209" t="s">
        <v>505</v>
      </c>
      <c r="G169" s="188"/>
      <c r="H169" s="188" t="s">
        <v>545</v>
      </c>
      <c r="I169" s="188" t="s">
        <v>507</v>
      </c>
      <c r="J169" s="188">
        <v>120</v>
      </c>
      <c r="K169" s="232"/>
    </row>
    <row r="170" spans="2:11" customFormat="1" ht="15" customHeight="1" x14ac:dyDescent="0.2">
      <c r="B170" s="211"/>
      <c r="C170" s="188" t="s">
        <v>554</v>
      </c>
      <c r="D170" s="188"/>
      <c r="E170" s="188"/>
      <c r="F170" s="209" t="s">
        <v>505</v>
      </c>
      <c r="G170" s="188"/>
      <c r="H170" s="188" t="s">
        <v>555</v>
      </c>
      <c r="I170" s="188" t="s">
        <v>507</v>
      </c>
      <c r="J170" s="188" t="s">
        <v>556</v>
      </c>
      <c r="K170" s="232"/>
    </row>
    <row r="171" spans="2:11" customFormat="1" ht="15" customHeight="1" x14ac:dyDescent="0.2">
      <c r="B171" s="211"/>
      <c r="C171" s="188" t="s">
        <v>453</v>
      </c>
      <c r="D171" s="188"/>
      <c r="E171" s="188"/>
      <c r="F171" s="209" t="s">
        <v>505</v>
      </c>
      <c r="G171" s="188"/>
      <c r="H171" s="188" t="s">
        <v>572</v>
      </c>
      <c r="I171" s="188" t="s">
        <v>507</v>
      </c>
      <c r="J171" s="188" t="s">
        <v>556</v>
      </c>
      <c r="K171" s="232"/>
    </row>
    <row r="172" spans="2:11" customFormat="1" ht="15" customHeight="1" x14ac:dyDescent="0.2">
      <c r="B172" s="211"/>
      <c r="C172" s="188" t="s">
        <v>510</v>
      </c>
      <c r="D172" s="188"/>
      <c r="E172" s="188"/>
      <c r="F172" s="209" t="s">
        <v>511</v>
      </c>
      <c r="G172" s="188"/>
      <c r="H172" s="188" t="s">
        <v>572</v>
      </c>
      <c r="I172" s="188" t="s">
        <v>507</v>
      </c>
      <c r="J172" s="188">
        <v>50</v>
      </c>
      <c r="K172" s="232"/>
    </row>
    <row r="173" spans="2:11" customFormat="1" ht="15" customHeight="1" x14ac:dyDescent="0.2">
      <c r="B173" s="211"/>
      <c r="C173" s="188" t="s">
        <v>513</v>
      </c>
      <c r="D173" s="188"/>
      <c r="E173" s="188"/>
      <c r="F173" s="209" t="s">
        <v>505</v>
      </c>
      <c r="G173" s="188"/>
      <c r="H173" s="188" t="s">
        <v>572</v>
      </c>
      <c r="I173" s="188" t="s">
        <v>515</v>
      </c>
      <c r="J173" s="188"/>
      <c r="K173" s="232"/>
    </row>
    <row r="174" spans="2:11" customFormat="1" ht="15" customHeight="1" x14ac:dyDescent="0.2">
      <c r="B174" s="211"/>
      <c r="C174" s="188" t="s">
        <v>524</v>
      </c>
      <c r="D174" s="188"/>
      <c r="E174" s="188"/>
      <c r="F174" s="209" t="s">
        <v>511</v>
      </c>
      <c r="G174" s="188"/>
      <c r="H174" s="188" t="s">
        <v>572</v>
      </c>
      <c r="I174" s="188" t="s">
        <v>507</v>
      </c>
      <c r="J174" s="188">
        <v>50</v>
      </c>
      <c r="K174" s="232"/>
    </row>
    <row r="175" spans="2:11" customFormat="1" ht="15" customHeight="1" x14ac:dyDescent="0.2">
      <c r="B175" s="211"/>
      <c r="C175" s="188" t="s">
        <v>532</v>
      </c>
      <c r="D175" s="188"/>
      <c r="E175" s="188"/>
      <c r="F175" s="209" t="s">
        <v>511</v>
      </c>
      <c r="G175" s="188"/>
      <c r="H175" s="188" t="s">
        <v>572</v>
      </c>
      <c r="I175" s="188" t="s">
        <v>507</v>
      </c>
      <c r="J175" s="188">
        <v>50</v>
      </c>
      <c r="K175" s="232"/>
    </row>
    <row r="176" spans="2:11" customFormat="1" ht="15" customHeight="1" x14ac:dyDescent="0.2">
      <c r="B176" s="211"/>
      <c r="C176" s="188" t="s">
        <v>530</v>
      </c>
      <c r="D176" s="188"/>
      <c r="E176" s="188"/>
      <c r="F176" s="209" t="s">
        <v>511</v>
      </c>
      <c r="G176" s="188"/>
      <c r="H176" s="188" t="s">
        <v>572</v>
      </c>
      <c r="I176" s="188" t="s">
        <v>507</v>
      </c>
      <c r="J176" s="188">
        <v>50</v>
      </c>
      <c r="K176" s="232"/>
    </row>
    <row r="177" spans="2:11" customFormat="1" ht="15" customHeight="1" x14ac:dyDescent="0.2">
      <c r="B177" s="211"/>
      <c r="C177" s="188" t="s">
        <v>101</v>
      </c>
      <c r="D177" s="188"/>
      <c r="E177" s="188"/>
      <c r="F177" s="209" t="s">
        <v>505</v>
      </c>
      <c r="G177" s="188"/>
      <c r="H177" s="188" t="s">
        <v>573</v>
      </c>
      <c r="I177" s="188" t="s">
        <v>574</v>
      </c>
      <c r="J177" s="188"/>
      <c r="K177" s="232"/>
    </row>
    <row r="178" spans="2:11" customFormat="1" ht="15" customHeight="1" x14ac:dyDescent="0.2">
      <c r="B178" s="211"/>
      <c r="C178" s="188" t="s">
        <v>56</v>
      </c>
      <c r="D178" s="188"/>
      <c r="E178" s="188"/>
      <c r="F178" s="209" t="s">
        <v>505</v>
      </c>
      <c r="G178" s="188"/>
      <c r="H178" s="188" t="s">
        <v>575</v>
      </c>
      <c r="I178" s="188" t="s">
        <v>576</v>
      </c>
      <c r="J178" s="188">
        <v>1</v>
      </c>
      <c r="K178" s="232"/>
    </row>
    <row r="179" spans="2:11" customFormat="1" ht="15" customHeight="1" x14ac:dyDescent="0.2">
      <c r="B179" s="211"/>
      <c r="C179" s="188" t="s">
        <v>52</v>
      </c>
      <c r="D179" s="188"/>
      <c r="E179" s="188"/>
      <c r="F179" s="209" t="s">
        <v>505</v>
      </c>
      <c r="G179" s="188"/>
      <c r="H179" s="188" t="s">
        <v>577</v>
      </c>
      <c r="I179" s="188" t="s">
        <v>507</v>
      </c>
      <c r="J179" s="188">
        <v>20</v>
      </c>
      <c r="K179" s="232"/>
    </row>
    <row r="180" spans="2:11" customFormat="1" ht="15" customHeight="1" x14ac:dyDescent="0.2">
      <c r="B180" s="211"/>
      <c r="C180" s="188" t="s">
        <v>53</v>
      </c>
      <c r="D180" s="188"/>
      <c r="E180" s="188"/>
      <c r="F180" s="209" t="s">
        <v>505</v>
      </c>
      <c r="G180" s="188"/>
      <c r="H180" s="188" t="s">
        <v>578</v>
      </c>
      <c r="I180" s="188" t="s">
        <v>507</v>
      </c>
      <c r="J180" s="188">
        <v>255</v>
      </c>
      <c r="K180" s="232"/>
    </row>
    <row r="181" spans="2:11" customFormat="1" ht="15" customHeight="1" x14ac:dyDescent="0.2">
      <c r="B181" s="211"/>
      <c r="C181" s="188" t="s">
        <v>102</v>
      </c>
      <c r="D181" s="188"/>
      <c r="E181" s="188"/>
      <c r="F181" s="209" t="s">
        <v>505</v>
      </c>
      <c r="G181" s="188"/>
      <c r="H181" s="188" t="s">
        <v>469</v>
      </c>
      <c r="I181" s="188" t="s">
        <v>507</v>
      </c>
      <c r="J181" s="188">
        <v>10</v>
      </c>
      <c r="K181" s="232"/>
    </row>
    <row r="182" spans="2:11" customFormat="1" ht="15" customHeight="1" x14ac:dyDescent="0.2">
      <c r="B182" s="211"/>
      <c r="C182" s="188" t="s">
        <v>103</v>
      </c>
      <c r="D182" s="188"/>
      <c r="E182" s="188"/>
      <c r="F182" s="209" t="s">
        <v>505</v>
      </c>
      <c r="G182" s="188"/>
      <c r="H182" s="188" t="s">
        <v>579</v>
      </c>
      <c r="I182" s="188" t="s">
        <v>540</v>
      </c>
      <c r="J182" s="188"/>
      <c r="K182" s="232"/>
    </row>
    <row r="183" spans="2:11" customFormat="1" ht="15" customHeight="1" x14ac:dyDescent="0.2">
      <c r="B183" s="211"/>
      <c r="C183" s="188" t="s">
        <v>580</v>
      </c>
      <c r="D183" s="188"/>
      <c r="E183" s="188"/>
      <c r="F183" s="209" t="s">
        <v>505</v>
      </c>
      <c r="G183" s="188"/>
      <c r="H183" s="188" t="s">
        <v>581</v>
      </c>
      <c r="I183" s="188" t="s">
        <v>540</v>
      </c>
      <c r="J183" s="188"/>
      <c r="K183" s="232"/>
    </row>
    <row r="184" spans="2:11" customFormat="1" ht="15" customHeight="1" x14ac:dyDescent="0.2">
      <c r="B184" s="211"/>
      <c r="C184" s="188" t="s">
        <v>569</v>
      </c>
      <c r="D184" s="188"/>
      <c r="E184" s="188"/>
      <c r="F184" s="209" t="s">
        <v>505</v>
      </c>
      <c r="G184" s="188"/>
      <c r="H184" s="188" t="s">
        <v>582</v>
      </c>
      <c r="I184" s="188" t="s">
        <v>540</v>
      </c>
      <c r="J184" s="188"/>
      <c r="K184" s="232"/>
    </row>
    <row r="185" spans="2:11" customFormat="1" ht="15" customHeight="1" x14ac:dyDescent="0.2">
      <c r="B185" s="211"/>
      <c r="C185" s="188" t="s">
        <v>105</v>
      </c>
      <c r="D185" s="188"/>
      <c r="E185" s="188"/>
      <c r="F185" s="209" t="s">
        <v>511</v>
      </c>
      <c r="G185" s="188"/>
      <c r="H185" s="188" t="s">
        <v>583</v>
      </c>
      <c r="I185" s="188" t="s">
        <v>507</v>
      </c>
      <c r="J185" s="188">
        <v>50</v>
      </c>
      <c r="K185" s="232"/>
    </row>
    <row r="186" spans="2:11" customFormat="1" ht="15" customHeight="1" x14ac:dyDescent="0.2">
      <c r="B186" s="211"/>
      <c r="C186" s="188" t="s">
        <v>584</v>
      </c>
      <c r="D186" s="188"/>
      <c r="E186" s="188"/>
      <c r="F186" s="209" t="s">
        <v>511</v>
      </c>
      <c r="G186" s="188"/>
      <c r="H186" s="188" t="s">
        <v>585</v>
      </c>
      <c r="I186" s="188" t="s">
        <v>586</v>
      </c>
      <c r="J186" s="188"/>
      <c r="K186" s="232"/>
    </row>
    <row r="187" spans="2:11" customFormat="1" ht="15" customHeight="1" x14ac:dyDescent="0.2">
      <c r="B187" s="211"/>
      <c r="C187" s="188" t="s">
        <v>587</v>
      </c>
      <c r="D187" s="188"/>
      <c r="E187" s="188"/>
      <c r="F187" s="209" t="s">
        <v>511</v>
      </c>
      <c r="G187" s="188"/>
      <c r="H187" s="188" t="s">
        <v>588</v>
      </c>
      <c r="I187" s="188" t="s">
        <v>586</v>
      </c>
      <c r="J187" s="188"/>
      <c r="K187" s="232"/>
    </row>
    <row r="188" spans="2:11" customFormat="1" ht="15" customHeight="1" x14ac:dyDescent="0.2">
      <c r="B188" s="211"/>
      <c r="C188" s="188" t="s">
        <v>589</v>
      </c>
      <c r="D188" s="188"/>
      <c r="E188" s="188"/>
      <c r="F188" s="209" t="s">
        <v>511</v>
      </c>
      <c r="G188" s="188"/>
      <c r="H188" s="188" t="s">
        <v>590</v>
      </c>
      <c r="I188" s="188" t="s">
        <v>586</v>
      </c>
      <c r="J188" s="188"/>
      <c r="K188" s="232"/>
    </row>
    <row r="189" spans="2:11" customFormat="1" ht="15" customHeight="1" x14ac:dyDescent="0.2">
      <c r="B189" s="211"/>
      <c r="C189" s="245" t="s">
        <v>591</v>
      </c>
      <c r="D189" s="188"/>
      <c r="E189" s="188"/>
      <c r="F189" s="209" t="s">
        <v>511</v>
      </c>
      <c r="G189" s="188"/>
      <c r="H189" s="188" t="s">
        <v>592</v>
      </c>
      <c r="I189" s="188" t="s">
        <v>593</v>
      </c>
      <c r="J189" s="246" t="s">
        <v>594</v>
      </c>
      <c r="K189" s="232"/>
    </row>
    <row r="190" spans="2:11" customFormat="1" ht="15" customHeight="1" x14ac:dyDescent="0.2">
      <c r="B190" s="211"/>
      <c r="C190" s="245" t="s">
        <v>41</v>
      </c>
      <c r="D190" s="188"/>
      <c r="E190" s="188"/>
      <c r="F190" s="209" t="s">
        <v>505</v>
      </c>
      <c r="G190" s="188"/>
      <c r="H190" s="185" t="s">
        <v>595</v>
      </c>
      <c r="I190" s="188" t="s">
        <v>596</v>
      </c>
      <c r="J190" s="188"/>
      <c r="K190" s="232"/>
    </row>
    <row r="191" spans="2:11" customFormat="1" ht="15" customHeight="1" x14ac:dyDescent="0.2">
      <c r="B191" s="211"/>
      <c r="C191" s="245" t="s">
        <v>597</v>
      </c>
      <c r="D191" s="188"/>
      <c r="E191" s="188"/>
      <c r="F191" s="209" t="s">
        <v>505</v>
      </c>
      <c r="G191" s="188"/>
      <c r="H191" s="188" t="s">
        <v>598</v>
      </c>
      <c r="I191" s="188" t="s">
        <v>540</v>
      </c>
      <c r="J191" s="188"/>
      <c r="K191" s="232"/>
    </row>
    <row r="192" spans="2:11" customFormat="1" ht="15" customHeight="1" x14ac:dyDescent="0.2">
      <c r="B192" s="211"/>
      <c r="C192" s="245" t="s">
        <v>599</v>
      </c>
      <c r="D192" s="188"/>
      <c r="E192" s="188"/>
      <c r="F192" s="209" t="s">
        <v>505</v>
      </c>
      <c r="G192" s="188"/>
      <c r="H192" s="188" t="s">
        <v>600</v>
      </c>
      <c r="I192" s="188" t="s">
        <v>540</v>
      </c>
      <c r="J192" s="188"/>
      <c r="K192" s="232"/>
    </row>
    <row r="193" spans="2:11" customFormat="1" ht="15" customHeight="1" x14ac:dyDescent="0.2">
      <c r="B193" s="211"/>
      <c r="C193" s="245" t="s">
        <v>601</v>
      </c>
      <c r="D193" s="188"/>
      <c r="E193" s="188"/>
      <c r="F193" s="209" t="s">
        <v>511</v>
      </c>
      <c r="G193" s="188"/>
      <c r="H193" s="188" t="s">
        <v>602</v>
      </c>
      <c r="I193" s="188" t="s">
        <v>540</v>
      </c>
      <c r="J193" s="188"/>
      <c r="K193" s="232"/>
    </row>
    <row r="194" spans="2:11" customFormat="1" ht="15" customHeight="1" x14ac:dyDescent="0.2">
      <c r="B194" s="238"/>
      <c r="C194" s="247"/>
      <c r="D194" s="218"/>
      <c r="E194" s="218"/>
      <c r="F194" s="218"/>
      <c r="G194" s="218"/>
      <c r="H194" s="218"/>
      <c r="I194" s="218"/>
      <c r="J194" s="218"/>
      <c r="K194" s="239"/>
    </row>
    <row r="195" spans="2:11" customFormat="1" ht="18.75" customHeight="1" x14ac:dyDescent="0.2">
      <c r="B195" s="220"/>
      <c r="C195" s="230"/>
      <c r="D195" s="230"/>
      <c r="E195" s="230"/>
      <c r="F195" s="240"/>
      <c r="G195" s="230"/>
      <c r="H195" s="230"/>
      <c r="I195" s="230"/>
      <c r="J195" s="230"/>
      <c r="K195" s="220"/>
    </row>
    <row r="196" spans="2:11" customFormat="1" ht="18.75" customHeight="1" x14ac:dyDescent="0.2">
      <c r="B196" s="220"/>
      <c r="C196" s="230"/>
      <c r="D196" s="230"/>
      <c r="E196" s="230"/>
      <c r="F196" s="240"/>
      <c r="G196" s="230"/>
      <c r="H196" s="230"/>
      <c r="I196" s="230"/>
      <c r="J196" s="230"/>
      <c r="K196" s="220"/>
    </row>
    <row r="197" spans="2:11" customFormat="1" ht="18.75" customHeight="1" x14ac:dyDescent="0.2">
      <c r="B197" s="195"/>
      <c r="C197" s="195"/>
      <c r="D197" s="195"/>
      <c r="E197" s="195"/>
      <c r="F197" s="195"/>
      <c r="G197" s="195"/>
      <c r="H197" s="195"/>
      <c r="I197" s="195"/>
      <c r="J197" s="195"/>
      <c r="K197" s="195"/>
    </row>
    <row r="198" spans="2:11" customFormat="1" ht="12" x14ac:dyDescent="0.2">
      <c r="B198" s="177"/>
      <c r="C198" s="178"/>
      <c r="D198" s="178"/>
      <c r="E198" s="178"/>
      <c r="F198" s="178"/>
      <c r="G198" s="178"/>
      <c r="H198" s="178"/>
      <c r="I198" s="178"/>
      <c r="J198" s="178"/>
      <c r="K198" s="179"/>
    </row>
    <row r="199" spans="2:11" customFormat="1" ht="22.2" x14ac:dyDescent="0.2">
      <c r="B199" s="180"/>
      <c r="C199" s="298" t="s">
        <v>603</v>
      </c>
      <c r="D199" s="298"/>
      <c r="E199" s="298"/>
      <c r="F199" s="298"/>
      <c r="G199" s="298"/>
      <c r="H199" s="298"/>
      <c r="I199" s="298"/>
      <c r="J199" s="298"/>
      <c r="K199" s="181"/>
    </row>
    <row r="200" spans="2:11" customFormat="1" ht="25.5" customHeight="1" x14ac:dyDescent="0.3">
      <c r="B200" s="180"/>
      <c r="C200" s="248" t="s">
        <v>604</v>
      </c>
      <c r="D200" s="248"/>
      <c r="E200" s="248"/>
      <c r="F200" s="248" t="s">
        <v>605</v>
      </c>
      <c r="G200" s="249"/>
      <c r="H200" s="304" t="s">
        <v>606</v>
      </c>
      <c r="I200" s="304"/>
      <c r="J200" s="304"/>
      <c r="K200" s="181"/>
    </row>
    <row r="201" spans="2:11" customFormat="1" ht="5.25" customHeight="1" x14ac:dyDescent="0.2">
      <c r="B201" s="211"/>
      <c r="C201" s="206"/>
      <c r="D201" s="206"/>
      <c r="E201" s="206"/>
      <c r="F201" s="206"/>
      <c r="G201" s="230"/>
      <c r="H201" s="206"/>
      <c r="I201" s="206"/>
      <c r="J201" s="206"/>
      <c r="K201" s="232"/>
    </row>
    <row r="202" spans="2:11" customFormat="1" ht="15" customHeight="1" x14ac:dyDescent="0.2">
      <c r="B202" s="211"/>
      <c r="C202" s="188" t="s">
        <v>596</v>
      </c>
      <c r="D202" s="188"/>
      <c r="E202" s="188"/>
      <c r="F202" s="209" t="s">
        <v>42</v>
      </c>
      <c r="G202" s="188"/>
      <c r="H202" s="303" t="s">
        <v>607</v>
      </c>
      <c r="I202" s="303"/>
      <c r="J202" s="303"/>
      <c r="K202" s="232"/>
    </row>
    <row r="203" spans="2:11" customFormat="1" ht="15" customHeight="1" x14ac:dyDescent="0.2">
      <c r="B203" s="211"/>
      <c r="C203" s="188"/>
      <c r="D203" s="188"/>
      <c r="E203" s="188"/>
      <c r="F203" s="209" t="s">
        <v>43</v>
      </c>
      <c r="G203" s="188"/>
      <c r="H203" s="303" t="s">
        <v>608</v>
      </c>
      <c r="I203" s="303"/>
      <c r="J203" s="303"/>
      <c r="K203" s="232"/>
    </row>
    <row r="204" spans="2:11" customFormat="1" ht="15" customHeight="1" x14ac:dyDescent="0.2">
      <c r="B204" s="211"/>
      <c r="C204" s="188"/>
      <c r="D204" s="188"/>
      <c r="E204" s="188"/>
      <c r="F204" s="209" t="s">
        <v>46</v>
      </c>
      <c r="G204" s="188"/>
      <c r="H204" s="303" t="s">
        <v>609</v>
      </c>
      <c r="I204" s="303"/>
      <c r="J204" s="303"/>
      <c r="K204" s="232"/>
    </row>
    <row r="205" spans="2:11" customFormat="1" ht="15" customHeight="1" x14ac:dyDescent="0.2">
      <c r="B205" s="211"/>
      <c r="C205" s="188"/>
      <c r="D205" s="188"/>
      <c r="E205" s="188"/>
      <c r="F205" s="209" t="s">
        <v>44</v>
      </c>
      <c r="G205" s="188"/>
      <c r="H205" s="303" t="s">
        <v>610</v>
      </c>
      <c r="I205" s="303"/>
      <c r="J205" s="303"/>
      <c r="K205" s="232"/>
    </row>
    <row r="206" spans="2:11" customFormat="1" ht="15" customHeight="1" x14ac:dyDescent="0.2">
      <c r="B206" s="211"/>
      <c r="C206" s="188"/>
      <c r="D206" s="188"/>
      <c r="E206" s="188"/>
      <c r="F206" s="209" t="s">
        <v>45</v>
      </c>
      <c r="G206" s="188"/>
      <c r="H206" s="303" t="s">
        <v>611</v>
      </c>
      <c r="I206" s="303"/>
      <c r="J206" s="303"/>
      <c r="K206" s="232"/>
    </row>
    <row r="207" spans="2:11" customFormat="1" ht="15" customHeight="1" x14ac:dyDescent="0.2">
      <c r="B207" s="211"/>
      <c r="C207" s="188"/>
      <c r="D207" s="188"/>
      <c r="E207" s="188"/>
      <c r="F207" s="209"/>
      <c r="G207" s="188"/>
      <c r="H207" s="188"/>
      <c r="I207" s="188"/>
      <c r="J207" s="188"/>
      <c r="K207" s="232"/>
    </row>
    <row r="208" spans="2:11" customFormat="1" ht="15" customHeight="1" x14ac:dyDescent="0.2">
      <c r="B208" s="211"/>
      <c r="C208" s="188" t="s">
        <v>552</v>
      </c>
      <c r="D208" s="188"/>
      <c r="E208" s="188"/>
      <c r="F208" s="209" t="s">
        <v>77</v>
      </c>
      <c r="G208" s="188"/>
      <c r="H208" s="303" t="s">
        <v>612</v>
      </c>
      <c r="I208" s="303"/>
      <c r="J208" s="303"/>
      <c r="K208" s="232"/>
    </row>
    <row r="209" spans="2:11" customFormat="1" ht="15" customHeight="1" x14ac:dyDescent="0.2">
      <c r="B209" s="211"/>
      <c r="C209" s="188"/>
      <c r="D209" s="188"/>
      <c r="E209" s="188"/>
      <c r="F209" s="209" t="s">
        <v>447</v>
      </c>
      <c r="G209" s="188"/>
      <c r="H209" s="303" t="s">
        <v>448</v>
      </c>
      <c r="I209" s="303"/>
      <c r="J209" s="303"/>
      <c r="K209" s="232"/>
    </row>
    <row r="210" spans="2:11" customFormat="1" ht="15" customHeight="1" x14ac:dyDescent="0.2">
      <c r="B210" s="211"/>
      <c r="C210" s="188"/>
      <c r="D210" s="188"/>
      <c r="E210" s="188"/>
      <c r="F210" s="209" t="s">
        <v>445</v>
      </c>
      <c r="G210" s="188"/>
      <c r="H210" s="303" t="s">
        <v>613</v>
      </c>
      <c r="I210" s="303"/>
      <c r="J210" s="303"/>
      <c r="K210" s="232"/>
    </row>
    <row r="211" spans="2:11" customFormat="1" ht="15" customHeight="1" x14ac:dyDescent="0.2">
      <c r="B211" s="250"/>
      <c r="C211" s="188"/>
      <c r="D211" s="188"/>
      <c r="E211" s="188"/>
      <c r="F211" s="209" t="s">
        <v>449</v>
      </c>
      <c r="G211" s="245"/>
      <c r="H211" s="302" t="s">
        <v>450</v>
      </c>
      <c r="I211" s="302"/>
      <c r="J211" s="302"/>
      <c r="K211" s="251"/>
    </row>
    <row r="212" spans="2:11" customFormat="1" ht="15" customHeight="1" x14ac:dyDescent="0.2">
      <c r="B212" s="250"/>
      <c r="C212" s="188"/>
      <c r="D212" s="188"/>
      <c r="E212" s="188"/>
      <c r="F212" s="209" t="s">
        <v>451</v>
      </c>
      <c r="G212" s="245"/>
      <c r="H212" s="302" t="s">
        <v>614</v>
      </c>
      <c r="I212" s="302"/>
      <c r="J212" s="302"/>
      <c r="K212" s="251"/>
    </row>
    <row r="213" spans="2:11" customFormat="1" ht="15" customHeight="1" x14ac:dyDescent="0.2">
      <c r="B213" s="250"/>
      <c r="C213" s="188"/>
      <c r="D213" s="188"/>
      <c r="E213" s="188"/>
      <c r="F213" s="209"/>
      <c r="G213" s="245"/>
      <c r="H213" s="236"/>
      <c r="I213" s="236"/>
      <c r="J213" s="236"/>
      <c r="K213" s="251"/>
    </row>
    <row r="214" spans="2:11" customFormat="1" ht="15" customHeight="1" x14ac:dyDescent="0.2">
      <c r="B214" s="250"/>
      <c r="C214" s="188" t="s">
        <v>576</v>
      </c>
      <c r="D214" s="188"/>
      <c r="E214" s="188"/>
      <c r="F214" s="209">
        <v>1</v>
      </c>
      <c r="G214" s="245"/>
      <c r="H214" s="302" t="s">
        <v>615</v>
      </c>
      <c r="I214" s="302"/>
      <c r="J214" s="302"/>
      <c r="K214" s="251"/>
    </row>
    <row r="215" spans="2:11" customFormat="1" ht="15" customHeight="1" x14ac:dyDescent="0.2">
      <c r="B215" s="250"/>
      <c r="C215" s="188"/>
      <c r="D215" s="188"/>
      <c r="E215" s="188"/>
      <c r="F215" s="209">
        <v>2</v>
      </c>
      <c r="G215" s="245"/>
      <c r="H215" s="302" t="s">
        <v>616</v>
      </c>
      <c r="I215" s="302"/>
      <c r="J215" s="302"/>
      <c r="K215" s="251"/>
    </row>
    <row r="216" spans="2:11" customFormat="1" ht="15" customHeight="1" x14ac:dyDescent="0.2">
      <c r="B216" s="250"/>
      <c r="C216" s="188"/>
      <c r="D216" s="188"/>
      <c r="E216" s="188"/>
      <c r="F216" s="209">
        <v>3</v>
      </c>
      <c r="G216" s="245"/>
      <c r="H216" s="302" t="s">
        <v>617</v>
      </c>
      <c r="I216" s="302"/>
      <c r="J216" s="302"/>
      <c r="K216" s="251"/>
    </row>
    <row r="217" spans="2:11" customFormat="1" ht="15" customHeight="1" x14ac:dyDescent="0.2">
      <c r="B217" s="250"/>
      <c r="C217" s="188"/>
      <c r="D217" s="188"/>
      <c r="E217" s="188"/>
      <c r="F217" s="209">
        <v>4</v>
      </c>
      <c r="G217" s="245"/>
      <c r="H217" s="302" t="s">
        <v>618</v>
      </c>
      <c r="I217" s="302"/>
      <c r="J217" s="302"/>
      <c r="K217" s="251"/>
    </row>
    <row r="218" spans="2:11" customFormat="1" ht="12.75" customHeight="1" x14ac:dyDescent="0.2">
      <c r="B218" s="252"/>
      <c r="C218" s="253"/>
      <c r="D218" s="253"/>
      <c r="E218" s="253"/>
      <c r="F218" s="253"/>
      <c r="G218" s="253"/>
      <c r="H218" s="253"/>
      <c r="I218" s="253"/>
      <c r="J218" s="253"/>
      <c r="K218" s="254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1 - Oplocení a vjezdové b...</vt:lpstr>
      <vt:lpstr>Pokyny pro vyplnění</vt:lpstr>
      <vt:lpstr>'1 - Oplocení a vjezdové b...'!Názvy_tisku</vt:lpstr>
      <vt:lpstr>'Rekapitulace stavby'!Názvy_tisku</vt:lpstr>
      <vt:lpstr>'1 - Oplocení a vjezdové b...'!Oblast_tisku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Káťa</dc:creator>
  <cp:lastModifiedBy>Jitka Viziová</cp:lastModifiedBy>
  <dcterms:created xsi:type="dcterms:W3CDTF">2022-11-11T14:10:55Z</dcterms:created>
  <dcterms:modified xsi:type="dcterms:W3CDTF">2024-02-01T08:00:04Z</dcterms:modified>
</cp:coreProperties>
</file>