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7"/>
  <workbookPr/>
  <mc:AlternateContent xmlns:mc="http://schemas.openxmlformats.org/markup-compatibility/2006">
    <mc:Choice Requires="x15">
      <x15ac:absPath xmlns:x15ac="http://schemas.microsoft.com/office/spreadsheetml/2010/11/ac" url="C:\Users\ikozakova\Desktop\VZ 2019-2023\VZ Gastro Písečná\"/>
    </mc:Choice>
  </mc:AlternateContent>
  <xr:revisionPtr revIDLastSave="0" documentId="8_{5E1C6A6B-37C7-41AD-9681-27C199620A92}" xr6:coauthVersionLast="36" xr6:coauthVersionMax="36" xr10:uidLastSave="{00000000-0000-0000-0000-000000000000}"/>
  <bookViews>
    <workbookView xWindow="1335" yWindow="135" windowWidth="23175" windowHeight="16800" xr2:uid="{00000000-000D-0000-FFFF-FFFF00000000}"/>
  </bookViews>
  <sheets>
    <sheet name="Krycí List" sheetId="8" r:id="rId1"/>
    <sheet name="Rekapitulace" sheetId="7" r:id="rId2"/>
    <sheet name="Zakázka" sheetId="6" r:id="rId3"/>
    <sheet name="Gastro VV" sheetId="5" r:id="rId4"/>
    <sheet name="VZT VV" sheetId="4" r:id="rId5"/>
    <sheet name="Rekapitulace stavby" sheetId="1" r:id="rId6"/>
    <sheet name="23010 - elektro - silnopr..." sheetId="2" r:id="rId7"/>
    <sheet name="Pokyny pro vyplnění" sheetId="3" r:id="rId8"/>
  </sheets>
  <externalReferences>
    <externalReference r:id="rId9"/>
  </externalReferences>
  <definedNames>
    <definedName name="__290850C4_052B_4FF6_A0B3_6D189B03D21D_FIGURE__">[1]Figury!#REF!</definedName>
    <definedName name="__290850C4_052B_4FF6_A0B3_6D189B03D21D_ITEM__">Zakázka!$A$9:$T$13</definedName>
    <definedName name="__290850C4_052B_4FF6_A0B3_6D189B03D21D_ITEM_GROUP1__">Zakázka!$A$6:$T$1259</definedName>
    <definedName name="__290850C4_052B_4FF6_A0B3_6D189B03D21D_ITEM_GROUP1_RECAP__">Rekapitulace!$A$6:$G$8</definedName>
    <definedName name="__290850C4_052B_4FF6_A0B3_6D189B03D21D_ITEM_GROUP2__">Zakázka!$A$7:$T$740</definedName>
    <definedName name="__290850C4_052B_4FF6_A0B3_6D189B03D21D_ITEM_GROUP2_RECAP__">Rekapitulace!$A$7:$G$8</definedName>
    <definedName name="__290850C4_052B_4FF6_A0B3_6D189B03D21D_ITEM_GROUP3__X">Zakázka!$A$8:$T$22</definedName>
    <definedName name="__290850C4_052B_4FF6_A0B3_6D189B03D21D_ITEM_GROUP3_RECAP__">Rekapitulace!$A$8:$G$8</definedName>
    <definedName name="__290850C4_052B_4FF6_A0B3_6D189B03D21D_QBILL__">Zakázka!$F$12:$H$12</definedName>
    <definedName name="__290850C4_052B_4FF6_A0B3_6D189B03D21D_QBILLFIG__">[1]Figury!#REF!</definedName>
    <definedName name="__290850C4_052B_4FF6_A0B3_6D189B03D21D_QINDEX__">Zakázka!#REF!</definedName>
    <definedName name="_xlnm._FilterDatabase" localSheetId="6" hidden="1">'23010 - elektro - silnopr...'!$C$83:$K$375</definedName>
    <definedName name="_xlnm.Database">#N/A</definedName>
    <definedName name="GROUP_ID">Zakázka!$B$6:$B$1260</definedName>
    <definedName name="ITEM_COUNTS">Zakázka!$T$6:$T$1260</definedName>
    <definedName name="ITEM_FULLDESCR2">Zakázka!$X$10</definedName>
    <definedName name="ITEM_PRICES">Zakázka!$J$6:$J$1260</definedName>
    <definedName name="_xlnm.Print_Titles" localSheetId="6">'23010 - elektro - silnopr...'!$83:$83</definedName>
    <definedName name="_xlnm.Print_Titles" localSheetId="3">'Gastro VV'!$1:$1</definedName>
    <definedName name="_xlnm.Print_Titles" localSheetId="1">Rekapitulace!$4:$5</definedName>
    <definedName name="_xlnm.Print_Titles" localSheetId="5">'Rekapitulace stavby'!$52:$52</definedName>
    <definedName name="_xlnm.Print_Titles" localSheetId="4">'VZT VV'!$1:$2</definedName>
    <definedName name="_xlnm.Print_Titles" localSheetId="2">Zakázka!$4:$5</definedName>
    <definedName name="_xlnm.Print_Area" localSheetId="6">'23010 - elektro - silnopr...'!$C$4:$J$39,'23010 - elektro - silnopr...'!$C$45:$J$65,'23010 - elektro - silnopr...'!$C$71:$K$375</definedName>
    <definedName name="_xlnm.Print_Area" localSheetId="0">'Krycí List'!$C$2:$F$41</definedName>
    <definedName name="_xlnm.Print_Area" localSheetId="7">'Pokyny pro vyplnění'!$B$2:$K$71,'Pokyny pro vyplnění'!$B$74:$K$118,'Pokyny pro vyplnění'!$B$121:$K$161,'Pokyny pro vyplnění'!$B$164:$K$218</definedName>
    <definedName name="_xlnm.Print_Area" localSheetId="1">Rekapitulace!$B$1:$G$62</definedName>
    <definedName name="_xlnm.Print_Area" localSheetId="5">'Rekapitulace stavby'!$D$4:$AO$36,'Rekapitulace stavby'!$C$42:$AQ$56</definedName>
    <definedName name="_xlnm.Print_Area" localSheetId="2">Zakázka!$C$1:$T$1260</definedName>
    <definedName name="VAT_RATES">Zakázka!$O$6:$O$1260</definedName>
  </definedNames>
  <calcPr calcId="191029"/>
</workbook>
</file>

<file path=xl/calcChain.xml><?xml version="1.0" encoding="utf-8"?>
<calcChain xmlns="http://schemas.openxmlformats.org/spreadsheetml/2006/main">
  <c r="A4" i="8" l="1" a="1"/>
  <c r="A4" i="8" s="1"/>
  <c r="J4" i="8"/>
  <c r="J7" i="8"/>
  <c r="J8" i="8"/>
  <c r="J9" i="8"/>
  <c r="J10" i="8"/>
  <c r="A5" i="8" l="1" a="1"/>
  <c r="A5" i="8" s="1"/>
  <c r="A9" i="8" s="1"/>
  <c r="F31" i="8"/>
  <c r="A15" i="8" l="1"/>
  <c r="A12" i="8"/>
  <c r="A6" i="8" a="1"/>
  <c r="A6" i="8" s="1"/>
  <c r="A10" i="8" s="1"/>
  <c r="D33" i="8"/>
  <c r="E33" i="8"/>
  <c r="A13" i="8" l="1"/>
  <c r="A16" i="8"/>
  <c r="F33" i="8"/>
  <c r="F34" i="8"/>
  <c r="C60" i="7"/>
  <c r="B60" i="7"/>
  <c r="X4" i="6" l="1"/>
  <c r="N8" i="6"/>
  <c r="T8" i="6"/>
  <c r="J9" i="6"/>
  <c r="P9" i="6" s="1"/>
  <c r="L9" i="6"/>
  <c r="N9" i="6"/>
  <c r="X10" i="6"/>
  <c r="J14" i="6"/>
  <c r="P14" i="6" s="1"/>
  <c r="L14" i="6"/>
  <c r="N14" i="6"/>
  <c r="X15" i="6"/>
  <c r="J17" i="6"/>
  <c r="P17" i="6" s="1"/>
  <c r="L17" i="6"/>
  <c r="N17" i="6"/>
  <c r="X18" i="6"/>
  <c r="T23" i="6"/>
  <c r="G9" i="7" s="1"/>
  <c r="J24" i="6"/>
  <c r="P24" i="6" s="1"/>
  <c r="L24" i="6"/>
  <c r="N24" i="6"/>
  <c r="X25" i="6"/>
  <c r="J30" i="6"/>
  <c r="Q30" i="6" s="1"/>
  <c r="L30" i="6"/>
  <c r="N30" i="6"/>
  <c r="P30" i="6"/>
  <c r="X31" i="6"/>
  <c r="J36" i="6"/>
  <c r="L36" i="6"/>
  <c r="N36" i="6"/>
  <c r="X37" i="6"/>
  <c r="J42" i="6"/>
  <c r="P42" i="6" s="1"/>
  <c r="L42" i="6"/>
  <c r="N42" i="6"/>
  <c r="X43" i="6"/>
  <c r="J48" i="6"/>
  <c r="P48" i="6" s="1"/>
  <c r="L48" i="6"/>
  <c r="N48" i="6"/>
  <c r="X49" i="6"/>
  <c r="J51" i="6"/>
  <c r="P51" i="6" s="1"/>
  <c r="Q51" i="6" s="1"/>
  <c r="L51" i="6"/>
  <c r="N51" i="6"/>
  <c r="X52" i="6"/>
  <c r="J54" i="6"/>
  <c r="P54" i="6" s="1"/>
  <c r="L54" i="6"/>
  <c r="N54" i="6"/>
  <c r="X55" i="6"/>
  <c r="J57" i="6"/>
  <c r="P57" i="6" s="1"/>
  <c r="L57" i="6"/>
  <c r="N57" i="6"/>
  <c r="X58" i="6"/>
  <c r="J63" i="6"/>
  <c r="P63" i="6" s="1"/>
  <c r="Q63" i="6" s="1"/>
  <c r="L63" i="6"/>
  <c r="N63" i="6"/>
  <c r="X64" i="6"/>
  <c r="J68" i="6"/>
  <c r="L68" i="6"/>
  <c r="N68" i="6"/>
  <c r="P68" i="6"/>
  <c r="Q68" i="6" s="1"/>
  <c r="X69" i="6"/>
  <c r="J73" i="6"/>
  <c r="P73" i="6" s="1"/>
  <c r="L73" i="6"/>
  <c r="N73" i="6"/>
  <c r="X74" i="6"/>
  <c r="J78" i="6"/>
  <c r="P78" i="6" s="1"/>
  <c r="L78" i="6"/>
  <c r="N78" i="6"/>
  <c r="X79" i="6"/>
  <c r="J84" i="6"/>
  <c r="L84" i="6"/>
  <c r="N84" i="6"/>
  <c r="P84" i="6"/>
  <c r="X85" i="6"/>
  <c r="J89" i="6"/>
  <c r="P89" i="6" s="1"/>
  <c r="Q89" i="6" s="1"/>
  <c r="L89" i="6"/>
  <c r="N89" i="6"/>
  <c r="X90" i="6"/>
  <c r="J94" i="6"/>
  <c r="P94" i="6" s="1"/>
  <c r="L94" i="6"/>
  <c r="N94" i="6"/>
  <c r="X95" i="6"/>
  <c r="J99" i="6"/>
  <c r="P99" i="6" s="1"/>
  <c r="L99" i="6"/>
  <c r="N99" i="6"/>
  <c r="X100" i="6"/>
  <c r="J104" i="6"/>
  <c r="P104" i="6" s="1"/>
  <c r="Q104" i="6" s="1"/>
  <c r="L104" i="6"/>
  <c r="N104" i="6"/>
  <c r="X105" i="6"/>
  <c r="J107" i="6"/>
  <c r="P107" i="6" s="1"/>
  <c r="Q107" i="6" s="1"/>
  <c r="L107" i="6"/>
  <c r="N107" i="6"/>
  <c r="X108" i="6"/>
  <c r="T111" i="6"/>
  <c r="G10" i="7" s="1"/>
  <c r="J112" i="6"/>
  <c r="L112" i="6"/>
  <c r="N112" i="6"/>
  <c r="P112" i="6"/>
  <c r="X113" i="6"/>
  <c r="J117" i="6"/>
  <c r="L117" i="6"/>
  <c r="L111" i="6" s="1"/>
  <c r="D10" i="7" s="1"/>
  <c r="N117" i="6"/>
  <c r="X118" i="6"/>
  <c r="J122" i="6"/>
  <c r="P122" i="6" s="1"/>
  <c r="Q122" i="6" s="1"/>
  <c r="L122" i="6"/>
  <c r="N122" i="6"/>
  <c r="X123" i="6"/>
  <c r="T128" i="6"/>
  <c r="G11" i="7" s="1"/>
  <c r="J129" i="6"/>
  <c r="P129" i="6" s="1"/>
  <c r="L129" i="6"/>
  <c r="N129" i="6"/>
  <c r="X130" i="6"/>
  <c r="J135" i="6"/>
  <c r="P135" i="6" s="1"/>
  <c r="Q135" i="6" s="1"/>
  <c r="L135" i="6"/>
  <c r="N135" i="6"/>
  <c r="X136" i="6"/>
  <c r="J141" i="6"/>
  <c r="P141" i="6" s="1"/>
  <c r="Q141" i="6" s="1"/>
  <c r="L141" i="6"/>
  <c r="N141" i="6"/>
  <c r="X142" i="6"/>
  <c r="J148" i="6"/>
  <c r="P148" i="6" s="1"/>
  <c r="L148" i="6"/>
  <c r="N148" i="6"/>
  <c r="X149" i="6"/>
  <c r="J153" i="6"/>
  <c r="L153" i="6"/>
  <c r="N153" i="6"/>
  <c r="P153" i="6"/>
  <c r="X154" i="6"/>
  <c r="J159" i="6"/>
  <c r="P159" i="6" s="1"/>
  <c r="L159" i="6"/>
  <c r="N159" i="6"/>
  <c r="X160" i="6"/>
  <c r="J164" i="6"/>
  <c r="P164" i="6" s="1"/>
  <c r="Q164" i="6" s="1"/>
  <c r="L164" i="6"/>
  <c r="N164" i="6"/>
  <c r="X165" i="6"/>
  <c r="J170" i="6"/>
  <c r="P170" i="6" s="1"/>
  <c r="L170" i="6"/>
  <c r="N170" i="6"/>
  <c r="X171" i="6"/>
  <c r="J175" i="6"/>
  <c r="P175" i="6" s="1"/>
  <c r="L175" i="6"/>
  <c r="N175" i="6"/>
  <c r="X176" i="6"/>
  <c r="J180" i="6"/>
  <c r="P180" i="6" s="1"/>
  <c r="Q180" i="6" s="1"/>
  <c r="L180" i="6"/>
  <c r="N180" i="6"/>
  <c r="X181" i="6"/>
  <c r="J185" i="6"/>
  <c r="P185" i="6" s="1"/>
  <c r="Q185" i="6" s="1"/>
  <c r="L185" i="6"/>
  <c r="N185" i="6"/>
  <c r="X186" i="6"/>
  <c r="J190" i="6"/>
  <c r="L190" i="6"/>
  <c r="N190" i="6"/>
  <c r="P190" i="6"/>
  <c r="Q190" i="6" s="1"/>
  <c r="X191" i="6"/>
  <c r="J196" i="6"/>
  <c r="P196" i="6" s="1"/>
  <c r="Q196" i="6" s="1"/>
  <c r="L196" i="6"/>
  <c r="N196" i="6"/>
  <c r="X197" i="6"/>
  <c r="J202" i="6"/>
  <c r="P202" i="6" s="1"/>
  <c r="L202" i="6"/>
  <c r="N202" i="6"/>
  <c r="X203" i="6"/>
  <c r="J208" i="6"/>
  <c r="L208" i="6"/>
  <c r="N208" i="6"/>
  <c r="P208" i="6"/>
  <c r="Q208" i="6" s="1"/>
  <c r="X209" i="6"/>
  <c r="J213" i="6"/>
  <c r="P213" i="6" s="1"/>
  <c r="L213" i="6"/>
  <c r="N213" i="6"/>
  <c r="X214" i="6"/>
  <c r="J218" i="6"/>
  <c r="P218" i="6" s="1"/>
  <c r="L218" i="6"/>
  <c r="N218" i="6"/>
  <c r="X219" i="6"/>
  <c r="J224" i="6"/>
  <c r="P224" i="6" s="1"/>
  <c r="Q224" i="6" s="1"/>
  <c r="L224" i="6"/>
  <c r="N224" i="6"/>
  <c r="X225" i="6"/>
  <c r="J229" i="6"/>
  <c r="P229" i="6" s="1"/>
  <c r="Q229" i="6" s="1"/>
  <c r="L229" i="6"/>
  <c r="N229" i="6"/>
  <c r="X230" i="6"/>
  <c r="J232" i="6"/>
  <c r="L232" i="6"/>
  <c r="N232" i="6"/>
  <c r="P232" i="6"/>
  <c r="Q232" i="6"/>
  <c r="X233" i="6"/>
  <c r="J235" i="6"/>
  <c r="L235" i="6"/>
  <c r="N235" i="6"/>
  <c r="P235" i="6"/>
  <c r="Q235" i="6" s="1"/>
  <c r="X236" i="6"/>
  <c r="T241" i="6"/>
  <c r="G12" i="7" s="1"/>
  <c r="J242" i="6"/>
  <c r="P242" i="6" s="1"/>
  <c r="Q242" i="6" s="1"/>
  <c r="L242" i="6"/>
  <c r="N242" i="6"/>
  <c r="X243" i="6"/>
  <c r="J247" i="6"/>
  <c r="P247" i="6" s="1"/>
  <c r="L247" i="6"/>
  <c r="N247" i="6"/>
  <c r="X248" i="6"/>
  <c r="J253" i="6"/>
  <c r="P253" i="6" s="1"/>
  <c r="L253" i="6"/>
  <c r="N253" i="6"/>
  <c r="X254" i="6"/>
  <c r="J256" i="6"/>
  <c r="P256" i="6" s="1"/>
  <c r="Q256" i="6" s="1"/>
  <c r="L256" i="6"/>
  <c r="N256" i="6"/>
  <c r="X257" i="6"/>
  <c r="J262" i="6"/>
  <c r="P262" i="6" s="1"/>
  <c r="Q262" i="6" s="1"/>
  <c r="L262" i="6"/>
  <c r="N262" i="6"/>
  <c r="X263" i="6"/>
  <c r="J267" i="6"/>
  <c r="L267" i="6"/>
  <c r="N267" i="6"/>
  <c r="P267" i="6"/>
  <c r="Q267" i="6" s="1"/>
  <c r="X268" i="6"/>
  <c r="J273" i="6"/>
  <c r="L273" i="6"/>
  <c r="N273" i="6"/>
  <c r="P273" i="6"/>
  <c r="Q273" i="6" s="1"/>
  <c r="X274" i="6"/>
  <c r="J279" i="6"/>
  <c r="P279" i="6" s="1"/>
  <c r="L279" i="6"/>
  <c r="N279" i="6"/>
  <c r="X280" i="6"/>
  <c r="J284" i="6"/>
  <c r="L284" i="6"/>
  <c r="N284" i="6"/>
  <c r="P284" i="6"/>
  <c r="Q284" i="6" s="1"/>
  <c r="X285" i="6"/>
  <c r="J289" i="6"/>
  <c r="P289" i="6" s="1"/>
  <c r="L289" i="6"/>
  <c r="N289" i="6"/>
  <c r="X290" i="6"/>
  <c r="J294" i="6"/>
  <c r="P294" i="6" s="1"/>
  <c r="L294" i="6"/>
  <c r="N294" i="6"/>
  <c r="X295" i="6"/>
  <c r="J299" i="6"/>
  <c r="P299" i="6" s="1"/>
  <c r="Q299" i="6" s="1"/>
  <c r="L299" i="6"/>
  <c r="N299" i="6"/>
  <c r="X300" i="6"/>
  <c r="J304" i="6"/>
  <c r="L304" i="6"/>
  <c r="N304" i="6"/>
  <c r="P304" i="6"/>
  <c r="Q304" i="6" s="1"/>
  <c r="X305" i="6"/>
  <c r="J309" i="6"/>
  <c r="L309" i="6"/>
  <c r="N309" i="6"/>
  <c r="P309" i="6"/>
  <c r="Q309" i="6" s="1"/>
  <c r="X310" i="6"/>
  <c r="J314" i="6"/>
  <c r="P314" i="6" s="1"/>
  <c r="Q314" i="6" s="1"/>
  <c r="L314" i="6"/>
  <c r="N314" i="6"/>
  <c r="X315" i="6"/>
  <c r="J319" i="6"/>
  <c r="L319" i="6"/>
  <c r="N319" i="6"/>
  <c r="P319" i="6"/>
  <c r="X320" i="6"/>
  <c r="J324" i="6"/>
  <c r="L324" i="6"/>
  <c r="N324" i="6"/>
  <c r="P324" i="6"/>
  <c r="Q324" i="6" s="1"/>
  <c r="X325" i="6"/>
  <c r="J330" i="6"/>
  <c r="P330" i="6" s="1"/>
  <c r="L330" i="6"/>
  <c r="N330" i="6"/>
  <c r="X331" i="6"/>
  <c r="J335" i="6"/>
  <c r="P335" i="6" s="1"/>
  <c r="L335" i="6"/>
  <c r="N335" i="6"/>
  <c r="X336" i="6"/>
  <c r="J338" i="6"/>
  <c r="P338" i="6" s="1"/>
  <c r="Q338" i="6" s="1"/>
  <c r="L338" i="6"/>
  <c r="N338" i="6"/>
  <c r="X339" i="6"/>
  <c r="J343" i="6"/>
  <c r="P343" i="6" s="1"/>
  <c r="Q343" i="6" s="1"/>
  <c r="L343" i="6"/>
  <c r="N343" i="6"/>
  <c r="X344" i="6"/>
  <c r="J346" i="6"/>
  <c r="P346" i="6" s="1"/>
  <c r="L346" i="6"/>
  <c r="N346" i="6"/>
  <c r="X347" i="6"/>
  <c r="J351" i="6"/>
  <c r="P351" i="6" s="1"/>
  <c r="Q351" i="6" s="1"/>
  <c r="L351" i="6"/>
  <c r="N351" i="6"/>
  <c r="X352" i="6"/>
  <c r="J356" i="6"/>
  <c r="P356" i="6" s="1"/>
  <c r="L356" i="6"/>
  <c r="N356" i="6"/>
  <c r="X357" i="6"/>
  <c r="T360" i="6"/>
  <c r="G13" i="7" s="1"/>
  <c r="J361" i="6"/>
  <c r="P361" i="6" s="1"/>
  <c r="L361" i="6"/>
  <c r="N361" i="6"/>
  <c r="X362" i="6"/>
  <c r="J364" i="6"/>
  <c r="P364" i="6" s="1"/>
  <c r="L364" i="6"/>
  <c r="N364" i="6"/>
  <c r="X365" i="6"/>
  <c r="J367" i="6"/>
  <c r="P367" i="6" s="1"/>
  <c r="Q367" i="6" s="1"/>
  <c r="L367" i="6"/>
  <c r="N367" i="6"/>
  <c r="X368" i="6"/>
  <c r="J370" i="6"/>
  <c r="L370" i="6"/>
  <c r="N370" i="6"/>
  <c r="P370" i="6"/>
  <c r="Q370" i="6" s="1"/>
  <c r="X371" i="6"/>
  <c r="J373" i="6"/>
  <c r="L373" i="6"/>
  <c r="N373" i="6"/>
  <c r="P373" i="6"/>
  <c r="Q373" i="6"/>
  <c r="X374" i="6"/>
  <c r="J376" i="6"/>
  <c r="L376" i="6"/>
  <c r="N376" i="6"/>
  <c r="P376" i="6"/>
  <c r="Q376" i="6" s="1"/>
  <c r="X377" i="6"/>
  <c r="J379" i="6"/>
  <c r="L379" i="6"/>
  <c r="N379" i="6"/>
  <c r="P379" i="6"/>
  <c r="X380" i="6"/>
  <c r="T383" i="6"/>
  <c r="G14" i="7" s="1"/>
  <c r="J384" i="6"/>
  <c r="P384" i="6" s="1"/>
  <c r="L384" i="6"/>
  <c r="N384" i="6"/>
  <c r="X385" i="6"/>
  <c r="J390" i="6"/>
  <c r="P390" i="6" s="1"/>
  <c r="L390" i="6"/>
  <c r="N390" i="6"/>
  <c r="X391" i="6"/>
  <c r="J393" i="6"/>
  <c r="P393" i="6" s="1"/>
  <c r="Q393" i="6" s="1"/>
  <c r="L393" i="6"/>
  <c r="N393" i="6"/>
  <c r="X394" i="6"/>
  <c r="J398" i="6"/>
  <c r="P398" i="6" s="1"/>
  <c r="Q398" i="6" s="1"/>
  <c r="L398" i="6"/>
  <c r="N398" i="6"/>
  <c r="X399" i="6"/>
  <c r="J403" i="6"/>
  <c r="L403" i="6"/>
  <c r="N403" i="6"/>
  <c r="P403" i="6"/>
  <c r="Q403" i="6" s="1"/>
  <c r="X404" i="6"/>
  <c r="T407" i="6"/>
  <c r="G15" i="7" s="1"/>
  <c r="J408" i="6"/>
  <c r="P408" i="6" s="1"/>
  <c r="L408" i="6"/>
  <c r="N408" i="6"/>
  <c r="X409" i="6"/>
  <c r="J413" i="6"/>
  <c r="P413" i="6" s="1"/>
  <c r="Q413" i="6" s="1"/>
  <c r="L413" i="6"/>
  <c r="N413" i="6"/>
  <c r="X414" i="6"/>
  <c r="J416" i="6"/>
  <c r="P416" i="6" s="1"/>
  <c r="L416" i="6"/>
  <c r="N416" i="6"/>
  <c r="X417" i="6"/>
  <c r="J421" i="6"/>
  <c r="P421" i="6" s="1"/>
  <c r="L421" i="6"/>
  <c r="N421" i="6"/>
  <c r="X422" i="6"/>
  <c r="J424" i="6"/>
  <c r="P424" i="6" s="1"/>
  <c r="Q424" i="6" s="1"/>
  <c r="L424" i="6"/>
  <c r="N424" i="6"/>
  <c r="X425" i="6"/>
  <c r="J427" i="6"/>
  <c r="P427" i="6" s="1"/>
  <c r="Q427" i="6" s="1"/>
  <c r="L427" i="6"/>
  <c r="N427" i="6"/>
  <c r="X428" i="6"/>
  <c r="J432" i="6"/>
  <c r="L432" i="6"/>
  <c r="N432" i="6"/>
  <c r="P432" i="6"/>
  <c r="Q432" i="6"/>
  <c r="X433" i="6"/>
  <c r="J435" i="6"/>
  <c r="L435" i="6"/>
  <c r="N435" i="6"/>
  <c r="P435" i="6"/>
  <c r="Q435" i="6" s="1"/>
  <c r="X436" i="6"/>
  <c r="T439" i="6"/>
  <c r="G16" i="7" s="1"/>
  <c r="J440" i="6"/>
  <c r="L440" i="6"/>
  <c r="N440" i="6"/>
  <c r="N439" i="6" s="1"/>
  <c r="P440" i="6"/>
  <c r="Q440" i="6" s="1"/>
  <c r="X441" i="6"/>
  <c r="J445" i="6"/>
  <c r="P445" i="6" s="1"/>
  <c r="L445" i="6"/>
  <c r="L439" i="6" s="1"/>
  <c r="D16" i="7" s="1"/>
  <c r="N445" i="6"/>
  <c r="X446" i="6"/>
  <c r="J448" i="6"/>
  <c r="L448" i="6"/>
  <c r="N448" i="6"/>
  <c r="X449" i="6"/>
  <c r="T452" i="6"/>
  <c r="G17" i="7" s="1"/>
  <c r="J453" i="6"/>
  <c r="L453" i="6"/>
  <c r="N453" i="6"/>
  <c r="P453" i="6"/>
  <c r="Q453" i="6" s="1"/>
  <c r="X454" i="6"/>
  <c r="J458" i="6"/>
  <c r="P458" i="6" s="1"/>
  <c r="Q458" i="6" s="1"/>
  <c r="L458" i="6"/>
  <c r="N458" i="6"/>
  <c r="X459" i="6"/>
  <c r="J461" i="6"/>
  <c r="P461" i="6" s="1"/>
  <c r="Q461" i="6" s="1"/>
  <c r="L461" i="6"/>
  <c r="N461" i="6"/>
  <c r="X462" i="6"/>
  <c r="J466" i="6"/>
  <c r="L466" i="6"/>
  <c r="N466" i="6"/>
  <c r="P466" i="6"/>
  <c r="X467" i="6"/>
  <c r="J471" i="6"/>
  <c r="P471" i="6" s="1"/>
  <c r="Q471" i="6" s="1"/>
  <c r="L471" i="6"/>
  <c r="N471" i="6"/>
  <c r="X472" i="6"/>
  <c r="J474" i="6"/>
  <c r="P474" i="6" s="1"/>
  <c r="L474" i="6"/>
  <c r="N474" i="6"/>
  <c r="X475" i="6"/>
  <c r="J477" i="6"/>
  <c r="P477" i="6" s="1"/>
  <c r="L477" i="6"/>
  <c r="N477" i="6"/>
  <c r="X478" i="6"/>
  <c r="J480" i="6"/>
  <c r="P480" i="6" s="1"/>
  <c r="Q480" i="6" s="1"/>
  <c r="L480" i="6"/>
  <c r="N480" i="6"/>
  <c r="X481" i="6"/>
  <c r="J483" i="6"/>
  <c r="P483" i="6" s="1"/>
  <c r="Q483" i="6" s="1"/>
  <c r="L483" i="6"/>
  <c r="N483" i="6"/>
  <c r="X484" i="6"/>
  <c r="J486" i="6"/>
  <c r="P486" i="6" s="1"/>
  <c r="L486" i="6"/>
  <c r="N486" i="6"/>
  <c r="X487" i="6"/>
  <c r="J489" i="6"/>
  <c r="P489" i="6" s="1"/>
  <c r="Q489" i="6" s="1"/>
  <c r="L489" i="6"/>
  <c r="N489" i="6"/>
  <c r="X490" i="6"/>
  <c r="J492" i="6"/>
  <c r="P492" i="6" s="1"/>
  <c r="L492" i="6"/>
  <c r="N492" i="6"/>
  <c r="X493" i="6"/>
  <c r="J495" i="6"/>
  <c r="P495" i="6" s="1"/>
  <c r="Q495" i="6" s="1"/>
  <c r="L495" i="6"/>
  <c r="N495" i="6"/>
  <c r="X496" i="6"/>
  <c r="J498" i="6"/>
  <c r="P498" i="6" s="1"/>
  <c r="L498" i="6"/>
  <c r="N498" i="6"/>
  <c r="X499" i="6"/>
  <c r="J501" i="6"/>
  <c r="P501" i="6" s="1"/>
  <c r="L501" i="6"/>
  <c r="N501" i="6"/>
  <c r="X502" i="6"/>
  <c r="J504" i="6"/>
  <c r="P504" i="6" s="1"/>
  <c r="Q504" i="6" s="1"/>
  <c r="L504" i="6"/>
  <c r="N504" i="6"/>
  <c r="X505" i="6"/>
  <c r="J507" i="6"/>
  <c r="P507" i="6" s="1"/>
  <c r="Q507" i="6" s="1"/>
  <c r="L507" i="6"/>
  <c r="N507" i="6"/>
  <c r="X508" i="6"/>
  <c r="J513" i="6"/>
  <c r="L513" i="6"/>
  <c r="N513" i="6"/>
  <c r="P513" i="6"/>
  <c r="Q513" i="6"/>
  <c r="X514" i="6"/>
  <c r="J516" i="6"/>
  <c r="L516" i="6"/>
  <c r="N516" i="6"/>
  <c r="P516" i="6"/>
  <c r="Q516" i="6" s="1"/>
  <c r="X517" i="6"/>
  <c r="J521" i="6"/>
  <c r="P521" i="6" s="1"/>
  <c r="L521" i="6"/>
  <c r="N521" i="6"/>
  <c r="X522" i="6"/>
  <c r="J526" i="6"/>
  <c r="L526" i="6"/>
  <c r="N526" i="6"/>
  <c r="P526" i="6"/>
  <c r="Q526" i="6" s="1"/>
  <c r="X527" i="6"/>
  <c r="J529" i="6"/>
  <c r="P529" i="6" s="1"/>
  <c r="L529" i="6"/>
  <c r="N529" i="6"/>
  <c r="X530" i="6"/>
  <c r="T533" i="6"/>
  <c r="G18" i="7" s="1"/>
  <c r="J534" i="6"/>
  <c r="P534" i="6" s="1"/>
  <c r="L534" i="6"/>
  <c r="N534" i="6"/>
  <c r="N533" i="6" s="1"/>
  <c r="X535" i="6"/>
  <c r="J539" i="6"/>
  <c r="L539" i="6"/>
  <c r="N539" i="6"/>
  <c r="P539" i="6"/>
  <c r="Q539" i="6" s="1"/>
  <c r="X540" i="6"/>
  <c r="J544" i="6"/>
  <c r="P544" i="6" s="1"/>
  <c r="L544" i="6"/>
  <c r="N544" i="6"/>
  <c r="X545" i="6"/>
  <c r="J547" i="6"/>
  <c r="P547" i="6" s="1"/>
  <c r="Q547" i="6" s="1"/>
  <c r="L547" i="6"/>
  <c r="N547" i="6"/>
  <c r="X548" i="6"/>
  <c r="J550" i="6"/>
  <c r="L550" i="6"/>
  <c r="N550" i="6"/>
  <c r="P550" i="6"/>
  <c r="X551" i="6"/>
  <c r="J553" i="6"/>
  <c r="P553" i="6" s="1"/>
  <c r="Q553" i="6" s="1"/>
  <c r="L553" i="6"/>
  <c r="N553" i="6"/>
  <c r="X554" i="6"/>
  <c r="J556" i="6"/>
  <c r="P556" i="6" s="1"/>
  <c r="L556" i="6"/>
  <c r="N556" i="6"/>
  <c r="X557" i="6"/>
  <c r="J559" i="6"/>
  <c r="P559" i="6" s="1"/>
  <c r="L559" i="6"/>
  <c r="N559" i="6"/>
  <c r="X560" i="6"/>
  <c r="T563" i="6"/>
  <c r="G19" i="7" s="1"/>
  <c r="J564" i="6"/>
  <c r="P564" i="6" s="1"/>
  <c r="Q564" i="6" s="1"/>
  <c r="L564" i="6"/>
  <c r="N564" i="6"/>
  <c r="N563" i="6" s="1"/>
  <c r="X565" i="6"/>
  <c r="J570" i="6"/>
  <c r="P570" i="6" s="1"/>
  <c r="L570" i="6"/>
  <c r="N570" i="6"/>
  <c r="X571" i="6"/>
  <c r="J576" i="6"/>
  <c r="L576" i="6"/>
  <c r="N576" i="6"/>
  <c r="P576" i="6"/>
  <c r="Q576" i="6" s="1"/>
  <c r="X577" i="6"/>
  <c r="J582" i="6"/>
  <c r="P582" i="6" s="1"/>
  <c r="L582" i="6"/>
  <c r="N582" i="6"/>
  <c r="X583" i="6"/>
  <c r="J588" i="6"/>
  <c r="P588" i="6" s="1"/>
  <c r="Q588" i="6" s="1"/>
  <c r="L588" i="6"/>
  <c r="N588" i="6"/>
  <c r="X589" i="6"/>
  <c r="J591" i="6"/>
  <c r="P591" i="6" s="1"/>
  <c r="L591" i="6"/>
  <c r="N591" i="6"/>
  <c r="X592" i="6"/>
  <c r="J596" i="6"/>
  <c r="L596" i="6"/>
  <c r="N596" i="6"/>
  <c r="P596" i="6"/>
  <c r="X597" i="6"/>
  <c r="J602" i="6"/>
  <c r="P602" i="6" s="1"/>
  <c r="Q602" i="6" s="1"/>
  <c r="L602" i="6"/>
  <c r="N602" i="6"/>
  <c r="X603" i="6"/>
  <c r="J605" i="6"/>
  <c r="P605" i="6" s="1"/>
  <c r="Q605" i="6" s="1"/>
  <c r="L605" i="6"/>
  <c r="N605" i="6"/>
  <c r="X606" i="6"/>
  <c r="J608" i="6"/>
  <c r="Q608" i="6" s="1"/>
  <c r="L608" i="6"/>
  <c r="N608" i="6"/>
  <c r="P608" i="6"/>
  <c r="X609" i="6"/>
  <c r="J613" i="6"/>
  <c r="P613" i="6" s="1"/>
  <c r="Q613" i="6" s="1"/>
  <c r="L613" i="6"/>
  <c r="N613" i="6"/>
  <c r="X614" i="6"/>
  <c r="J616" i="6"/>
  <c r="P616" i="6" s="1"/>
  <c r="L616" i="6"/>
  <c r="N616" i="6"/>
  <c r="X617" i="6"/>
  <c r="T620" i="6"/>
  <c r="G20" i="7" s="1"/>
  <c r="J621" i="6"/>
  <c r="P621" i="6" s="1"/>
  <c r="L621" i="6"/>
  <c r="N621" i="6"/>
  <c r="X622" i="6"/>
  <c r="J626" i="6"/>
  <c r="P626" i="6" s="1"/>
  <c r="L626" i="6"/>
  <c r="N626" i="6"/>
  <c r="X627" i="6"/>
  <c r="J629" i="6"/>
  <c r="P629" i="6" s="1"/>
  <c r="Q629" i="6" s="1"/>
  <c r="L629" i="6"/>
  <c r="N629" i="6"/>
  <c r="X630" i="6"/>
  <c r="J634" i="6"/>
  <c r="P634" i="6" s="1"/>
  <c r="Q634" i="6" s="1"/>
  <c r="L634" i="6"/>
  <c r="N634" i="6"/>
  <c r="X635" i="6"/>
  <c r="J639" i="6"/>
  <c r="Q639" i="6" s="1"/>
  <c r="L639" i="6"/>
  <c r="N639" i="6"/>
  <c r="P639" i="6"/>
  <c r="X640" i="6"/>
  <c r="J644" i="6"/>
  <c r="P644" i="6" s="1"/>
  <c r="Q644" i="6" s="1"/>
  <c r="L644" i="6"/>
  <c r="N644" i="6"/>
  <c r="X645" i="6"/>
  <c r="J647" i="6"/>
  <c r="P647" i="6" s="1"/>
  <c r="L647" i="6"/>
  <c r="N647" i="6"/>
  <c r="X648" i="6"/>
  <c r="T651" i="6"/>
  <c r="G21" i="7" s="1"/>
  <c r="J652" i="6"/>
  <c r="P652" i="6" s="1"/>
  <c r="L652" i="6"/>
  <c r="L651" i="6" s="1"/>
  <c r="D21" i="7" s="1"/>
  <c r="N652" i="6"/>
  <c r="N651" i="6" s="1"/>
  <c r="X653" i="6"/>
  <c r="J655" i="6"/>
  <c r="L655" i="6"/>
  <c r="N655" i="6"/>
  <c r="P655" i="6"/>
  <c r="X656" i="6"/>
  <c r="J661" i="6"/>
  <c r="P661" i="6" s="1"/>
  <c r="Q661" i="6" s="1"/>
  <c r="L661" i="6"/>
  <c r="N661" i="6"/>
  <c r="X662" i="6"/>
  <c r="J664" i="6"/>
  <c r="P664" i="6" s="1"/>
  <c r="Q664" i="6" s="1"/>
  <c r="L664" i="6"/>
  <c r="N664" i="6"/>
  <c r="X665" i="6"/>
  <c r="J672" i="6"/>
  <c r="L672" i="6"/>
  <c r="N672" i="6"/>
  <c r="X673" i="6"/>
  <c r="J677" i="6"/>
  <c r="L677" i="6"/>
  <c r="N677" i="6"/>
  <c r="P677" i="6"/>
  <c r="Q677" i="6" s="1"/>
  <c r="X678" i="6"/>
  <c r="J680" i="6"/>
  <c r="P680" i="6" s="1"/>
  <c r="L680" i="6"/>
  <c r="N680" i="6"/>
  <c r="X681" i="6"/>
  <c r="J683" i="6"/>
  <c r="P683" i="6" s="1"/>
  <c r="Q683" i="6" s="1"/>
  <c r="L683" i="6"/>
  <c r="N683" i="6"/>
  <c r="X684" i="6"/>
  <c r="J687" i="6"/>
  <c r="C22" i="7" s="1"/>
  <c r="T687" i="6"/>
  <c r="G22" i="7" s="1"/>
  <c r="J688" i="6"/>
  <c r="P688" i="6" s="1"/>
  <c r="L688" i="6"/>
  <c r="L687" i="6" s="1"/>
  <c r="D22" i="7" s="1"/>
  <c r="N688" i="6"/>
  <c r="X689" i="6"/>
  <c r="J694" i="6"/>
  <c r="P694" i="6" s="1"/>
  <c r="L694" i="6"/>
  <c r="N694" i="6"/>
  <c r="X695" i="6"/>
  <c r="J697" i="6"/>
  <c r="L697" i="6"/>
  <c r="N697" i="6"/>
  <c r="P697" i="6"/>
  <c r="Q697" i="6" s="1"/>
  <c r="X698" i="6"/>
  <c r="J700" i="6"/>
  <c r="L700" i="6"/>
  <c r="N700" i="6"/>
  <c r="P700" i="6"/>
  <c r="Q700" i="6"/>
  <c r="X701" i="6"/>
  <c r="T704" i="6"/>
  <c r="G23" i="7" s="1"/>
  <c r="J705" i="6"/>
  <c r="P705" i="6" s="1"/>
  <c r="L705" i="6"/>
  <c r="L704" i="6" s="1"/>
  <c r="D23" i="7" s="1"/>
  <c r="N705" i="6"/>
  <c r="N704" i="6" s="1"/>
  <c r="X706" i="6"/>
  <c r="J711" i="6"/>
  <c r="P711" i="6" s="1"/>
  <c r="Q711" i="6" s="1"/>
  <c r="L711" i="6"/>
  <c r="N711" i="6"/>
  <c r="X712" i="6"/>
  <c r="J714" i="6"/>
  <c r="P714" i="6" s="1"/>
  <c r="L714" i="6"/>
  <c r="N714" i="6"/>
  <c r="X715" i="6"/>
  <c r="J719" i="6"/>
  <c r="L719" i="6"/>
  <c r="N719" i="6"/>
  <c r="P719" i="6"/>
  <c r="X720" i="6"/>
  <c r="J722" i="6"/>
  <c r="L722" i="6"/>
  <c r="N722" i="6"/>
  <c r="P722" i="6"/>
  <c r="Q722" i="6"/>
  <c r="X723" i="6"/>
  <c r="J725" i="6"/>
  <c r="P725" i="6" s="1"/>
  <c r="Q725" i="6" s="1"/>
  <c r="L725" i="6"/>
  <c r="N725" i="6"/>
  <c r="X726" i="6"/>
  <c r="J728" i="6"/>
  <c r="L728" i="6"/>
  <c r="N728" i="6"/>
  <c r="P728" i="6"/>
  <c r="Q728" i="6" s="1"/>
  <c r="X729" i="6"/>
  <c r="T734" i="6"/>
  <c r="G24" i="7" s="1"/>
  <c r="J735" i="6"/>
  <c r="L735" i="6"/>
  <c r="L734" i="6" s="1"/>
  <c r="D24" i="7" s="1"/>
  <c r="N735" i="6"/>
  <c r="N734" i="6" s="1"/>
  <c r="P735" i="6"/>
  <c r="P734" i="6" s="1"/>
  <c r="E24" i="7" s="1"/>
  <c r="X736" i="6"/>
  <c r="T742" i="6"/>
  <c r="J743" i="6"/>
  <c r="P743" i="6" s="1"/>
  <c r="L743" i="6"/>
  <c r="N743" i="6"/>
  <c r="X744" i="6"/>
  <c r="J748" i="6"/>
  <c r="P748" i="6" s="1"/>
  <c r="L748" i="6"/>
  <c r="N748" i="6"/>
  <c r="X749" i="6"/>
  <c r="J753" i="6"/>
  <c r="L753" i="6"/>
  <c r="N753" i="6"/>
  <c r="P753" i="6"/>
  <c r="Q753" i="6" s="1"/>
  <c r="X754" i="6"/>
  <c r="J758" i="6"/>
  <c r="L758" i="6"/>
  <c r="N758" i="6"/>
  <c r="P758" i="6"/>
  <c r="Q758" i="6" s="1"/>
  <c r="X759" i="6"/>
  <c r="J763" i="6"/>
  <c r="P763" i="6" s="1"/>
  <c r="Q763" i="6" s="1"/>
  <c r="L763" i="6"/>
  <c r="N763" i="6"/>
  <c r="X764" i="6"/>
  <c r="J768" i="6"/>
  <c r="L768" i="6"/>
  <c r="N768" i="6"/>
  <c r="P768" i="6"/>
  <c r="X769" i="6"/>
  <c r="J773" i="6"/>
  <c r="L773" i="6"/>
  <c r="N773" i="6"/>
  <c r="P773" i="6"/>
  <c r="Q773" i="6" s="1"/>
  <c r="X774" i="6"/>
  <c r="J776" i="6"/>
  <c r="P776" i="6" s="1"/>
  <c r="L776" i="6"/>
  <c r="N776" i="6"/>
  <c r="X777" i="6"/>
  <c r="J779" i="6"/>
  <c r="L779" i="6"/>
  <c r="N779" i="6"/>
  <c r="P779" i="6"/>
  <c r="X780" i="6"/>
  <c r="J782" i="6"/>
  <c r="P782" i="6" s="1"/>
  <c r="L782" i="6"/>
  <c r="N782" i="6"/>
  <c r="X783" i="6"/>
  <c r="T788" i="6"/>
  <c r="G27" i="7" s="1"/>
  <c r="J789" i="6"/>
  <c r="P789" i="6" s="1"/>
  <c r="Q789" i="6" s="1"/>
  <c r="L789" i="6"/>
  <c r="N789" i="6"/>
  <c r="X790" i="6"/>
  <c r="J792" i="6"/>
  <c r="P792" i="6" s="1"/>
  <c r="Q792" i="6" s="1"/>
  <c r="L792" i="6"/>
  <c r="N792" i="6"/>
  <c r="X793" i="6"/>
  <c r="J795" i="6"/>
  <c r="P795" i="6" s="1"/>
  <c r="L795" i="6"/>
  <c r="N795" i="6"/>
  <c r="X796" i="6"/>
  <c r="T801" i="6"/>
  <c r="G28" i="7" s="1"/>
  <c r="J802" i="6"/>
  <c r="P802" i="6" s="1"/>
  <c r="P801" i="6" s="1"/>
  <c r="E28" i="7" s="1"/>
  <c r="L802" i="6"/>
  <c r="L801" i="6" s="1"/>
  <c r="D28" i="7" s="1"/>
  <c r="N802" i="6"/>
  <c r="N801" i="6" s="1"/>
  <c r="X803" i="6"/>
  <c r="T808" i="6"/>
  <c r="G29" i="7" s="1"/>
  <c r="J809" i="6"/>
  <c r="P809" i="6" s="1"/>
  <c r="L809" i="6"/>
  <c r="N809" i="6"/>
  <c r="X810" i="6"/>
  <c r="J814" i="6"/>
  <c r="L814" i="6"/>
  <c r="N814" i="6"/>
  <c r="P814" i="6"/>
  <c r="Q814" i="6" s="1"/>
  <c r="X815" i="6"/>
  <c r="J819" i="6"/>
  <c r="P819" i="6" s="1"/>
  <c r="Q819" i="6" s="1"/>
  <c r="L819" i="6"/>
  <c r="N819" i="6"/>
  <c r="X820" i="6"/>
  <c r="N825" i="6"/>
  <c r="P825" i="6"/>
  <c r="E30" i="7" s="1"/>
  <c r="T825" i="6"/>
  <c r="G30" i="7" s="1"/>
  <c r="J826" i="6"/>
  <c r="L826" i="6"/>
  <c r="L825" i="6" s="1"/>
  <c r="D30" i="7" s="1"/>
  <c r="N826" i="6"/>
  <c r="P826" i="6"/>
  <c r="X827" i="6"/>
  <c r="T830" i="6"/>
  <c r="G31" i="7" s="1"/>
  <c r="J831" i="6"/>
  <c r="P831" i="6" s="1"/>
  <c r="L831" i="6"/>
  <c r="N831" i="6"/>
  <c r="X832" i="6"/>
  <c r="J836" i="6"/>
  <c r="P836" i="6" s="1"/>
  <c r="L836" i="6"/>
  <c r="N836" i="6"/>
  <c r="X837" i="6"/>
  <c r="J841" i="6"/>
  <c r="P841" i="6" s="1"/>
  <c r="L841" i="6"/>
  <c r="N841" i="6"/>
  <c r="X842" i="6"/>
  <c r="J844" i="6"/>
  <c r="L844" i="6"/>
  <c r="N844" i="6"/>
  <c r="P844" i="6"/>
  <c r="X845" i="6"/>
  <c r="J850" i="6"/>
  <c r="P850" i="6" s="1"/>
  <c r="Q850" i="6" s="1"/>
  <c r="L850" i="6"/>
  <c r="N850" i="6"/>
  <c r="X851" i="6"/>
  <c r="J853" i="6"/>
  <c r="P853" i="6" s="1"/>
  <c r="Q853" i="6" s="1"/>
  <c r="L853" i="6"/>
  <c r="N853" i="6"/>
  <c r="X854" i="6"/>
  <c r="J856" i="6"/>
  <c r="P856" i="6" s="1"/>
  <c r="L856" i="6"/>
  <c r="N856" i="6"/>
  <c r="X857" i="6"/>
  <c r="J859" i="6"/>
  <c r="P859" i="6" s="1"/>
  <c r="Q859" i="6" s="1"/>
  <c r="L859" i="6"/>
  <c r="N859" i="6"/>
  <c r="X860" i="6"/>
  <c r="J862" i="6"/>
  <c r="P862" i="6" s="1"/>
  <c r="L862" i="6"/>
  <c r="N862" i="6"/>
  <c r="X863" i="6"/>
  <c r="J865" i="6"/>
  <c r="P865" i="6" s="1"/>
  <c r="L865" i="6"/>
  <c r="N865" i="6"/>
  <c r="X866" i="6"/>
  <c r="J868" i="6"/>
  <c r="Q868" i="6" s="1"/>
  <c r="L868" i="6"/>
  <c r="N868" i="6"/>
  <c r="P868" i="6"/>
  <c r="X869" i="6"/>
  <c r="J871" i="6"/>
  <c r="L871" i="6"/>
  <c r="N871" i="6"/>
  <c r="X872" i="6"/>
  <c r="J876" i="6"/>
  <c r="P876" i="6" s="1"/>
  <c r="Q876" i="6" s="1"/>
  <c r="L876" i="6"/>
  <c r="N876" i="6"/>
  <c r="X877" i="6"/>
  <c r="J881" i="6"/>
  <c r="L881" i="6"/>
  <c r="N881" i="6"/>
  <c r="P881" i="6"/>
  <c r="Q881" i="6" s="1"/>
  <c r="X882" i="6"/>
  <c r="J884" i="6"/>
  <c r="L884" i="6"/>
  <c r="N884" i="6"/>
  <c r="P884" i="6"/>
  <c r="X885" i="6"/>
  <c r="J887" i="6"/>
  <c r="P887" i="6" s="1"/>
  <c r="Q887" i="6" s="1"/>
  <c r="L887" i="6"/>
  <c r="N887" i="6"/>
  <c r="X888" i="6"/>
  <c r="J890" i="6"/>
  <c r="P890" i="6" s="1"/>
  <c r="L890" i="6"/>
  <c r="N890" i="6"/>
  <c r="X891" i="6"/>
  <c r="J893" i="6"/>
  <c r="P893" i="6" s="1"/>
  <c r="L893" i="6"/>
  <c r="N893" i="6"/>
  <c r="X894" i="6"/>
  <c r="T897" i="6"/>
  <c r="G32" i="7" s="1"/>
  <c r="J898" i="6"/>
  <c r="L898" i="6"/>
  <c r="N898" i="6"/>
  <c r="P898" i="6"/>
  <c r="X899" i="6"/>
  <c r="J904" i="6"/>
  <c r="L904" i="6"/>
  <c r="N904" i="6"/>
  <c r="P904" i="6"/>
  <c r="Q904" i="6" s="1"/>
  <c r="X905" i="6"/>
  <c r="J907" i="6"/>
  <c r="P907" i="6" s="1"/>
  <c r="Q907" i="6" s="1"/>
  <c r="L907" i="6"/>
  <c r="N907" i="6"/>
  <c r="X908" i="6"/>
  <c r="J910" i="6"/>
  <c r="P910" i="6" s="1"/>
  <c r="L910" i="6"/>
  <c r="N910" i="6"/>
  <c r="X911" i="6"/>
  <c r="J913" i="6"/>
  <c r="P913" i="6" s="1"/>
  <c r="Q913" i="6" s="1"/>
  <c r="L913" i="6"/>
  <c r="N913" i="6"/>
  <c r="X914" i="6"/>
  <c r="J916" i="6"/>
  <c r="P916" i="6" s="1"/>
  <c r="L916" i="6"/>
  <c r="N916" i="6"/>
  <c r="X917" i="6"/>
  <c r="J919" i="6"/>
  <c r="L919" i="6"/>
  <c r="N919" i="6"/>
  <c r="X920" i="6"/>
  <c r="J922" i="6"/>
  <c r="P922" i="6" s="1"/>
  <c r="L922" i="6"/>
  <c r="N922" i="6"/>
  <c r="X923" i="6"/>
  <c r="J925" i="6"/>
  <c r="P925" i="6" s="1"/>
  <c r="L925" i="6"/>
  <c r="N925" i="6"/>
  <c r="X926" i="6"/>
  <c r="J928" i="6"/>
  <c r="P928" i="6" s="1"/>
  <c r="Q928" i="6" s="1"/>
  <c r="L928" i="6"/>
  <c r="N928" i="6"/>
  <c r="X929" i="6"/>
  <c r="J931" i="6"/>
  <c r="P931" i="6" s="1"/>
  <c r="Q931" i="6" s="1"/>
  <c r="L931" i="6"/>
  <c r="N931" i="6"/>
  <c r="X932" i="6"/>
  <c r="J936" i="6"/>
  <c r="L936" i="6"/>
  <c r="N936" i="6"/>
  <c r="P936" i="6"/>
  <c r="X937" i="6"/>
  <c r="J941" i="6"/>
  <c r="L941" i="6"/>
  <c r="N941" i="6"/>
  <c r="P941" i="6"/>
  <c r="Q941" i="6" s="1"/>
  <c r="X942" i="6"/>
  <c r="J944" i="6"/>
  <c r="P944" i="6" s="1"/>
  <c r="L944" i="6"/>
  <c r="N944" i="6"/>
  <c r="X945" i="6"/>
  <c r="J947" i="6"/>
  <c r="L947" i="6"/>
  <c r="N947" i="6"/>
  <c r="P947" i="6"/>
  <c r="X948" i="6"/>
  <c r="J952" i="6"/>
  <c r="L952" i="6"/>
  <c r="N952" i="6"/>
  <c r="X953" i="6"/>
  <c r="J955" i="6"/>
  <c r="L955" i="6"/>
  <c r="N955" i="6"/>
  <c r="P955" i="6"/>
  <c r="X956" i="6"/>
  <c r="J958" i="6"/>
  <c r="L958" i="6"/>
  <c r="N958" i="6"/>
  <c r="P958" i="6"/>
  <c r="Q958" i="6" s="1"/>
  <c r="X959" i="6"/>
  <c r="J961" i="6"/>
  <c r="P961" i="6" s="1"/>
  <c r="Q961" i="6" s="1"/>
  <c r="L961" i="6"/>
  <c r="N961" i="6"/>
  <c r="X962" i="6"/>
  <c r="J966" i="6"/>
  <c r="P966" i="6" s="1"/>
  <c r="L966" i="6"/>
  <c r="N966" i="6"/>
  <c r="X967" i="6"/>
  <c r="J971" i="6"/>
  <c r="P971" i="6" s="1"/>
  <c r="Q971" i="6" s="1"/>
  <c r="L971" i="6"/>
  <c r="N971" i="6"/>
  <c r="X972" i="6"/>
  <c r="J974" i="6"/>
  <c r="P974" i="6" s="1"/>
  <c r="L974" i="6"/>
  <c r="N974" i="6"/>
  <c r="X975" i="6"/>
  <c r="J977" i="6"/>
  <c r="L977" i="6"/>
  <c r="N977" i="6"/>
  <c r="X978" i="6"/>
  <c r="J980" i="6"/>
  <c r="P980" i="6" s="1"/>
  <c r="L980" i="6"/>
  <c r="N980" i="6"/>
  <c r="X981" i="6"/>
  <c r="J985" i="6"/>
  <c r="P985" i="6" s="1"/>
  <c r="L985" i="6"/>
  <c r="N985" i="6"/>
  <c r="X986" i="6"/>
  <c r="J990" i="6"/>
  <c r="P990" i="6" s="1"/>
  <c r="Q990" i="6" s="1"/>
  <c r="L990" i="6"/>
  <c r="N990" i="6"/>
  <c r="X991" i="6"/>
  <c r="J993" i="6"/>
  <c r="P993" i="6" s="1"/>
  <c r="Q993" i="6" s="1"/>
  <c r="L993" i="6"/>
  <c r="N993" i="6"/>
  <c r="X994" i="6"/>
  <c r="J996" i="6"/>
  <c r="L996" i="6"/>
  <c r="N996" i="6"/>
  <c r="P996" i="6"/>
  <c r="X997" i="6"/>
  <c r="J1001" i="6"/>
  <c r="L1001" i="6"/>
  <c r="N1001" i="6"/>
  <c r="P1001" i="6"/>
  <c r="Q1001" i="6" s="1"/>
  <c r="X1002" i="6"/>
  <c r="J1006" i="6"/>
  <c r="P1006" i="6" s="1"/>
  <c r="L1006" i="6"/>
  <c r="N1006" i="6"/>
  <c r="X1007" i="6"/>
  <c r="J1009" i="6"/>
  <c r="L1009" i="6"/>
  <c r="N1009" i="6"/>
  <c r="P1009" i="6"/>
  <c r="X1010" i="6"/>
  <c r="J1014" i="6"/>
  <c r="L1014" i="6"/>
  <c r="N1014" i="6"/>
  <c r="X1015" i="6"/>
  <c r="J1019" i="6"/>
  <c r="L1019" i="6"/>
  <c r="N1019" i="6"/>
  <c r="P1019" i="6"/>
  <c r="X1020" i="6"/>
  <c r="J1024" i="6"/>
  <c r="L1024" i="6"/>
  <c r="N1024" i="6"/>
  <c r="P1024" i="6"/>
  <c r="Q1024" i="6" s="1"/>
  <c r="X1025" i="6"/>
  <c r="J1027" i="6"/>
  <c r="P1027" i="6" s="1"/>
  <c r="Q1027" i="6" s="1"/>
  <c r="L1027" i="6"/>
  <c r="N1027" i="6"/>
  <c r="X1028" i="6"/>
  <c r="J1030" i="6"/>
  <c r="P1030" i="6" s="1"/>
  <c r="L1030" i="6"/>
  <c r="N1030" i="6"/>
  <c r="X1031" i="6"/>
  <c r="T1034" i="6"/>
  <c r="G33" i="7" s="1"/>
  <c r="J1035" i="6"/>
  <c r="P1035" i="6" s="1"/>
  <c r="L1035" i="6"/>
  <c r="N1035" i="6"/>
  <c r="X1036" i="6"/>
  <c r="J1040" i="6"/>
  <c r="P1040" i="6" s="1"/>
  <c r="L1040" i="6"/>
  <c r="N1040" i="6"/>
  <c r="X1041" i="6"/>
  <c r="J1045" i="6"/>
  <c r="L1045" i="6"/>
  <c r="N1045" i="6"/>
  <c r="P1045" i="6"/>
  <c r="Q1045" i="6" s="1"/>
  <c r="X1046" i="6"/>
  <c r="J1051" i="6"/>
  <c r="P1051" i="6" s="1"/>
  <c r="L1051" i="6"/>
  <c r="N1051" i="6"/>
  <c r="X1052" i="6"/>
  <c r="J1057" i="6"/>
  <c r="P1057" i="6" s="1"/>
  <c r="Q1057" i="6" s="1"/>
  <c r="L1057" i="6"/>
  <c r="N1057" i="6"/>
  <c r="X1058" i="6"/>
  <c r="J1063" i="6"/>
  <c r="L1063" i="6"/>
  <c r="N1063" i="6"/>
  <c r="P1063" i="6"/>
  <c r="Q1063" i="6" s="1"/>
  <c r="X1064" i="6"/>
  <c r="J1069" i="6"/>
  <c r="L1069" i="6"/>
  <c r="N1069" i="6"/>
  <c r="P1069" i="6"/>
  <c r="X1070" i="6"/>
  <c r="J1072" i="6"/>
  <c r="P1072" i="6" s="1"/>
  <c r="Q1072" i="6" s="1"/>
  <c r="L1072" i="6"/>
  <c r="N1072" i="6"/>
  <c r="X1073" i="6"/>
  <c r="J1075" i="6"/>
  <c r="P1075" i="6" s="1"/>
  <c r="L1075" i="6"/>
  <c r="N1075" i="6"/>
  <c r="X1076" i="6"/>
  <c r="J1078" i="6"/>
  <c r="P1078" i="6" s="1"/>
  <c r="L1078" i="6"/>
  <c r="N1078" i="6"/>
  <c r="X1079" i="6"/>
  <c r="J1081" i="6"/>
  <c r="L1081" i="6"/>
  <c r="N1081" i="6"/>
  <c r="P1081" i="6"/>
  <c r="Q1081" i="6"/>
  <c r="X1082" i="6"/>
  <c r="J1084" i="6"/>
  <c r="L1084" i="6"/>
  <c r="N1084" i="6"/>
  <c r="P1084" i="6"/>
  <c r="X1085" i="6"/>
  <c r="J1087" i="6"/>
  <c r="P1087" i="6" s="1"/>
  <c r="L1087" i="6"/>
  <c r="N1087" i="6"/>
  <c r="X1088" i="6"/>
  <c r="J1090" i="6"/>
  <c r="L1090" i="6"/>
  <c r="N1090" i="6"/>
  <c r="P1090" i="6"/>
  <c r="Q1090" i="6" s="1"/>
  <c r="X1091" i="6"/>
  <c r="J1093" i="6"/>
  <c r="L1093" i="6"/>
  <c r="N1093" i="6"/>
  <c r="P1093" i="6"/>
  <c r="X1094" i="6"/>
  <c r="J1096" i="6"/>
  <c r="L1096" i="6"/>
  <c r="N1096" i="6"/>
  <c r="P1096" i="6"/>
  <c r="Q1096" i="6" s="1"/>
  <c r="X1097" i="6"/>
  <c r="J1099" i="6"/>
  <c r="P1099" i="6" s="1"/>
  <c r="L1099" i="6"/>
  <c r="N1099" i="6"/>
  <c r="X1100" i="6"/>
  <c r="J1102" i="6"/>
  <c r="P1102" i="6" s="1"/>
  <c r="L1102" i="6"/>
  <c r="N1102" i="6"/>
  <c r="X1103" i="6"/>
  <c r="J1105" i="6"/>
  <c r="L1105" i="6"/>
  <c r="N1105" i="6"/>
  <c r="P1105" i="6"/>
  <c r="Q1105" i="6" s="1"/>
  <c r="X1106" i="6"/>
  <c r="J1108" i="6"/>
  <c r="P1108" i="6" s="1"/>
  <c r="L1108" i="6"/>
  <c r="N1108" i="6"/>
  <c r="X1109" i="6"/>
  <c r="J1111" i="6"/>
  <c r="P1111" i="6" s="1"/>
  <c r="Q1111" i="6" s="1"/>
  <c r="L1111" i="6"/>
  <c r="N1111" i="6"/>
  <c r="X1112" i="6"/>
  <c r="N1115" i="6"/>
  <c r="T1115" i="6"/>
  <c r="G34" i="7" s="1"/>
  <c r="J1116" i="6"/>
  <c r="P1116" i="6" s="1"/>
  <c r="P1115" i="6" s="1"/>
  <c r="E34" i="7" s="1"/>
  <c r="L1116" i="6"/>
  <c r="N1116" i="6"/>
  <c r="X1117" i="6"/>
  <c r="J1119" i="6"/>
  <c r="L1119" i="6"/>
  <c r="N1119" i="6"/>
  <c r="P1119" i="6"/>
  <c r="Q1119" i="6" s="1"/>
  <c r="X1120" i="6"/>
  <c r="T1124" i="6"/>
  <c r="G36" i="7" s="1"/>
  <c r="L1125" i="6"/>
  <c r="L1124" i="6" s="1"/>
  <c r="D36" i="7" s="1"/>
  <c r="N1125" i="6"/>
  <c r="N1124" i="6" s="1"/>
  <c r="N1123" i="6" s="1"/>
  <c r="X1126" i="6"/>
  <c r="T1130" i="6"/>
  <c r="L1131" i="6"/>
  <c r="L1130" i="6" s="1"/>
  <c r="N1131" i="6"/>
  <c r="N1130" i="6" s="1"/>
  <c r="N1129" i="6" s="1"/>
  <c r="X1132" i="6"/>
  <c r="T1136" i="6"/>
  <c r="G40" i="7" s="1"/>
  <c r="L1137" i="6"/>
  <c r="L1136" i="6" s="1"/>
  <c r="N1137" i="6"/>
  <c r="N1136" i="6" s="1"/>
  <c r="N1135" i="6" s="1"/>
  <c r="X1138" i="6"/>
  <c r="L1142" i="6"/>
  <c r="D42" i="7" s="1"/>
  <c r="T1142" i="6"/>
  <c r="J1143" i="6"/>
  <c r="J1142" i="6" s="1"/>
  <c r="C42" i="7" s="1"/>
  <c r="L1143" i="6"/>
  <c r="N1143" i="6"/>
  <c r="X1144" i="6"/>
  <c r="J1148" i="6"/>
  <c r="L1148" i="6"/>
  <c r="N1148" i="6"/>
  <c r="P1148" i="6"/>
  <c r="Q1148" i="6" s="1"/>
  <c r="X1149" i="6"/>
  <c r="T1152" i="6"/>
  <c r="G43" i="7" s="1"/>
  <c r="J1153" i="6"/>
  <c r="L1153" i="6"/>
  <c r="N1153" i="6"/>
  <c r="N1152" i="6" s="1"/>
  <c r="X1154" i="6"/>
  <c r="J1158" i="6"/>
  <c r="P1158" i="6" s="1"/>
  <c r="L1158" i="6"/>
  <c r="N1158" i="6"/>
  <c r="X1159" i="6"/>
  <c r="J1163" i="6"/>
  <c r="P1163" i="6" s="1"/>
  <c r="L1163" i="6"/>
  <c r="N1163" i="6"/>
  <c r="X1164" i="6"/>
  <c r="J1166" i="6"/>
  <c r="L1166" i="6"/>
  <c r="N1166" i="6"/>
  <c r="P1166" i="6"/>
  <c r="Q1166" i="6" s="1"/>
  <c r="X1167" i="6"/>
  <c r="T1170" i="6"/>
  <c r="G44" i="7" s="1"/>
  <c r="J1171" i="6"/>
  <c r="P1171" i="6" s="1"/>
  <c r="Q1171" i="6" s="1"/>
  <c r="L1171" i="6"/>
  <c r="L1170" i="6" s="1"/>
  <c r="D44" i="7" s="1"/>
  <c r="N1171" i="6"/>
  <c r="X1172" i="6"/>
  <c r="J1174" i="6"/>
  <c r="L1174" i="6"/>
  <c r="N1174" i="6"/>
  <c r="P1174" i="6"/>
  <c r="Q1174" i="6" s="1"/>
  <c r="X1175" i="6"/>
  <c r="J1177" i="6"/>
  <c r="L1177" i="6"/>
  <c r="N1177" i="6"/>
  <c r="P1177" i="6"/>
  <c r="X1178" i="6"/>
  <c r="T1181" i="6"/>
  <c r="G45" i="7" s="1"/>
  <c r="J1182" i="6"/>
  <c r="J1181" i="6" s="1"/>
  <c r="C45" i="7" s="1"/>
  <c r="L1182" i="6"/>
  <c r="N1182" i="6"/>
  <c r="X1183" i="6"/>
  <c r="J1185" i="6"/>
  <c r="P1185" i="6" s="1"/>
  <c r="L1185" i="6"/>
  <c r="L1181" i="6" s="1"/>
  <c r="D45" i="7" s="1"/>
  <c r="N1185" i="6"/>
  <c r="X1186" i="6"/>
  <c r="T1189" i="6"/>
  <c r="G46" i="7" s="1"/>
  <c r="J1190" i="6"/>
  <c r="J1189" i="6" s="1"/>
  <c r="C46" i="7" s="1"/>
  <c r="L1190" i="6"/>
  <c r="L1189" i="6" s="1"/>
  <c r="D46" i="7" s="1"/>
  <c r="N1190" i="6"/>
  <c r="N1189" i="6" s="1"/>
  <c r="X1191" i="6"/>
  <c r="T1194" i="6"/>
  <c r="G47" i="7" s="1"/>
  <c r="J1195" i="6"/>
  <c r="L1195" i="6"/>
  <c r="L1194" i="6" s="1"/>
  <c r="D47" i="7" s="1"/>
  <c r="N1195" i="6"/>
  <c r="P1195" i="6"/>
  <c r="X1196" i="6"/>
  <c r="J1198" i="6"/>
  <c r="P1198" i="6" s="1"/>
  <c r="P1194" i="6" s="1"/>
  <c r="E47" i="7" s="1"/>
  <c r="L1198" i="6"/>
  <c r="N1198" i="6"/>
  <c r="X1199" i="6"/>
  <c r="T1202" i="6"/>
  <c r="G48" i="7" s="1"/>
  <c r="J1203" i="6"/>
  <c r="L1203" i="6"/>
  <c r="N1203" i="6"/>
  <c r="N1202" i="6" s="1"/>
  <c r="P1203" i="6"/>
  <c r="X1204" i="6"/>
  <c r="J1206" i="6"/>
  <c r="P1206" i="6" s="1"/>
  <c r="L1206" i="6"/>
  <c r="N1206" i="6"/>
  <c r="X1207" i="6"/>
  <c r="T1210" i="6"/>
  <c r="G49" i="7" s="1"/>
  <c r="J1211" i="6"/>
  <c r="P1211" i="6" s="1"/>
  <c r="L1211" i="6"/>
  <c r="N1211" i="6"/>
  <c r="X1212" i="6"/>
  <c r="J1214" i="6"/>
  <c r="L1214" i="6"/>
  <c r="N1214" i="6"/>
  <c r="P1214" i="6"/>
  <c r="X1215" i="6"/>
  <c r="J1217" i="6"/>
  <c r="L1217" i="6"/>
  <c r="N1217" i="6"/>
  <c r="P1217" i="6"/>
  <c r="X1218" i="6"/>
  <c r="J1220" i="6"/>
  <c r="P1220" i="6" s="1"/>
  <c r="Q1220" i="6" s="1"/>
  <c r="L1220" i="6"/>
  <c r="N1220" i="6"/>
  <c r="X1221" i="6"/>
  <c r="J1223" i="6"/>
  <c r="P1223" i="6" s="1"/>
  <c r="Q1223" i="6" s="1"/>
  <c r="L1223" i="6"/>
  <c r="N1223" i="6"/>
  <c r="X1224" i="6"/>
  <c r="T1228" i="6"/>
  <c r="J1229" i="6"/>
  <c r="L1229" i="6"/>
  <c r="L1228" i="6" s="1"/>
  <c r="N1229" i="6"/>
  <c r="N1228" i="6" s="1"/>
  <c r="P1229" i="6"/>
  <c r="Q1229" i="6" s="1"/>
  <c r="X1230" i="6"/>
  <c r="J1232" i="6"/>
  <c r="Q1232" i="6" s="1"/>
  <c r="L1232" i="6"/>
  <c r="N1232" i="6"/>
  <c r="P1232" i="6"/>
  <c r="X1233" i="6"/>
  <c r="J1235" i="6"/>
  <c r="P1235" i="6" s="1"/>
  <c r="P1228" i="6" s="1"/>
  <c r="L1235" i="6"/>
  <c r="N1235" i="6"/>
  <c r="X1236" i="6"/>
  <c r="L1239" i="6"/>
  <c r="D52" i="7" s="1"/>
  <c r="T1239" i="6"/>
  <c r="G52" i="7" s="1"/>
  <c r="J1240" i="6"/>
  <c r="J1239" i="6" s="1"/>
  <c r="C52" i="7" s="1"/>
  <c r="L1240" i="6"/>
  <c r="N1240" i="6"/>
  <c r="N1239" i="6" s="1"/>
  <c r="X1241" i="6"/>
  <c r="L1244" i="6"/>
  <c r="D53" i="7" s="1"/>
  <c r="T1244" i="6"/>
  <c r="G53" i="7" s="1"/>
  <c r="J1245" i="6"/>
  <c r="J1244" i="6" s="1"/>
  <c r="C53" i="7" s="1"/>
  <c r="L1245" i="6"/>
  <c r="N1245" i="6"/>
  <c r="N1244" i="6" s="1"/>
  <c r="X1246" i="6"/>
  <c r="L1249" i="6"/>
  <c r="D54" i="7" s="1"/>
  <c r="T1249" i="6"/>
  <c r="G54" i="7" s="1"/>
  <c r="J1250" i="6"/>
  <c r="J1249" i="6" s="1"/>
  <c r="C54" i="7" s="1"/>
  <c r="L1250" i="6"/>
  <c r="N1250" i="6"/>
  <c r="N1249" i="6" s="1"/>
  <c r="X1251" i="6"/>
  <c r="T1254" i="6"/>
  <c r="G55" i="7" s="1"/>
  <c r="J1255" i="6"/>
  <c r="P1255" i="6" s="1"/>
  <c r="P1254" i="6" s="1"/>
  <c r="E55" i="7" s="1"/>
  <c r="L1255" i="6"/>
  <c r="L1254" i="6" s="1"/>
  <c r="D55" i="7" s="1"/>
  <c r="N1255" i="6"/>
  <c r="N1254" i="6" s="1"/>
  <c r="X1256" i="6"/>
  <c r="W3" i="5"/>
  <c r="W4" i="5"/>
  <c r="W5" i="5"/>
  <c r="W6" i="5"/>
  <c r="W7" i="5"/>
  <c r="W8" i="5"/>
  <c r="W9" i="5"/>
  <c r="W10" i="5"/>
  <c r="W11" i="5"/>
  <c r="W12" i="5"/>
  <c r="W13" i="5"/>
  <c r="W14" i="5"/>
  <c r="W15" i="5"/>
  <c r="W16" i="5"/>
  <c r="W17" i="5"/>
  <c r="W18" i="5"/>
  <c r="W19" i="5"/>
  <c r="W20" i="5"/>
  <c r="W21" i="5"/>
  <c r="W22" i="5"/>
  <c r="W23" i="5"/>
  <c r="W24" i="5"/>
  <c r="W25" i="5"/>
  <c r="W26" i="5"/>
  <c r="W27" i="5"/>
  <c r="W28" i="5"/>
  <c r="W29" i="5"/>
  <c r="W30" i="5"/>
  <c r="W31" i="5"/>
  <c r="W32" i="5"/>
  <c r="W33" i="5"/>
  <c r="W34" i="5"/>
  <c r="W35" i="5"/>
  <c r="W36" i="5"/>
  <c r="W37" i="5"/>
  <c r="W38" i="5"/>
  <c r="W39" i="5"/>
  <c r="W40" i="5"/>
  <c r="W41" i="5"/>
  <c r="W42" i="5"/>
  <c r="W43" i="5"/>
  <c r="W44" i="5"/>
  <c r="W45" i="5"/>
  <c r="W46" i="5"/>
  <c r="W47" i="5"/>
  <c r="W48" i="5"/>
  <c r="W49" i="5"/>
  <c r="W50" i="5"/>
  <c r="W51" i="5"/>
  <c r="W52" i="5"/>
  <c r="W53" i="5"/>
  <c r="W54" i="5"/>
  <c r="W55" i="5"/>
  <c r="W56" i="5"/>
  <c r="W57" i="5"/>
  <c r="W58" i="5"/>
  <c r="W59" i="5"/>
  <c r="W60" i="5"/>
  <c r="W61" i="5"/>
  <c r="W62" i="5"/>
  <c r="W63" i="5"/>
  <c r="W64" i="5"/>
  <c r="W65" i="5"/>
  <c r="W66" i="5"/>
  <c r="W67" i="5"/>
  <c r="W68" i="5"/>
  <c r="W69" i="5"/>
  <c r="W70" i="5"/>
  <c r="W71" i="5"/>
  <c r="W72" i="5"/>
  <c r="W73" i="5"/>
  <c r="W74" i="5"/>
  <c r="W75" i="5"/>
  <c r="W76" i="5"/>
  <c r="W77" i="5"/>
  <c r="W78" i="5"/>
  <c r="W79" i="5"/>
  <c r="W80" i="5"/>
  <c r="W81" i="5"/>
  <c r="W82" i="5"/>
  <c r="W83" i="5"/>
  <c r="W84" i="5"/>
  <c r="W85" i="5"/>
  <c r="W86" i="5"/>
  <c r="W87" i="5"/>
  <c r="W88" i="5"/>
  <c r="W89" i="5"/>
  <c r="W90" i="5"/>
  <c r="W91" i="5"/>
  <c r="W92" i="5"/>
  <c r="W93" i="5"/>
  <c r="W94" i="5"/>
  <c r="W95" i="5"/>
  <c r="W96" i="5"/>
  <c r="W97" i="5"/>
  <c r="W98" i="5"/>
  <c r="W99" i="5"/>
  <c r="W100" i="5"/>
  <c r="W101" i="5"/>
  <c r="W102" i="5"/>
  <c r="W103" i="5"/>
  <c r="W104" i="5"/>
  <c r="W105" i="5"/>
  <c r="W106" i="5"/>
  <c r="W107" i="5"/>
  <c r="W108" i="5"/>
  <c r="W109" i="5"/>
  <c r="W110" i="5"/>
  <c r="W111" i="5"/>
  <c r="W112" i="5"/>
  <c r="W113" i="5"/>
  <c r="W114" i="5"/>
  <c r="W115" i="5"/>
  <c r="W116" i="5"/>
  <c r="W117" i="5"/>
  <c r="W118" i="5"/>
  <c r="W119" i="5"/>
  <c r="W120" i="5"/>
  <c r="W121" i="5"/>
  <c r="W122" i="5"/>
  <c r="W123" i="5"/>
  <c r="W124" i="5"/>
  <c r="W125" i="5"/>
  <c r="W126" i="5"/>
  <c r="W127" i="5"/>
  <c r="W128" i="5"/>
  <c r="W129" i="5"/>
  <c r="W130" i="5"/>
  <c r="W131" i="5"/>
  <c r="W132" i="5"/>
  <c r="W133" i="5"/>
  <c r="W134" i="5"/>
  <c r="W135" i="5"/>
  <c r="W136" i="5"/>
  <c r="W137" i="5"/>
  <c r="W138" i="5"/>
  <c r="W139" i="5"/>
  <c r="W140" i="5"/>
  <c r="W141" i="5"/>
  <c r="W149" i="5"/>
  <c r="W150" i="5"/>
  <c r="W152" i="5" s="1"/>
  <c r="W151" i="5" s="1"/>
  <c r="W156" i="5"/>
  <c r="W157" i="5"/>
  <c r="W158" i="5"/>
  <c r="W159" i="5"/>
  <c r="W160" i="5"/>
  <c r="W161" i="5"/>
  <c r="W162" i="5"/>
  <c r="W163" i="5"/>
  <c r="W164" i="5"/>
  <c r="W165" i="5"/>
  <c r="W166" i="5"/>
  <c r="W167" i="5"/>
  <c r="W168" i="5"/>
  <c r="W169" i="5"/>
  <c r="W170" i="5"/>
  <c r="W171" i="5"/>
  <c r="W172" i="5"/>
  <c r="W173" i="5"/>
  <c r="W174" i="5"/>
  <c r="W175" i="5"/>
  <c r="W176" i="5"/>
  <c r="W177" i="5"/>
  <c r="W186" i="5"/>
  <c r="W187" i="5"/>
  <c r="W188" i="5"/>
  <c r="W195" i="5" s="1"/>
  <c r="W198" i="5" s="1"/>
  <c r="W200" i="5" s="1"/>
  <c r="W189" i="5"/>
  <c r="W190" i="5"/>
  <c r="W191" i="5"/>
  <c r="W192" i="5"/>
  <c r="W193" i="5"/>
  <c r="H4" i="4"/>
  <c r="I4" i="4"/>
  <c r="J10" i="4"/>
  <c r="J11" i="4"/>
  <c r="H12" i="4"/>
  <c r="I12" i="4"/>
  <c r="J22" i="4"/>
  <c r="H23" i="4"/>
  <c r="I23" i="4"/>
  <c r="K23" i="4" s="1"/>
  <c r="J25" i="4"/>
  <c r="H26" i="4"/>
  <c r="I26" i="4"/>
  <c r="J28" i="4"/>
  <c r="H29" i="4"/>
  <c r="I29" i="4"/>
  <c r="J30" i="4"/>
  <c r="K29" i="4" s="1"/>
  <c r="H31" i="4"/>
  <c r="I31" i="4"/>
  <c r="J32" i="4"/>
  <c r="H33" i="4"/>
  <c r="I33" i="4"/>
  <c r="K33" i="4" s="1"/>
  <c r="J34" i="4"/>
  <c r="H35" i="4"/>
  <c r="I35" i="4"/>
  <c r="J36" i="4"/>
  <c r="K35" i="4" s="1"/>
  <c r="H37" i="4"/>
  <c r="I37" i="4"/>
  <c r="J38" i="4"/>
  <c r="H39" i="4"/>
  <c r="I39" i="4"/>
  <c r="K39" i="4" s="1"/>
  <c r="H40" i="4"/>
  <c r="J40" i="4"/>
  <c r="K40" i="4" s="1"/>
  <c r="H41" i="4"/>
  <c r="I41" i="4"/>
  <c r="K41" i="4" s="1"/>
  <c r="J43" i="4"/>
  <c r="H44" i="4"/>
  <c r="I44" i="4"/>
  <c r="J46" i="4"/>
  <c r="K44" i="4" s="1"/>
  <c r="H47" i="4"/>
  <c r="I47" i="4"/>
  <c r="K47" i="4" s="1"/>
  <c r="J49" i="4"/>
  <c r="H52" i="4"/>
  <c r="I52" i="4"/>
  <c r="J54" i="4"/>
  <c r="H55" i="4"/>
  <c r="I55" i="4"/>
  <c r="J60" i="4"/>
  <c r="H61" i="4"/>
  <c r="I61" i="4"/>
  <c r="K61" i="4"/>
  <c r="H66" i="4"/>
  <c r="I66" i="4"/>
  <c r="K66" i="4" s="1"/>
  <c r="J68" i="4"/>
  <c r="H69" i="4"/>
  <c r="I69" i="4"/>
  <c r="J71" i="4"/>
  <c r="H72" i="4"/>
  <c r="I72" i="4"/>
  <c r="K72" i="4" s="1"/>
  <c r="J74" i="4"/>
  <c r="H75" i="4"/>
  <c r="I75" i="4"/>
  <c r="J77" i="4"/>
  <c r="H79" i="4"/>
  <c r="I79" i="4"/>
  <c r="K79" i="4" s="1"/>
  <c r="J81" i="4"/>
  <c r="H82" i="4"/>
  <c r="I82" i="4"/>
  <c r="J84" i="4"/>
  <c r="K82" i="4" s="1"/>
  <c r="H85" i="4"/>
  <c r="I85" i="4"/>
  <c r="K85" i="4"/>
  <c r="J87" i="4"/>
  <c r="H91" i="4"/>
  <c r="I91" i="4"/>
  <c r="J93" i="4"/>
  <c r="H94" i="4"/>
  <c r="I94" i="4"/>
  <c r="K94" i="4" s="1"/>
  <c r="J96" i="4"/>
  <c r="H97" i="4"/>
  <c r="I97" i="4"/>
  <c r="J99" i="4"/>
  <c r="H100" i="4"/>
  <c r="I100" i="4"/>
  <c r="K100" i="4"/>
  <c r="J102" i="4"/>
  <c r="H104" i="4"/>
  <c r="I104" i="4"/>
  <c r="J106" i="4"/>
  <c r="H107" i="4"/>
  <c r="I107" i="4"/>
  <c r="K107" i="4"/>
  <c r="J109" i="4"/>
  <c r="H110" i="4"/>
  <c r="I110" i="4"/>
  <c r="J112" i="4"/>
  <c r="H113" i="4"/>
  <c r="I113" i="4"/>
  <c r="J115" i="4"/>
  <c r="K113" i="4" s="1"/>
  <c r="H117" i="4"/>
  <c r="I117" i="4"/>
  <c r="J118" i="4"/>
  <c r="K117" i="4" s="1"/>
  <c r="H119" i="4"/>
  <c r="I119" i="4"/>
  <c r="J120" i="4"/>
  <c r="H121" i="4"/>
  <c r="I121" i="4"/>
  <c r="J122" i="4"/>
  <c r="H123" i="4"/>
  <c r="I123" i="4"/>
  <c r="K123" i="4" s="1"/>
  <c r="J124" i="4"/>
  <c r="H125" i="4"/>
  <c r="I125" i="4"/>
  <c r="J126" i="4"/>
  <c r="K125" i="4" s="1"/>
  <c r="H127" i="4"/>
  <c r="I127" i="4"/>
  <c r="K127" i="4"/>
  <c r="J128" i="4"/>
  <c r="H129" i="4"/>
  <c r="I129" i="4"/>
  <c r="J130" i="4"/>
  <c r="H131" i="4"/>
  <c r="I131" i="4"/>
  <c r="K131" i="4" s="1"/>
  <c r="J133" i="4"/>
  <c r="H134" i="4"/>
  <c r="I134" i="4"/>
  <c r="J136" i="4"/>
  <c r="H139" i="4"/>
  <c r="I139" i="4"/>
  <c r="K139" i="4"/>
  <c r="J141" i="4"/>
  <c r="H142" i="4"/>
  <c r="I142" i="4"/>
  <c r="J144" i="4"/>
  <c r="H145" i="4"/>
  <c r="I145" i="4"/>
  <c r="K145" i="4"/>
  <c r="J147" i="4"/>
  <c r="H148" i="4"/>
  <c r="I148" i="4"/>
  <c r="J150" i="4"/>
  <c r="H151" i="4"/>
  <c r="I151" i="4"/>
  <c r="J153" i="4"/>
  <c r="K151" i="4" s="1"/>
  <c r="H154" i="4"/>
  <c r="I154" i="4"/>
  <c r="J156" i="4"/>
  <c r="K154" i="4" s="1"/>
  <c r="H157" i="4"/>
  <c r="I157" i="4"/>
  <c r="K157" i="4"/>
  <c r="J159" i="4"/>
  <c r="H160" i="4"/>
  <c r="I160" i="4"/>
  <c r="J161" i="4"/>
  <c r="H162" i="4"/>
  <c r="I162" i="4"/>
  <c r="K162" i="4"/>
  <c r="J163" i="4"/>
  <c r="H164" i="4"/>
  <c r="I164" i="4"/>
  <c r="J166" i="4"/>
  <c r="K164" i="4" s="1"/>
  <c r="H170" i="4"/>
  <c r="I170" i="4"/>
  <c r="K170" i="4" s="1"/>
  <c r="J172" i="4"/>
  <c r="H173" i="4"/>
  <c r="I173" i="4"/>
  <c r="J175" i="4"/>
  <c r="K173" i="4" s="1"/>
  <c r="H176" i="4"/>
  <c r="I176" i="4"/>
  <c r="K176" i="4"/>
  <c r="J178" i="4"/>
  <c r="H179" i="4"/>
  <c r="I179" i="4"/>
  <c r="J181" i="4"/>
  <c r="K179" i="4" s="1"/>
  <c r="H182" i="4"/>
  <c r="I182" i="4"/>
  <c r="K182" i="4" s="1"/>
  <c r="J184" i="4"/>
  <c r="H188" i="4"/>
  <c r="I188" i="4"/>
  <c r="J190" i="4"/>
  <c r="K188" i="4" s="1"/>
  <c r="H191" i="4"/>
  <c r="I191" i="4"/>
  <c r="K191" i="4" s="1"/>
  <c r="J193" i="4"/>
  <c r="H194" i="4"/>
  <c r="I194" i="4"/>
  <c r="J196" i="4"/>
  <c r="K194" i="4" s="1"/>
  <c r="H197" i="4"/>
  <c r="I197" i="4"/>
  <c r="J199" i="4"/>
  <c r="K197" i="4" s="1"/>
  <c r="H200" i="4"/>
  <c r="I200" i="4"/>
  <c r="J202" i="4"/>
  <c r="H203" i="4"/>
  <c r="I203" i="4"/>
  <c r="K203" i="4" s="1"/>
  <c r="J205" i="4"/>
  <c r="H206" i="4"/>
  <c r="I206" i="4"/>
  <c r="J207" i="4"/>
  <c r="K206" i="4" s="1"/>
  <c r="H208" i="4"/>
  <c r="I208" i="4"/>
  <c r="K208" i="4" s="1"/>
  <c r="J209" i="4"/>
  <c r="H210" i="4"/>
  <c r="I210" i="4"/>
  <c r="J211" i="4"/>
  <c r="H212" i="4"/>
  <c r="I212" i="4"/>
  <c r="K212" i="4" s="1"/>
  <c r="J214" i="4"/>
  <c r="H218" i="4"/>
  <c r="I218" i="4"/>
  <c r="J220" i="4"/>
  <c r="H221" i="4"/>
  <c r="I221" i="4"/>
  <c r="K221" i="4" s="1"/>
  <c r="J222" i="4"/>
  <c r="H223" i="4"/>
  <c r="I223" i="4"/>
  <c r="J224" i="4"/>
  <c r="K223" i="4" s="1"/>
  <c r="H228" i="4"/>
  <c r="J228" i="4"/>
  <c r="K228" i="4"/>
  <c r="H229" i="4"/>
  <c r="J229" i="4"/>
  <c r="K229" i="4" s="1"/>
  <c r="H230" i="4"/>
  <c r="J230" i="4"/>
  <c r="K230" i="4"/>
  <c r="H231" i="4"/>
  <c r="J231" i="4"/>
  <c r="K231" i="4" s="1"/>
  <c r="H232" i="4"/>
  <c r="J232" i="4"/>
  <c r="K232" i="4"/>
  <c r="H241" i="4"/>
  <c r="I241" i="4"/>
  <c r="J241" i="4"/>
  <c r="K241" i="4"/>
  <c r="H242" i="4"/>
  <c r="J242" i="4"/>
  <c r="K242" i="4" s="1"/>
  <c r="H243" i="4"/>
  <c r="J243" i="4"/>
  <c r="K243" i="4" s="1"/>
  <c r="H244" i="4"/>
  <c r="I244" i="4"/>
  <c r="K244" i="4" s="1"/>
  <c r="H245" i="4"/>
  <c r="J245" i="4"/>
  <c r="K245" i="4" s="1"/>
  <c r="H246" i="4"/>
  <c r="J246" i="4"/>
  <c r="K246" i="4"/>
  <c r="H247" i="4"/>
  <c r="J247" i="4"/>
  <c r="K247" i="4" s="1"/>
  <c r="H248" i="4"/>
  <c r="J248" i="4"/>
  <c r="K248" i="4" s="1"/>
  <c r="H249" i="4"/>
  <c r="J249" i="4"/>
  <c r="K249" i="4"/>
  <c r="E51" i="7" l="1"/>
  <c r="Q952" i="6"/>
  <c r="D38" i="7"/>
  <c r="L1129" i="6"/>
  <c r="D37" i="7" s="1"/>
  <c r="L1227" i="6"/>
  <c r="D50" i="7" s="1"/>
  <c r="D51" i="7"/>
  <c r="K200" i="4"/>
  <c r="K37" i="4"/>
  <c r="P1250" i="6"/>
  <c r="P1249" i="6" s="1"/>
  <c r="E54" i="7" s="1"/>
  <c r="P1240" i="6"/>
  <c r="P1239" i="6" s="1"/>
  <c r="E52" i="7" s="1"/>
  <c r="Q1153" i="6"/>
  <c r="Q1152" i="6" s="1"/>
  <c r="F43" i="7" s="1"/>
  <c r="P1014" i="6"/>
  <c r="Q1014" i="6" s="1"/>
  <c r="P952" i="6"/>
  <c r="N687" i="6"/>
  <c r="P672" i="6"/>
  <c r="Q672" i="6" s="1"/>
  <c r="Q544" i="6"/>
  <c r="P36" i="6"/>
  <c r="Q36" i="6" s="1"/>
  <c r="N1210" i="6"/>
  <c r="Q779" i="6"/>
  <c r="Q655" i="6"/>
  <c r="Q379" i="6"/>
  <c r="Q117" i="6"/>
  <c r="Q1177" i="6"/>
  <c r="Q1170" i="6" s="1"/>
  <c r="F44" i="7" s="1"/>
  <c r="L1135" i="6"/>
  <c r="D39" i="7" s="1"/>
  <c r="D40" i="7"/>
  <c r="T1123" i="6"/>
  <c r="G35" i="7" s="1"/>
  <c r="Q1084" i="6"/>
  <c r="Q884" i="6"/>
  <c r="K210" i="4"/>
  <c r="K69" i="4"/>
  <c r="L1210" i="6"/>
  <c r="D49" i="7" s="1"/>
  <c r="Q1093" i="6"/>
  <c r="L407" i="6"/>
  <c r="D15" i="7" s="1"/>
  <c r="Q153" i="6"/>
  <c r="Q84" i="6"/>
  <c r="T1135" i="6"/>
  <c r="G39" i="7" s="1"/>
  <c r="Q1102" i="6"/>
  <c r="Q626" i="6"/>
  <c r="L563" i="6"/>
  <c r="D19" i="7" s="1"/>
  <c r="Q148" i="6"/>
  <c r="L128" i="6"/>
  <c r="D11" i="7" s="1"/>
  <c r="N111" i="6"/>
  <c r="Q14" i="6"/>
  <c r="Q492" i="6"/>
  <c r="Q1040" i="6"/>
  <c r="Q705" i="6"/>
  <c r="Q582" i="6"/>
  <c r="J563" i="6"/>
  <c r="C19" i="7" s="1"/>
  <c r="Q501" i="6"/>
  <c r="Q421" i="6"/>
  <c r="J1210" i="6"/>
  <c r="C49" i="7" s="1"/>
  <c r="Q356" i="6"/>
  <c r="Q985" i="6"/>
  <c r="Q925" i="6"/>
  <c r="N830" i="6"/>
  <c r="K134" i="4"/>
  <c r="K97" i="4"/>
  <c r="K12" i="4"/>
  <c r="N1194" i="6"/>
  <c r="N1034" i="6"/>
  <c r="Q996" i="6"/>
  <c r="Q936" i="6"/>
  <c r="L830" i="6"/>
  <c r="D31" i="7" s="1"/>
  <c r="N620" i="6"/>
  <c r="Q112" i="6"/>
  <c r="Q836" i="6"/>
  <c r="P111" i="6"/>
  <c r="E10" i="7" s="1"/>
  <c r="L1202" i="6"/>
  <c r="D48" i="7" s="1"/>
  <c r="Q78" i="6"/>
  <c r="Q1250" i="6"/>
  <c r="Q1249" i="6" s="1"/>
  <c r="F54" i="7" s="1"/>
  <c r="Q1198" i="6"/>
  <c r="T1227" i="6"/>
  <c r="G50" i="7" s="1"/>
  <c r="G51" i="7"/>
  <c r="L1034" i="6"/>
  <c r="D33" i="7" s="1"/>
  <c r="Q980" i="6"/>
  <c r="Q922" i="6"/>
  <c r="Q719" i="6"/>
  <c r="L620" i="6"/>
  <c r="D20" i="7" s="1"/>
  <c r="Q596" i="6"/>
  <c r="Q202" i="6"/>
  <c r="J128" i="6"/>
  <c r="C11" i="7" s="1"/>
  <c r="K148" i="4"/>
  <c r="K110" i="4"/>
  <c r="W142" i="5"/>
  <c r="W145" i="5" s="1"/>
  <c r="W147" i="5" s="1"/>
  <c r="W146" i="5" s="1"/>
  <c r="Q1217" i="6"/>
  <c r="J1194" i="6"/>
  <c r="C47" i="7" s="1"/>
  <c r="P1182" i="6"/>
  <c r="P1181" i="6" s="1"/>
  <c r="E45" i="7" s="1"/>
  <c r="Q1009" i="6"/>
  <c r="Q947" i="6"/>
  <c r="Q844" i="6"/>
  <c r="Q782" i="6"/>
  <c r="Q743" i="6"/>
  <c r="Q680" i="6"/>
  <c r="N452" i="6"/>
  <c r="J253" i="4"/>
  <c r="P1245" i="6"/>
  <c r="P1244" i="6" s="1"/>
  <c r="E53" i="7" s="1"/>
  <c r="J1228" i="6"/>
  <c r="C51" i="7" s="1"/>
  <c r="N1181" i="6"/>
  <c r="P1143" i="6"/>
  <c r="Q1143" i="6" s="1"/>
  <c r="Q1142" i="6" s="1"/>
  <c r="F42" i="7" s="1"/>
  <c r="Q1051" i="6"/>
  <c r="Q550" i="6"/>
  <c r="L452" i="6"/>
  <c r="D17" i="7" s="1"/>
  <c r="N383" i="6"/>
  <c r="Q319" i="6"/>
  <c r="Q73" i="6"/>
  <c r="T1129" i="6"/>
  <c r="G37" i="7" s="1"/>
  <c r="G38" i="7"/>
  <c r="Q1108" i="6"/>
  <c r="Q856" i="6"/>
  <c r="T741" i="6"/>
  <c r="G25" i="7" s="1"/>
  <c r="G26" i="7"/>
  <c r="K160" i="4"/>
  <c r="K31" i="4"/>
  <c r="K4" i="4"/>
  <c r="P1210" i="6"/>
  <c r="E49" i="7" s="1"/>
  <c r="N1142" i="6"/>
  <c r="L1115" i="6"/>
  <c r="D34" i="7" s="1"/>
  <c r="Q1069" i="6"/>
  <c r="Q841" i="6"/>
  <c r="J808" i="6"/>
  <c r="C29" i="7" s="1"/>
  <c r="L788" i="6"/>
  <c r="D27" i="7" s="1"/>
  <c r="J742" i="6"/>
  <c r="C26" i="7" s="1"/>
  <c r="Q486" i="6"/>
  <c r="Q466" i="6"/>
  <c r="J452" i="6"/>
  <c r="C17" i="7" s="1"/>
  <c r="L383" i="6"/>
  <c r="D14" i="7" s="1"/>
  <c r="Q346" i="6"/>
  <c r="Q893" i="6"/>
  <c r="Q408" i="6"/>
  <c r="K218" i="4"/>
  <c r="K121" i="4"/>
  <c r="K75" i="4"/>
  <c r="W178" i="5"/>
  <c r="W181" i="5" s="1"/>
  <c r="W183" i="5" s="1"/>
  <c r="W182" i="5" s="1"/>
  <c r="Q1235" i="6"/>
  <c r="Q1228" i="6" s="1"/>
  <c r="F51" i="7" s="1"/>
  <c r="Q1158" i="6"/>
  <c r="Q1116" i="6"/>
  <c r="Q1115" i="6" s="1"/>
  <c r="F34" i="7" s="1"/>
  <c r="N897" i="6"/>
  <c r="Q865" i="6"/>
  <c r="J788" i="6"/>
  <c r="C27" i="7" s="1"/>
  <c r="P704" i="6"/>
  <c r="E23" i="7" s="1"/>
  <c r="Q688" i="6"/>
  <c r="Q647" i="6"/>
  <c r="Q559" i="6"/>
  <c r="N360" i="6"/>
  <c r="N23" i="6"/>
  <c r="L8" i="6"/>
  <c r="D8" i="7" s="1"/>
  <c r="Q1087" i="6"/>
  <c r="Q1078" i="6"/>
  <c r="Q809" i="6"/>
  <c r="Q808" i="6" s="1"/>
  <c r="F29" i="7" s="1"/>
  <c r="Q570" i="6"/>
  <c r="L533" i="6"/>
  <c r="D18" i="7" s="1"/>
  <c r="Q521" i="6"/>
  <c r="Q477" i="6"/>
  <c r="L360" i="6"/>
  <c r="D13" i="7" s="1"/>
  <c r="P8" i="6"/>
  <c r="E8" i="7" s="1"/>
  <c r="K129" i="4"/>
  <c r="K91" i="4"/>
  <c r="K55" i="4"/>
  <c r="Q1255" i="6"/>
  <c r="Q1254" i="6" s="1"/>
  <c r="F55" i="7" s="1"/>
  <c r="Q1214" i="6"/>
  <c r="J1202" i="6"/>
  <c r="C48" i="7" s="1"/>
  <c r="P1190" i="6"/>
  <c r="P1153" i="6"/>
  <c r="P1152" i="6" s="1"/>
  <c r="E43" i="7" s="1"/>
  <c r="T1141" i="6"/>
  <c r="G41" i="7" s="1"/>
  <c r="G42" i="7"/>
  <c r="Q1019" i="6"/>
  <c r="P977" i="6"/>
  <c r="Q977" i="6" s="1"/>
  <c r="Q955" i="6"/>
  <c r="P919" i="6"/>
  <c r="Q919" i="6" s="1"/>
  <c r="L897" i="6"/>
  <c r="D32" i="7" s="1"/>
  <c r="Q898" i="6"/>
  <c r="P871" i="6"/>
  <c r="Q871" i="6" s="1"/>
  <c r="Q826" i="6"/>
  <c r="Q825" i="6" s="1"/>
  <c r="F30" i="7" s="1"/>
  <c r="N742" i="6"/>
  <c r="P448" i="6"/>
  <c r="Q448" i="6" s="1"/>
  <c r="P360" i="6"/>
  <c r="E13" i="7" s="1"/>
  <c r="N241" i="6"/>
  <c r="Q159" i="6"/>
  <c r="Q42" i="6"/>
  <c r="T7" i="6"/>
  <c r="G7" i="7" s="1"/>
  <c r="G8" i="7"/>
  <c r="Q1030" i="6"/>
  <c r="N808" i="6"/>
  <c r="N788" i="6"/>
  <c r="L742" i="6"/>
  <c r="Q616" i="6"/>
  <c r="L241" i="6"/>
  <c r="D12" i="7" s="1"/>
  <c r="P117" i="6"/>
  <c r="Q966" i="6"/>
  <c r="Q910" i="6"/>
  <c r="K142" i="4"/>
  <c r="K119" i="4"/>
  <c r="K104" i="4"/>
  <c r="K52" i="4"/>
  <c r="K26" i="4"/>
  <c r="Q1211" i="6"/>
  <c r="N1170" i="6"/>
  <c r="L1152" i="6"/>
  <c r="D43" i="7" s="1"/>
  <c r="J1115" i="6"/>
  <c r="C34" i="7" s="1"/>
  <c r="L808" i="6"/>
  <c r="D29" i="7" s="1"/>
  <c r="Q768" i="6"/>
  <c r="Q735" i="6"/>
  <c r="Q734" i="6" s="1"/>
  <c r="F24" i="7" s="1"/>
  <c r="N407" i="6"/>
  <c r="Q279" i="6"/>
  <c r="N128" i="6"/>
  <c r="L23" i="6"/>
  <c r="D9" i="7" s="1"/>
  <c r="J23" i="6"/>
  <c r="C9" i="7" s="1"/>
  <c r="P1131" i="6"/>
  <c r="Q1131" i="6" s="1"/>
  <c r="Q1130" i="6" s="1"/>
  <c r="J1129" i="6"/>
  <c r="C37" i="7" s="1"/>
  <c r="P742" i="6"/>
  <c r="E26" i="7" s="1"/>
  <c r="Q748" i="6"/>
  <c r="P651" i="6"/>
  <c r="E21" i="7" s="1"/>
  <c r="P128" i="6"/>
  <c r="E11" i="7" s="1"/>
  <c r="P1202" i="6"/>
  <c r="E48" i="7" s="1"/>
  <c r="N1141" i="6"/>
  <c r="P687" i="6"/>
  <c r="E22" i="7" s="1"/>
  <c r="Q694" i="6"/>
  <c r="P830" i="6"/>
  <c r="E31" i="7" s="1"/>
  <c r="P1034" i="6"/>
  <c r="E33" i="7" s="1"/>
  <c r="P620" i="6"/>
  <c r="E20" i="7" s="1"/>
  <c r="P407" i="6"/>
  <c r="E15" i="7" s="1"/>
  <c r="P897" i="6"/>
  <c r="E32" i="7" s="1"/>
  <c r="P383" i="6"/>
  <c r="E14" i="7" s="1"/>
  <c r="P241" i="6"/>
  <c r="E12" i="7" s="1"/>
  <c r="L1123" i="6"/>
  <c r="D35" i="7" s="1"/>
  <c r="N741" i="6"/>
  <c r="P533" i="6"/>
  <c r="E18" i="7" s="1"/>
  <c r="Q534" i="6"/>
  <c r="P23" i="6"/>
  <c r="Q24" i="6"/>
  <c r="T6" i="6"/>
  <c r="G6" i="7" s="1"/>
  <c r="N7" i="6"/>
  <c r="N1227" i="6"/>
  <c r="P1170" i="6"/>
  <c r="E44" i="7" s="1"/>
  <c r="P563" i="6"/>
  <c r="E19" i="7" s="1"/>
  <c r="P452" i="6"/>
  <c r="E17" i="7" s="1"/>
  <c r="Q1203" i="6"/>
  <c r="J1152" i="6"/>
  <c r="C43" i="7" s="1"/>
  <c r="J825" i="6"/>
  <c r="C30" i="7" s="1"/>
  <c r="J734" i="6"/>
  <c r="C24" i="7" s="1"/>
  <c r="J704" i="6"/>
  <c r="C23" i="7" s="1"/>
  <c r="J407" i="6"/>
  <c r="C15" i="7" s="1"/>
  <c r="J8" i="6"/>
  <c r="C8" i="7" s="1"/>
  <c r="J1254" i="6"/>
  <c r="C55" i="7" s="1"/>
  <c r="Q1195" i="6"/>
  <c r="Q1194" i="6" s="1"/>
  <c r="F47" i="7" s="1"/>
  <c r="J1170" i="6"/>
  <c r="C44" i="7" s="1"/>
  <c r="J897" i="6"/>
  <c r="C32" i="7" s="1"/>
  <c r="J1034" i="6"/>
  <c r="C33" i="7" s="1"/>
  <c r="J830" i="6"/>
  <c r="C31" i="7" s="1"/>
  <c r="J801" i="6"/>
  <c r="C28" i="7" s="1"/>
  <c r="J651" i="6"/>
  <c r="C21" i="7" s="1"/>
  <c r="J620" i="6"/>
  <c r="C20" i="7" s="1"/>
  <c r="Q390" i="6"/>
  <c r="J383" i="6"/>
  <c r="C14" i="7" s="1"/>
  <c r="Q364" i="6"/>
  <c r="J360" i="6"/>
  <c r="C13" i="7" s="1"/>
  <c r="Q335" i="6"/>
  <c r="Q294" i="6"/>
  <c r="Q253" i="6"/>
  <c r="Q218" i="6"/>
  <c r="Q175" i="6"/>
  <c r="Q129" i="6"/>
  <c r="Q99" i="6"/>
  <c r="Q57" i="6"/>
  <c r="P808" i="6"/>
  <c r="E29" i="7" s="1"/>
  <c r="Q795" i="6"/>
  <c r="Q788" i="6" s="1"/>
  <c r="F27" i="7" s="1"/>
  <c r="J111" i="6"/>
  <c r="C10" i="7" s="1"/>
  <c r="Q48" i="6"/>
  <c r="Q9" i="6"/>
  <c r="J533" i="6"/>
  <c r="C18" i="7" s="1"/>
  <c r="P788" i="6"/>
  <c r="E27" i="7" s="1"/>
  <c r="Q1206" i="6"/>
  <c r="Q1185" i="6"/>
  <c r="Q1163" i="6"/>
  <c r="Q1099" i="6"/>
  <c r="Q1075" i="6"/>
  <c r="Q1035" i="6"/>
  <c r="Q1006" i="6"/>
  <c r="Q974" i="6"/>
  <c r="Q944" i="6"/>
  <c r="Q916" i="6"/>
  <c r="Q890" i="6"/>
  <c r="Q862" i="6"/>
  <c r="Q831" i="6"/>
  <c r="Q802" i="6"/>
  <c r="Q801" i="6" s="1"/>
  <c r="F28" i="7" s="1"/>
  <c r="Q776" i="6"/>
  <c r="Q714" i="6"/>
  <c r="Q704" i="6" s="1"/>
  <c r="F23" i="7" s="1"/>
  <c r="Q652" i="6"/>
  <c r="Q621" i="6"/>
  <c r="Q620" i="6" s="1"/>
  <c r="F20" i="7" s="1"/>
  <c r="Q591" i="6"/>
  <c r="Q563" i="6" s="1"/>
  <c r="F19" i="7" s="1"/>
  <c r="Q556" i="6"/>
  <c r="Q529" i="6"/>
  <c r="Q498" i="6"/>
  <c r="Q474" i="6"/>
  <c r="Q452" i="6" s="1"/>
  <c r="F17" i="7" s="1"/>
  <c r="Q445" i="6"/>
  <c r="J439" i="6"/>
  <c r="C16" i="7" s="1"/>
  <c r="Q416" i="6"/>
  <c r="Q384" i="6"/>
  <c r="Q361" i="6"/>
  <c r="Q330" i="6"/>
  <c r="Q289" i="6"/>
  <c r="Q247" i="6"/>
  <c r="J241" i="6"/>
  <c r="C12" i="7" s="1"/>
  <c r="Q213" i="6"/>
  <c r="Q170" i="6"/>
  <c r="Q94" i="6"/>
  <c r="Q54" i="6"/>
  <c r="Q17" i="6"/>
  <c r="W199" i="5"/>
  <c r="I253" i="4"/>
  <c r="K253" i="4" s="1"/>
  <c r="I1131" i="6" s="1"/>
  <c r="J1131" i="6" s="1"/>
  <c r="J1130" i="6" s="1"/>
  <c r="C38" i="7" s="1"/>
  <c r="J37" i="2"/>
  <c r="J36" i="2"/>
  <c r="AY55" i="1" s="1"/>
  <c r="J35" i="2"/>
  <c r="AX55" i="1" s="1"/>
  <c r="BI372" i="2"/>
  <c r="BH372" i="2"/>
  <c r="BG372" i="2"/>
  <c r="BF372" i="2"/>
  <c r="T372" i="2"/>
  <c r="R372" i="2"/>
  <c r="P372" i="2"/>
  <c r="BI368" i="2"/>
  <c r="BH368" i="2"/>
  <c r="BG368" i="2"/>
  <c r="BF368" i="2"/>
  <c r="T368" i="2"/>
  <c r="R368" i="2"/>
  <c r="P368" i="2"/>
  <c r="BI364" i="2"/>
  <c r="BH364" i="2"/>
  <c r="BG364" i="2"/>
  <c r="BF364" i="2"/>
  <c r="T364" i="2"/>
  <c r="R364" i="2"/>
  <c r="P364" i="2"/>
  <c r="BI361" i="2"/>
  <c r="BH361" i="2"/>
  <c r="BG361" i="2"/>
  <c r="BF361" i="2"/>
  <c r="T361" i="2"/>
  <c r="R361" i="2"/>
  <c r="P361" i="2"/>
  <c r="BI358" i="2"/>
  <c r="BH358" i="2"/>
  <c r="BG358" i="2"/>
  <c r="BF358" i="2"/>
  <c r="T358" i="2"/>
  <c r="R358" i="2"/>
  <c r="P358" i="2"/>
  <c r="BI355" i="2"/>
  <c r="BH355" i="2"/>
  <c r="BG355" i="2"/>
  <c r="BF355" i="2"/>
  <c r="T355" i="2"/>
  <c r="R355" i="2"/>
  <c r="P355" i="2"/>
  <c r="BI350" i="2"/>
  <c r="BH350" i="2"/>
  <c r="BG350" i="2"/>
  <c r="BF350" i="2"/>
  <c r="T350" i="2"/>
  <c r="R350" i="2"/>
  <c r="P350" i="2"/>
  <c r="BI347" i="2"/>
  <c r="BH347" i="2"/>
  <c r="BG347" i="2"/>
  <c r="BF347" i="2"/>
  <c r="T347" i="2"/>
  <c r="R347" i="2"/>
  <c r="P347" i="2"/>
  <c r="BI344" i="2"/>
  <c r="BH344" i="2"/>
  <c r="BG344" i="2"/>
  <c r="BF344" i="2"/>
  <c r="T344" i="2"/>
  <c r="R344" i="2"/>
  <c r="P344" i="2"/>
  <c r="BI340" i="2"/>
  <c r="BH340" i="2"/>
  <c r="BG340" i="2"/>
  <c r="BF340" i="2"/>
  <c r="T340" i="2"/>
  <c r="R340" i="2"/>
  <c r="P340" i="2"/>
  <c r="BI337" i="2"/>
  <c r="BH337" i="2"/>
  <c r="BG337" i="2"/>
  <c r="BF337" i="2"/>
  <c r="T337" i="2"/>
  <c r="R337" i="2"/>
  <c r="P337" i="2"/>
  <c r="BI334" i="2"/>
  <c r="BH334" i="2"/>
  <c r="BG334" i="2"/>
  <c r="BF334" i="2"/>
  <c r="T334" i="2"/>
  <c r="R334" i="2"/>
  <c r="P334" i="2"/>
  <c r="BI332" i="2"/>
  <c r="BH332" i="2"/>
  <c r="BG332" i="2"/>
  <c r="BF332" i="2"/>
  <c r="T332" i="2"/>
  <c r="R332" i="2"/>
  <c r="P332" i="2"/>
  <c r="BI330" i="2"/>
  <c r="BH330" i="2"/>
  <c r="BG330" i="2"/>
  <c r="BF330" i="2"/>
  <c r="T330" i="2"/>
  <c r="R330" i="2"/>
  <c r="P330" i="2"/>
  <c r="BI327" i="2"/>
  <c r="BH327" i="2"/>
  <c r="BG327" i="2"/>
  <c r="BF327" i="2"/>
  <c r="T327" i="2"/>
  <c r="R327" i="2"/>
  <c r="P327" i="2"/>
  <c r="BI325" i="2"/>
  <c r="BH325" i="2"/>
  <c r="BG325" i="2"/>
  <c r="BF325" i="2"/>
  <c r="T325" i="2"/>
  <c r="R325" i="2"/>
  <c r="P325" i="2"/>
  <c r="BI322" i="2"/>
  <c r="BH322" i="2"/>
  <c r="BG322" i="2"/>
  <c r="BF322" i="2"/>
  <c r="T322" i="2"/>
  <c r="R322" i="2"/>
  <c r="P322" i="2"/>
  <c r="BI318" i="2"/>
  <c r="BH318" i="2"/>
  <c r="BG318" i="2"/>
  <c r="BF318" i="2"/>
  <c r="T318" i="2"/>
  <c r="R318" i="2"/>
  <c r="P318" i="2"/>
  <c r="BI315" i="2"/>
  <c r="BH315" i="2"/>
  <c r="BG315" i="2"/>
  <c r="BF315" i="2"/>
  <c r="T315" i="2"/>
  <c r="R315" i="2"/>
  <c r="P315" i="2"/>
  <c r="BI312" i="2"/>
  <c r="BH312" i="2"/>
  <c r="BG312" i="2"/>
  <c r="BF312" i="2"/>
  <c r="T312" i="2"/>
  <c r="R312" i="2"/>
  <c r="P312" i="2"/>
  <c r="BI309" i="2"/>
  <c r="BH309" i="2"/>
  <c r="BG309" i="2"/>
  <c r="BF309" i="2"/>
  <c r="T309" i="2"/>
  <c r="R309" i="2"/>
  <c r="P309" i="2"/>
  <c r="BI304" i="2"/>
  <c r="BH304" i="2"/>
  <c r="BG304" i="2"/>
  <c r="BF304" i="2"/>
  <c r="T304" i="2"/>
  <c r="R304" i="2"/>
  <c r="P304" i="2"/>
  <c r="BI302" i="2"/>
  <c r="BH302" i="2"/>
  <c r="BG302" i="2"/>
  <c r="BF302" i="2"/>
  <c r="T302" i="2"/>
  <c r="R302" i="2"/>
  <c r="P302" i="2"/>
  <c r="BI300" i="2"/>
  <c r="BH300" i="2"/>
  <c r="BG300" i="2"/>
  <c r="BF300" i="2"/>
  <c r="T300" i="2"/>
  <c r="R300" i="2"/>
  <c r="P300" i="2"/>
  <c r="BI297" i="2"/>
  <c r="BH297" i="2"/>
  <c r="BG297" i="2"/>
  <c r="BF297" i="2"/>
  <c r="T297" i="2"/>
  <c r="R297" i="2"/>
  <c r="P297" i="2"/>
  <c r="BI295" i="2"/>
  <c r="BH295" i="2"/>
  <c r="BG295" i="2"/>
  <c r="BF295" i="2"/>
  <c r="T295" i="2"/>
  <c r="R295" i="2"/>
  <c r="P295" i="2"/>
  <c r="BI292" i="2"/>
  <c r="BH292" i="2"/>
  <c r="BG292" i="2"/>
  <c r="BF292" i="2"/>
  <c r="T292" i="2"/>
  <c r="R292" i="2"/>
  <c r="P292" i="2"/>
  <c r="BI290" i="2"/>
  <c r="BH290" i="2"/>
  <c r="BG290" i="2"/>
  <c r="BF290" i="2"/>
  <c r="T290" i="2"/>
  <c r="R290" i="2"/>
  <c r="P290" i="2"/>
  <c r="BI288" i="2"/>
  <c r="BH288" i="2"/>
  <c r="BG288" i="2"/>
  <c r="BF288" i="2"/>
  <c r="T288" i="2"/>
  <c r="R288" i="2"/>
  <c r="P288" i="2"/>
  <c r="BI286" i="2"/>
  <c r="BH286" i="2"/>
  <c r="BG286" i="2"/>
  <c r="BF286" i="2"/>
  <c r="T286" i="2"/>
  <c r="R286" i="2"/>
  <c r="P286" i="2"/>
  <c r="BI283" i="2"/>
  <c r="BH283" i="2"/>
  <c r="BG283" i="2"/>
  <c r="BF283" i="2"/>
  <c r="T283" i="2"/>
  <c r="R283" i="2"/>
  <c r="P283" i="2"/>
  <c r="BI281" i="2"/>
  <c r="BH281" i="2"/>
  <c r="BG281" i="2"/>
  <c r="BF281" i="2"/>
  <c r="T281" i="2"/>
  <c r="R281" i="2"/>
  <c r="P281" i="2"/>
  <c r="BI278" i="2"/>
  <c r="BH278" i="2"/>
  <c r="BG278" i="2"/>
  <c r="BF278" i="2"/>
  <c r="T278" i="2"/>
  <c r="R278" i="2"/>
  <c r="P278" i="2"/>
  <c r="BI276" i="2"/>
  <c r="BH276" i="2"/>
  <c r="BG276" i="2"/>
  <c r="BF276" i="2"/>
  <c r="T276" i="2"/>
  <c r="R276" i="2"/>
  <c r="P276" i="2"/>
  <c r="BI273" i="2"/>
  <c r="BH273" i="2"/>
  <c r="BG273" i="2"/>
  <c r="BF273" i="2"/>
  <c r="T273" i="2"/>
  <c r="R273" i="2"/>
  <c r="P273" i="2"/>
  <c r="BI271" i="2"/>
  <c r="BH271" i="2"/>
  <c r="BG271" i="2"/>
  <c r="BF271" i="2"/>
  <c r="T271" i="2"/>
  <c r="R271" i="2"/>
  <c r="P271" i="2"/>
  <c r="BI269" i="2"/>
  <c r="BH269" i="2"/>
  <c r="BG269" i="2"/>
  <c r="BF269" i="2"/>
  <c r="T269" i="2"/>
  <c r="R269" i="2"/>
  <c r="P269" i="2"/>
  <c r="BI267" i="2"/>
  <c r="BH267" i="2"/>
  <c r="BG267" i="2"/>
  <c r="BF267" i="2"/>
  <c r="T267" i="2"/>
  <c r="R267" i="2"/>
  <c r="P267" i="2"/>
  <c r="BI265" i="2"/>
  <c r="BH265" i="2"/>
  <c r="BG265" i="2"/>
  <c r="BF265" i="2"/>
  <c r="T265" i="2"/>
  <c r="R265" i="2"/>
  <c r="P265" i="2"/>
  <c r="BI262" i="2"/>
  <c r="BH262" i="2"/>
  <c r="BG262" i="2"/>
  <c r="BF262" i="2"/>
  <c r="T262" i="2"/>
  <c r="R262" i="2"/>
  <c r="P262" i="2"/>
  <c r="BI260" i="2"/>
  <c r="BH260" i="2"/>
  <c r="BG260" i="2"/>
  <c r="BF260" i="2"/>
  <c r="T260" i="2"/>
  <c r="R260" i="2"/>
  <c r="P260" i="2"/>
  <c r="BI258" i="2"/>
  <c r="BH258" i="2"/>
  <c r="BG258" i="2"/>
  <c r="BF258" i="2"/>
  <c r="T258" i="2"/>
  <c r="R258" i="2"/>
  <c r="P258" i="2"/>
  <c r="BI256" i="2"/>
  <c r="BH256" i="2"/>
  <c r="BG256" i="2"/>
  <c r="BF256" i="2"/>
  <c r="T256" i="2"/>
  <c r="R256" i="2"/>
  <c r="P256" i="2"/>
  <c r="BI253" i="2"/>
  <c r="BH253" i="2"/>
  <c r="BG253" i="2"/>
  <c r="BF253" i="2"/>
  <c r="T253" i="2"/>
  <c r="R253" i="2"/>
  <c r="P253" i="2"/>
  <c r="BI251" i="2"/>
  <c r="BH251" i="2"/>
  <c r="BG251" i="2"/>
  <c r="BF251" i="2"/>
  <c r="T251" i="2"/>
  <c r="R251" i="2"/>
  <c r="P251" i="2"/>
  <c r="BI249" i="2"/>
  <c r="BH249" i="2"/>
  <c r="BG249" i="2"/>
  <c r="BF249" i="2"/>
  <c r="T249" i="2"/>
  <c r="R249" i="2"/>
  <c r="P249" i="2"/>
  <c r="BI247" i="2"/>
  <c r="BH247" i="2"/>
  <c r="BG247" i="2"/>
  <c r="BF247" i="2"/>
  <c r="T247" i="2"/>
  <c r="R247" i="2"/>
  <c r="P247" i="2"/>
  <c r="BI244" i="2"/>
  <c r="BH244" i="2"/>
  <c r="BG244" i="2"/>
  <c r="BF244" i="2"/>
  <c r="T244" i="2"/>
  <c r="R244" i="2"/>
  <c r="P244" i="2"/>
  <c r="BI242" i="2"/>
  <c r="BH242" i="2"/>
  <c r="BG242" i="2"/>
  <c r="BF242" i="2"/>
  <c r="T242" i="2"/>
  <c r="R242" i="2"/>
  <c r="P242" i="2"/>
  <c r="BI239" i="2"/>
  <c r="BH239" i="2"/>
  <c r="BG239" i="2"/>
  <c r="BF239" i="2"/>
  <c r="T239" i="2"/>
  <c r="R239" i="2"/>
  <c r="P239" i="2"/>
  <c r="BI237" i="2"/>
  <c r="BH237" i="2"/>
  <c r="BG237" i="2"/>
  <c r="BF237" i="2"/>
  <c r="T237" i="2"/>
  <c r="R237" i="2"/>
  <c r="P237" i="2"/>
  <c r="BI235" i="2"/>
  <c r="BH235" i="2"/>
  <c r="BG235" i="2"/>
  <c r="BF235" i="2"/>
  <c r="T235" i="2"/>
  <c r="R235" i="2"/>
  <c r="P235" i="2"/>
  <c r="BI233" i="2"/>
  <c r="BH233" i="2"/>
  <c r="BG233" i="2"/>
  <c r="BF233" i="2"/>
  <c r="T233" i="2"/>
  <c r="R233" i="2"/>
  <c r="P233" i="2"/>
  <c r="BI231" i="2"/>
  <c r="BH231" i="2"/>
  <c r="BG231" i="2"/>
  <c r="BF231" i="2"/>
  <c r="T231" i="2"/>
  <c r="R231" i="2"/>
  <c r="P231" i="2"/>
  <c r="BI229" i="2"/>
  <c r="BH229" i="2"/>
  <c r="BG229" i="2"/>
  <c r="BF229" i="2"/>
  <c r="T229" i="2"/>
  <c r="R229" i="2"/>
  <c r="P229" i="2"/>
  <c r="BI226" i="2"/>
  <c r="BH226" i="2"/>
  <c r="BG226" i="2"/>
  <c r="BF226" i="2"/>
  <c r="T226" i="2"/>
  <c r="R226" i="2"/>
  <c r="P226" i="2"/>
  <c r="BI224" i="2"/>
  <c r="BH224" i="2"/>
  <c r="BG224" i="2"/>
  <c r="BF224" i="2"/>
  <c r="T224" i="2"/>
  <c r="R224" i="2"/>
  <c r="P224" i="2"/>
  <c r="BI222" i="2"/>
  <c r="BH222" i="2"/>
  <c r="BG222" i="2"/>
  <c r="BF222" i="2"/>
  <c r="T222" i="2"/>
  <c r="R222" i="2"/>
  <c r="P222" i="2"/>
  <c r="BI220" i="2"/>
  <c r="BH220" i="2"/>
  <c r="BG220" i="2"/>
  <c r="BF220" i="2"/>
  <c r="T220" i="2"/>
  <c r="R220" i="2"/>
  <c r="P220" i="2"/>
  <c r="BI218" i="2"/>
  <c r="BH218" i="2"/>
  <c r="BG218" i="2"/>
  <c r="BF218" i="2"/>
  <c r="T218" i="2"/>
  <c r="R218" i="2"/>
  <c r="P218" i="2"/>
  <c r="BI216" i="2"/>
  <c r="BH216" i="2"/>
  <c r="BG216" i="2"/>
  <c r="BF216" i="2"/>
  <c r="T216" i="2"/>
  <c r="R216" i="2"/>
  <c r="P216" i="2"/>
  <c r="BI214" i="2"/>
  <c r="BH214" i="2"/>
  <c r="BG214" i="2"/>
  <c r="BF214" i="2"/>
  <c r="T214" i="2"/>
  <c r="R214" i="2"/>
  <c r="P214" i="2"/>
  <c r="BI211" i="2"/>
  <c r="BH211" i="2"/>
  <c r="BG211" i="2"/>
  <c r="BF211" i="2"/>
  <c r="T211" i="2"/>
  <c r="R211" i="2"/>
  <c r="P211" i="2"/>
  <c r="BI209" i="2"/>
  <c r="BH209" i="2"/>
  <c r="BG209" i="2"/>
  <c r="BF209" i="2"/>
  <c r="T209" i="2"/>
  <c r="R209" i="2"/>
  <c r="P209" i="2"/>
  <c r="BI207" i="2"/>
  <c r="BH207" i="2"/>
  <c r="BG207" i="2"/>
  <c r="BF207" i="2"/>
  <c r="T207" i="2"/>
  <c r="R207" i="2"/>
  <c r="P207" i="2"/>
  <c r="BI204" i="2"/>
  <c r="BH204" i="2"/>
  <c r="BG204" i="2"/>
  <c r="BF204" i="2"/>
  <c r="T204" i="2"/>
  <c r="R204" i="2"/>
  <c r="P204" i="2"/>
  <c r="BI201" i="2"/>
  <c r="BH201" i="2"/>
  <c r="BG201" i="2"/>
  <c r="BF201" i="2"/>
  <c r="T201" i="2"/>
  <c r="R201" i="2"/>
  <c r="P201" i="2"/>
  <c r="BI199" i="2"/>
  <c r="BH199" i="2"/>
  <c r="BG199" i="2"/>
  <c r="BF199" i="2"/>
  <c r="T199" i="2"/>
  <c r="R199" i="2"/>
  <c r="P199" i="2"/>
  <c r="BI197" i="2"/>
  <c r="BH197" i="2"/>
  <c r="BG197" i="2"/>
  <c r="BF197" i="2"/>
  <c r="T197" i="2"/>
  <c r="R197" i="2"/>
  <c r="P197" i="2"/>
  <c r="BI194" i="2"/>
  <c r="BH194" i="2"/>
  <c r="BG194" i="2"/>
  <c r="BF194" i="2"/>
  <c r="T194" i="2"/>
  <c r="R194" i="2"/>
  <c r="P194" i="2"/>
  <c r="BI192" i="2"/>
  <c r="BH192" i="2"/>
  <c r="BG192" i="2"/>
  <c r="BF192" i="2"/>
  <c r="T192" i="2"/>
  <c r="R192" i="2"/>
  <c r="P192" i="2"/>
  <c r="BI189" i="2"/>
  <c r="BH189" i="2"/>
  <c r="BG189" i="2"/>
  <c r="BF189" i="2"/>
  <c r="T189" i="2"/>
  <c r="R189" i="2"/>
  <c r="P189" i="2"/>
  <c r="BI187" i="2"/>
  <c r="BH187" i="2"/>
  <c r="BG187" i="2"/>
  <c r="BF187" i="2"/>
  <c r="T187" i="2"/>
  <c r="R187" i="2"/>
  <c r="P187" i="2"/>
  <c r="BI184" i="2"/>
  <c r="BH184" i="2"/>
  <c r="BG184" i="2"/>
  <c r="BF184" i="2"/>
  <c r="T184" i="2"/>
  <c r="R184" i="2"/>
  <c r="P184" i="2"/>
  <c r="BI182" i="2"/>
  <c r="BH182" i="2"/>
  <c r="BG182" i="2"/>
  <c r="BF182" i="2"/>
  <c r="T182" i="2"/>
  <c r="R182" i="2"/>
  <c r="P182" i="2"/>
  <c r="BI179" i="2"/>
  <c r="BH179" i="2"/>
  <c r="BG179" i="2"/>
  <c r="BF179" i="2"/>
  <c r="T179" i="2"/>
  <c r="R179" i="2"/>
  <c r="P179" i="2"/>
  <c r="BI177" i="2"/>
  <c r="BH177" i="2"/>
  <c r="BG177" i="2"/>
  <c r="BF177" i="2"/>
  <c r="T177" i="2"/>
  <c r="R177" i="2"/>
  <c r="P177" i="2"/>
  <c r="BI174" i="2"/>
  <c r="BH174" i="2"/>
  <c r="BG174" i="2"/>
  <c r="BF174" i="2"/>
  <c r="T174" i="2"/>
  <c r="R174" i="2"/>
  <c r="P174" i="2"/>
  <c r="BI172" i="2"/>
  <c r="BH172" i="2"/>
  <c r="BG172" i="2"/>
  <c r="BF172" i="2"/>
  <c r="T172" i="2"/>
  <c r="R172" i="2"/>
  <c r="P172" i="2"/>
  <c r="BI169" i="2"/>
  <c r="BH169" i="2"/>
  <c r="BG169" i="2"/>
  <c r="BF169" i="2"/>
  <c r="T169" i="2"/>
  <c r="R169" i="2"/>
  <c r="P169" i="2"/>
  <c r="BI167" i="2"/>
  <c r="BH167" i="2"/>
  <c r="BG167" i="2"/>
  <c r="BF167" i="2"/>
  <c r="T167" i="2"/>
  <c r="R167" i="2"/>
  <c r="P167" i="2"/>
  <c r="BI164" i="2"/>
  <c r="BH164" i="2"/>
  <c r="BG164" i="2"/>
  <c r="BF164" i="2"/>
  <c r="T164" i="2"/>
  <c r="R164" i="2"/>
  <c r="P164" i="2"/>
  <c r="BI162" i="2"/>
  <c r="BH162" i="2"/>
  <c r="BG162" i="2"/>
  <c r="BF162" i="2"/>
  <c r="T162" i="2"/>
  <c r="R162" i="2"/>
  <c r="P162" i="2"/>
  <c r="BI160" i="2"/>
  <c r="BH160" i="2"/>
  <c r="BG160" i="2"/>
  <c r="BF160" i="2"/>
  <c r="T160" i="2"/>
  <c r="R160" i="2"/>
  <c r="P160" i="2"/>
  <c r="BI158" i="2"/>
  <c r="BH158" i="2"/>
  <c r="BG158" i="2"/>
  <c r="BF158" i="2"/>
  <c r="T158" i="2"/>
  <c r="R158" i="2"/>
  <c r="P158" i="2"/>
  <c r="BI155" i="2"/>
  <c r="BH155" i="2"/>
  <c r="BG155" i="2"/>
  <c r="BF155" i="2"/>
  <c r="T155" i="2"/>
  <c r="R155" i="2"/>
  <c r="P155" i="2"/>
  <c r="BI152" i="2"/>
  <c r="BH152" i="2"/>
  <c r="BG152" i="2"/>
  <c r="BF152" i="2"/>
  <c r="T152" i="2"/>
  <c r="R152" i="2"/>
  <c r="P152" i="2"/>
  <c r="BI149" i="2"/>
  <c r="BH149" i="2"/>
  <c r="BG149" i="2"/>
  <c r="BF149" i="2"/>
  <c r="T149" i="2"/>
  <c r="R149" i="2"/>
  <c r="P149" i="2"/>
  <c r="BI146" i="2"/>
  <c r="BH146" i="2"/>
  <c r="BG146" i="2"/>
  <c r="BF146" i="2"/>
  <c r="T146" i="2"/>
  <c r="R146" i="2"/>
  <c r="P146" i="2"/>
  <c r="BI143" i="2"/>
  <c r="BH143" i="2"/>
  <c r="BG143" i="2"/>
  <c r="BF143" i="2"/>
  <c r="T143" i="2"/>
  <c r="R143" i="2"/>
  <c r="P143" i="2"/>
  <c r="BI140" i="2"/>
  <c r="BH140" i="2"/>
  <c r="BG140" i="2"/>
  <c r="BF140" i="2"/>
  <c r="T140" i="2"/>
  <c r="R140" i="2"/>
  <c r="P140" i="2"/>
  <c r="BI137" i="2"/>
  <c r="BH137" i="2"/>
  <c r="BG137" i="2"/>
  <c r="BF137" i="2"/>
  <c r="T137" i="2"/>
  <c r="R137" i="2"/>
  <c r="P137" i="2"/>
  <c r="BI134" i="2"/>
  <c r="BH134" i="2"/>
  <c r="BG134" i="2"/>
  <c r="BF134" i="2"/>
  <c r="T134" i="2"/>
  <c r="R134" i="2"/>
  <c r="P134" i="2"/>
  <c r="BI131" i="2"/>
  <c r="BH131" i="2"/>
  <c r="BG131" i="2"/>
  <c r="BF131" i="2"/>
  <c r="T131" i="2"/>
  <c r="R131" i="2"/>
  <c r="P131" i="2"/>
  <c r="BI128" i="2"/>
  <c r="BH128" i="2"/>
  <c r="BG128" i="2"/>
  <c r="BF128" i="2"/>
  <c r="T128" i="2"/>
  <c r="R128" i="2"/>
  <c r="P128" i="2"/>
  <c r="BI125" i="2"/>
  <c r="BH125" i="2"/>
  <c r="BG125" i="2"/>
  <c r="BF125" i="2"/>
  <c r="T125" i="2"/>
  <c r="R125" i="2"/>
  <c r="P125" i="2"/>
  <c r="BI122" i="2"/>
  <c r="BH122" i="2"/>
  <c r="BG122" i="2"/>
  <c r="BF122" i="2"/>
  <c r="T122" i="2"/>
  <c r="R122" i="2"/>
  <c r="P122" i="2"/>
  <c r="BI119" i="2"/>
  <c r="BH119" i="2"/>
  <c r="BG119" i="2"/>
  <c r="BF119" i="2"/>
  <c r="T119" i="2"/>
  <c r="R119" i="2"/>
  <c r="P119" i="2"/>
  <c r="BI116" i="2"/>
  <c r="BH116" i="2"/>
  <c r="BG116" i="2"/>
  <c r="BF116" i="2"/>
  <c r="T116" i="2"/>
  <c r="R116" i="2"/>
  <c r="P116" i="2"/>
  <c r="BI113" i="2"/>
  <c r="BH113" i="2"/>
  <c r="BG113" i="2"/>
  <c r="BF113" i="2"/>
  <c r="T113" i="2"/>
  <c r="R113" i="2"/>
  <c r="P113" i="2"/>
  <c r="BI110" i="2"/>
  <c r="BH110" i="2"/>
  <c r="BG110" i="2"/>
  <c r="BF110" i="2"/>
  <c r="T110" i="2"/>
  <c r="R110" i="2"/>
  <c r="P110" i="2"/>
  <c r="BI107" i="2"/>
  <c r="BH107" i="2"/>
  <c r="BG107" i="2"/>
  <c r="BF107" i="2"/>
  <c r="T107" i="2"/>
  <c r="R107" i="2"/>
  <c r="P107" i="2"/>
  <c r="BI104" i="2"/>
  <c r="BH104" i="2"/>
  <c r="BG104" i="2"/>
  <c r="BF104" i="2"/>
  <c r="T104" i="2"/>
  <c r="R104" i="2"/>
  <c r="P104" i="2"/>
  <c r="BI101" i="2"/>
  <c r="BH101" i="2"/>
  <c r="BG101" i="2"/>
  <c r="BF101" i="2"/>
  <c r="T101" i="2"/>
  <c r="R101" i="2"/>
  <c r="P101" i="2"/>
  <c r="BI99" i="2"/>
  <c r="BH99" i="2"/>
  <c r="BG99" i="2"/>
  <c r="BF99" i="2"/>
  <c r="T99" i="2"/>
  <c r="R99" i="2"/>
  <c r="P99" i="2"/>
  <c r="BI96" i="2"/>
  <c r="BH96" i="2"/>
  <c r="BG96" i="2"/>
  <c r="BF96" i="2"/>
  <c r="T96" i="2"/>
  <c r="R96" i="2"/>
  <c r="P96" i="2"/>
  <c r="BI93" i="2"/>
  <c r="BH93" i="2"/>
  <c r="BG93" i="2"/>
  <c r="BF93" i="2"/>
  <c r="T93" i="2"/>
  <c r="R93" i="2"/>
  <c r="P93" i="2"/>
  <c r="BI90" i="2"/>
  <c r="BH90" i="2"/>
  <c r="BG90" i="2"/>
  <c r="BF90" i="2"/>
  <c r="T90" i="2"/>
  <c r="R90" i="2"/>
  <c r="P90" i="2"/>
  <c r="BI87" i="2"/>
  <c r="BH87" i="2"/>
  <c r="BG87" i="2"/>
  <c r="BF87" i="2"/>
  <c r="T87" i="2"/>
  <c r="R87" i="2"/>
  <c r="P87" i="2"/>
  <c r="F78" i="2"/>
  <c r="E76" i="2"/>
  <c r="F52" i="2"/>
  <c r="E50" i="2"/>
  <c r="J24" i="2"/>
  <c r="E24" i="2"/>
  <c r="J81" i="2"/>
  <c r="J23" i="2"/>
  <c r="J21" i="2"/>
  <c r="E21" i="2"/>
  <c r="J80" i="2" s="1"/>
  <c r="J20" i="2"/>
  <c r="J18" i="2"/>
  <c r="E18" i="2"/>
  <c r="F81" i="2" s="1"/>
  <c r="J17" i="2"/>
  <c r="J15" i="2"/>
  <c r="E15" i="2"/>
  <c r="F80" i="2"/>
  <c r="J14" i="2"/>
  <c r="J12" i="2"/>
  <c r="J78" i="2" s="1"/>
  <c r="E7" i="2"/>
  <c r="E74" i="2"/>
  <c r="L50" i="1"/>
  <c r="AM50" i="1"/>
  <c r="AM49" i="1"/>
  <c r="L49" i="1"/>
  <c r="AM47" i="1"/>
  <c r="L47" i="1"/>
  <c r="L45" i="1"/>
  <c r="L44" i="1"/>
  <c r="BK182" i="2"/>
  <c r="BK99" i="2"/>
  <c r="J140" i="2"/>
  <c r="J93" i="2"/>
  <c r="J235" i="2"/>
  <c r="J158" i="2"/>
  <c r="J113" i="2"/>
  <c r="BK325" i="2"/>
  <c r="BK304" i="2"/>
  <c r="BK288" i="2"/>
  <c r="BK258" i="2"/>
  <c r="J237" i="2"/>
  <c r="BK222" i="2"/>
  <c r="BK197" i="2"/>
  <c r="J174" i="2"/>
  <c r="J125" i="2"/>
  <c r="J262" i="2"/>
  <c r="J209" i="2"/>
  <c r="BK137" i="2"/>
  <c r="J283" i="2"/>
  <c r="BK256" i="2"/>
  <c r="BK220" i="2"/>
  <c r="J194" i="2"/>
  <c r="BK143" i="2"/>
  <c r="BK93" i="2"/>
  <c r="BK355" i="2"/>
  <c r="J340" i="2"/>
  <c r="J325" i="2"/>
  <c r="BK286" i="2"/>
  <c r="J253" i="2"/>
  <c r="J224" i="2"/>
  <c r="BK177" i="2"/>
  <c r="J116" i="2"/>
  <c r="BK167" i="2"/>
  <c r="BK172" i="2"/>
  <c r="BK160" i="2"/>
  <c r="BK174" i="2"/>
  <c r="BK113" i="2"/>
  <c r="BK158" i="2"/>
  <c r="BK107" i="2"/>
  <c r="J258" i="2"/>
  <c r="BK169" i="2"/>
  <c r="BK122" i="2"/>
  <c r="BK330" i="2"/>
  <c r="J315" i="2"/>
  <c r="J302" i="2"/>
  <c r="BK269" i="2"/>
  <c r="J247" i="2"/>
  <c r="J231" i="2"/>
  <c r="J214" i="2"/>
  <c r="BK189" i="2"/>
  <c r="BK152" i="2"/>
  <c r="J99" i="2"/>
  <c r="BK300" i="2"/>
  <c r="J286" i="2"/>
  <c r="J273" i="2"/>
  <c r="J256" i="2"/>
  <c r="BK237" i="2"/>
  <c r="BK211" i="2"/>
  <c r="BK194" i="2"/>
  <c r="J162" i="2"/>
  <c r="J146" i="2"/>
  <c r="J107" i="2"/>
  <c r="BK372" i="2"/>
  <c r="J364" i="2"/>
  <c r="J350" i="2"/>
  <c r="BK340" i="2"/>
  <c r="BK334" i="2"/>
  <c r="J327" i="2"/>
  <c r="BK312" i="2"/>
  <c r="J297" i="2"/>
  <c r="BK233" i="2"/>
  <c r="J182" i="2"/>
  <c r="BK125" i="2"/>
  <c r="BK276" i="2"/>
  <c r="BK239" i="2"/>
  <c r="BK204" i="2"/>
  <c r="J187" i="2"/>
  <c r="J137" i="2"/>
  <c r="BK358" i="2"/>
  <c r="J337" i="2"/>
  <c r="BK315" i="2"/>
  <c r="BK295" i="2"/>
  <c r="J267" i="2"/>
  <c r="BK235" i="2"/>
  <c r="BK209" i="2"/>
  <c r="J169" i="2"/>
  <c r="BK104" i="2"/>
  <c r="J189" i="2"/>
  <c r="J134" i="2"/>
  <c r="J179" i="2"/>
  <c r="BK116" i="2"/>
  <c r="BK273" i="2"/>
  <c r="J239" i="2"/>
  <c r="J131" i="2"/>
  <c r="J167" i="2"/>
  <c r="J104" i="2"/>
  <c r="BK262" i="2"/>
  <c r="J226" i="2"/>
  <c r="J199" i="2"/>
  <c r="J155" i="2"/>
  <c r="BK110" i="2"/>
  <c r="BK361" i="2"/>
  <c r="J344" i="2"/>
  <c r="BK327" i="2"/>
  <c r="J300" i="2"/>
  <c r="J278" i="2"/>
  <c r="J249" i="2"/>
  <c r="BK218" i="2"/>
  <c r="J197" i="2"/>
  <c r="J152" i="2"/>
  <c r="BK96" i="2"/>
  <c r="BK214" i="2"/>
  <c r="J160" i="2"/>
  <c r="J271" i="2"/>
  <c r="J229" i="2"/>
  <c r="BK146" i="2"/>
  <c r="J290" i="2"/>
  <c r="J251" i="2"/>
  <c r="BK216" i="2"/>
  <c r="BK162" i="2"/>
  <c r="BK119" i="2"/>
  <c r="J372" i="2"/>
  <c r="BK350" i="2"/>
  <c r="J334" i="2"/>
  <c r="J312" i="2"/>
  <c r="J292" i="2"/>
  <c r="BK260" i="2"/>
  <c r="BK229" i="2"/>
  <c r="BK201" i="2"/>
  <c r="BK140" i="2"/>
  <c r="BK199" i="2"/>
  <c r="BK90" i="2"/>
  <c r="BK149" i="2"/>
  <c r="BK265" i="2"/>
  <c r="BK184" i="2"/>
  <c r="J149" i="2"/>
  <c r="J90" i="2"/>
  <c r="BK318" i="2"/>
  <c r="BK297" i="2"/>
  <c r="J281" i="2"/>
  <c r="J265" i="2"/>
  <c r="BK242" i="2"/>
  <c r="J218" i="2"/>
  <c r="J184" i="2"/>
  <c r="J143" i="2"/>
  <c r="J110" i="2"/>
  <c r="J304" i="2"/>
  <c r="BK290" i="2"/>
  <c r="BK267" i="2"/>
  <c r="J244" i="2"/>
  <c r="BK224" i="2"/>
  <c r="BK207" i="2"/>
  <c r="BK179" i="2"/>
  <c r="BK155" i="2"/>
  <c r="J119" i="2"/>
  <c r="AS54" i="1"/>
  <c r="J368" i="2"/>
  <c r="J358" i="2"/>
  <c r="J347" i="2"/>
  <c r="BK337" i="2"/>
  <c r="J330" i="2"/>
  <c r="J318" i="2"/>
  <c r="BK281" i="2"/>
  <c r="BK244" i="2"/>
  <c r="BK192" i="2"/>
  <c r="J87" i="2"/>
  <c r="J269" i="2"/>
  <c r="J233" i="2"/>
  <c r="J211" i="2"/>
  <c r="J177" i="2"/>
  <c r="BK101" i="2"/>
  <c r="BK364" i="2"/>
  <c r="BK347" i="2"/>
  <c r="J332" i="2"/>
  <c r="J309" i="2"/>
  <c r="BK271" i="2"/>
  <c r="J242" i="2"/>
  <c r="J216" i="2"/>
  <c r="BK187" i="2"/>
  <c r="J128" i="2"/>
  <c r="J207" i="2"/>
  <c r="J122" i="2"/>
  <c r="J192" i="2"/>
  <c r="BK128" i="2"/>
  <c r="BK283" i="2"/>
  <c r="BK247" i="2"/>
  <c r="BK164" i="2"/>
  <c r="J101" i="2"/>
  <c r="BK322" i="2"/>
  <c r="BK309" i="2"/>
  <c r="BK292" i="2"/>
  <c r="J276" i="2"/>
  <c r="BK253" i="2"/>
  <c r="BK226" i="2"/>
  <c r="J204" i="2"/>
  <c r="J164" i="2"/>
  <c r="BK134" i="2"/>
  <c r="BK87" i="2"/>
  <c r="J295" i="2"/>
  <c r="BK278" i="2"/>
  <c r="J260" i="2"/>
  <c r="BK249" i="2"/>
  <c r="BK231" i="2"/>
  <c r="J220" i="2"/>
  <c r="J201" i="2"/>
  <c r="J172" i="2"/>
  <c r="BK131" i="2"/>
  <c r="J96" i="2"/>
  <c r="BK368" i="2"/>
  <c r="J361" i="2"/>
  <c r="J355" i="2"/>
  <c r="BK344" i="2"/>
  <c r="BK332" i="2"/>
  <c r="J322" i="2"/>
  <c r="BK302" i="2"/>
  <c r="J288" i="2"/>
  <c r="BK251" i="2"/>
  <c r="J222" i="2"/>
  <c r="Q651" i="6" l="1"/>
  <c r="F21" i="7" s="1"/>
  <c r="Q687" i="6"/>
  <c r="F22" i="7" s="1"/>
  <c r="Q1210" i="6"/>
  <c r="F49" i="7" s="1"/>
  <c r="P439" i="6"/>
  <c r="E16" i="7" s="1"/>
  <c r="Q241" i="6"/>
  <c r="F12" i="7" s="1"/>
  <c r="Q1190" i="6"/>
  <c r="Q1189" i="6" s="1"/>
  <c r="F46" i="7" s="1"/>
  <c r="P1189" i="6"/>
  <c r="E46" i="7" s="1"/>
  <c r="K251" i="4"/>
  <c r="Q360" i="6"/>
  <c r="F13" i="7" s="1"/>
  <c r="Q111" i="6"/>
  <c r="F10" i="7" s="1"/>
  <c r="Q1182" i="6"/>
  <c r="Q1181" i="6" s="1"/>
  <c r="F45" i="7" s="1"/>
  <c r="Q742" i="6"/>
  <c r="F26" i="7" s="1"/>
  <c r="Q1240" i="6"/>
  <c r="Q1239" i="6" s="1"/>
  <c r="F52" i="7" s="1"/>
  <c r="Q407" i="6"/>
  <c r="F15" i="7" s="1"/>
  <c r="Q897" i="6"/>
  <c r="F32" i="7" s="1"/>
  <c r="Q1245" i="6"/>
  <c r="Q1244" i="6" s="1"/>
  <c r="F53" i="7" s="1"/>
  <c r="W202" i="5"/>
  <c r="I1125" i="6" s="1"/>
  <c r="J1125" i="6" s="1"/>
  <c r="Q439" i="6"/>
  <c r="F16" i="7" s="1"/>
  <c r="W204" i="5"/>
  <c r="L741" i="6"/>
  <c r="D25" i="7" s="1"/>
  <c r="D26" i="7"/>
  <c r="W203" i="5"/>
  <c r="P1130" i="6"/>
  <c r="L1141" i="6"/>
  <c r="D41" i="7" s="1"/>
  <c r="P1142" i="6"/>
  <c r="E42" i="7" s="1"/>
  <c r="P1227" i="6"/>
  <c r="E50" i="7" s="1"/>
  <c r="P7" i="6"/>
  <c r="E7" i="7" s="1"/>
  <c r="E9" i="7"/>
  <c r="L7" i="6"/>
  <c r="P1129" i="6"/>
  <c r="E37" i="7" s="1"/>
  <c r="E38" i="7"/>
  <c r="Q1129" i="6"/>
  <c r="F37" i="7" s="1"/>
  <c r="F38" i="7"/>
  <c r="J7" i="6"/>
  <c r="Q23" i="6"/>
  <c r="F9" i="7" s="1"/>
  <c r="J741" i="6"/>
  <c r="C25" i="7" s="1"/>
  <c r="Q533" i="6"/>
  <c r="F18" i="7" s="1"/>
  <c r="Q830" i="6"/>
  <c r="F31" i="7" s="1"/>
  <c r="Q8" i="6"/>
  <c r="F8" i="7" s="1"/>
  <c r="Q383" i="6"/>
  <c r="F14" i="7" s="1"/>
  <c r="Q1202" i="6"/>
  <c r="F48" i="7" s="1"/>
  <c r="Q1034" i="6"/>
  <c r="F33" i="7" s="1"/>
  <c r="Q128" i="6"/>
  <c r="F11" i="7" s="1"/>
  <c r="P1141" i="6"/>
  <c r="E41" i="7" s="1"/>
  <c r="P741" i="6"/>
  <c r="E25" i="7" s="1"/>
  <c r="N6" i="6"/>
  <c r="J1141" i="6"/>
  <c r="C41" i="7" s="1"/>
  <c r="J1227" i="6"/>
  <c r="C50" i="7" s="1"/>
  <c r="F35" i="2"/>
  <c r="F36" i="2"/>
  <c r="BC55" i="1" s="1"/>
  <c r="BC54" i="1" s="1"/>
  <c r="AY54" i="1" s="1"/>
  <c r="F37" i="2"/>
  <c r="BD55" i="1" s="1"/>
  <c r="BD54" i="1" s="1"/>
  <c r="W33" i="1" s="1"/>
  <c r="J34" i="2"/>
  <c r="F34" i="2"/>
  <c r="BA55" i="1" s="1"/>
  <c r="BA54" i="1" s="1"/>
  <c r="W30" i="1" s="1"/>
  <c r="P86" i="2"/>
  <c r="P85" i="2" s="1"/>
  <c r="T354" i="2"/>
  <c r="T353" i="2" s="1"/>
  <c r="R86" i="2"/>
  <c r="R85" i="2" s="1"/>
  <c r="P354" i="2"/>
  <c r="P353" i="2" s="1"/>
  <c r="P367" i="2"/>
  <c r="BK86" i="2"/>
  <c r="J86" i="2" s="1"/>
  <c r="J61" i="2" s="1"/>
  <c r="BK354" i="2"/>
  <c r="J354" i="2" s="1"/>
  <c r="J63" i="2" s="1"/>
  <c r="BK367" i="2"/>
  <c r="J367" i="2"/>
  <c r="J64" i="2" s="1"/>
  <c r="R367" i="2"/>
  <c r="T86" i="2"/>
  <c r="T85" i="2" s="1"/>
  <c r="R354" i="2"/>
  <c r="R353" i="2"/>
  <c r="T367" i="2"/>
  <c r="E48" i="2"/>
  <c r="J52" i="2"/>
  <c r="F54" i="2"/>
  <c r="J54" i="2"/>
  <c r="F55" i="2"/>
  <c r="J55" i="2"/>
  <c r="BE87" i="2"/>
  <c r="BE90" i="2"/>
  <c r="BE93" i="2"/>
  <c r="BE96" i="2"/>
  <c r="BE99" i="2"/>
  <c r="BE101" i="2"/>
  <c r="BE104" i="2"/>
  <c r="BE107" i="2"/>
  <c r="BE110" i="2"/>
  <c r="BE113" i="2"/>
  <c r="BE116" i="2"/>
  <c r="BE119" i="2"/>
  <c r="BE122" i="2"/>
  <c r="BE125" i="2"/>
  <c r="BE128" i="2"/>
  <c r="BE131" i="2"/>
  <c r="BE134" i="2"/>
  <c r="BE137" i="2"/>
  <c r="BE140" i="2"/>
  <c r="BE143" i="2"/>
  <c r="BE146" i="2"/>
  <c r="BE149" i="2"/>
  <c r="BE152" i="2"/>
  <c r="BE155" i="2"/>
  <c r="BE158" i="2"/>
  <c r="BE160" i="2"/>
  <c r="BE162" i="2"/>
  <c r="BE164" i="2"/>
  <c r="BE167" i="2"/>
  <c r="BE169" i="2"/>
  <c r="BE172" i="2"/>
  <c r="BE174" i="2"/>
  <c r="BE177" i="2"/>
  <c r="BE179" i="2"/>
  <c r="BE182" i="2"/>
  <c r="BE184" i="2"/>
  <c r="BE187" i="2"/>
  <c r="BE189" i="2"/>
  <c r="BE192" i="2"/>
  <c r="BE194" i="2"/>
  <c r="BE197" i="2"/>
  <c r="BE199" i="2"/>
  <c r="BE201" i="2"/>
  <c r="BE204" i="2"/>
  <c r="BE207" i="2"/>
  <c r="BE209" i="2"/>
  <c r="BE211" i="2"/>
  <c r="BE214" i="2"/>
  <c r="BE216" i="2"/>
  <c r="BE218" i="2"/>
  <c r="BE220" i="2"/>
  <c r="BE222" i="2"/>
  <c r="BE224" i="2"/>
  <c r="BE226" i="2"/>
  <c r="BE229" i="2"/>
  <c r="BE231" i="2"/>
  <c r="BE233" i="2"/>
  <c r="BE235" i="2"/>
  <c r="BE237" i="2"/>
  <c r="BE239" i="2"/>
  <c r="BE242" i="2"/>
  <c r="BE244" i="2"/>
  <c r="BE247" i="2"/>
  <c r="BE249" i="2"/>
  <c r="BE251" i="2"/>
  <c r="BE253" i="2"/>
  <c r="BE256" i="2"/>
  <c r="BE258" i="2"/>
  <c r="BE260" i="2"/>
  <c r="BE262" i="2"/>
  <c r="BE265" i="2"/>
  <c r="BE267" i="2"/>
  <c r="BE269" i="2"/>
  <c r="BE271" i="2"/>
  <c r="BE273" i="2"/>
  <c r="BE276" i="2"/>
  <c r="BE278" i="2"/>
  <c r="BE281" i="2"/>
  <c r="BE283" i="2"/>
  <c r="BE286" i="2"/>
  <c r="BE288" i="2"/>
  <c r="BE290" i="2"/>
  <c r="BE292" i="2"/>
  <c r="BE295" i="2"/>
  <c r="BE297" i="2"/>
  <c r="BE300" i="2"/>
  <c r="BE302" i="2"/>
  <c r="BE304" i="2"/>
  <c r="BE309" i="2"/>
  <c r="BE312" i="2"/>
  <c r="BE315" i="2"/>
  <c r="BE318" i="2"/>
  <c r="BE322" i="2"/>
  <c r="BE325" i="2"/>
  <c r="BE327" i="2"/>
  <c r="BE330" i="2"/>
  <c r="BE332" i="2"/>
  <c r="BE334" i="2"/>
  <c r="BE337" i="2"/>
  <c r="BE340" i="2"/>
  <c r="BE344" i="2"/>
  <c r="BE347" i="2"/>
  <c r="BE350" i="2"/>
  <c r="BE355" i="2"/>
  <c r="BE358" i="2"/>
  <c r="BE361" i="2"/>
  <c r="BE364" i="2"/>
  <c r="BE368" i="2"/>
  <c r="BE372" i="2"/>
  <c r="BB55" i="1"/>
  <c r="BB54" i="1" s="1"/>
  <c r="W31" i="1" s="1"/>
  <c r="AW55" i="1"/>
  <c r="Q1227" i="6" l="1"/>
  <c r="F50" i="7" s="1"/>
  <c r="Q741" i="6"/>
  <c r="F25" i="7" s="1"/>
  <c r="P1125" i="6"/>
  <c r="P1124" i="6" s="1"/>
  <c r="Q1125" i="6"/>
  <c r="Q1124" i="6" s="1"/>
  <c r="J1124" i="6"/>
  <c r="C7" i="7"/>
  <c r="L6" i="6"/>
  <c r="D6" i="7" s="1"/>
  <c r="D7" i="7"/>
  <c r="Q7" i="6"/>
  <c r="Q1141" i="6"/>
  <c r="F41" i="7" s="1"/>
  <c r="P84" i="2"/>
  <c r="AU55" i="1" s="1"/>
  <c r="AU54" i="1" s="1"/>
  <c r="T84" i="2"/>
  <c r="R84" i="2"/>
  <c r="BK85" i="2"/>
  <c r="J85" i="2" s="1"/>
  <c r="J60" i="2" s="1"/>
  <c r="BK353" i="2"/>
  <c r="J353" i="2"/>
  <c r="J62" i="2"/>
  <c r="AX54" i="1"/>
  <c r="W32" i="1"/>
  <c r="J33" i="2"/>
  <c r="AV55" i="1" s="1"/>
  <c r="AT55" i="1" s="1"/>
  <c r="F33" i="2"/>
  <c r="AZ55" i="1" s="1"/>
  <c r="AZ54" i="1" s="1"/>
  <c r="W29" i="1" s="1"/>
  <c r="AW54" i="1"/>
  <c r="AK30" i="1" s="1"/>
  <c r="C36" i="7" l="1"/>
  <c r="J1123" i="6"/>
  <c r="F36" i="7"/>
  <c r="Q1123" i="6"/>
  <c r="F35" i="7" s="1"/>
  <c r="P1123" i="6"/>
  <c r="E36" i="7"/>
  <c r="F7" i="7"/>
  <c r="BK84" i="2"/>
  <c r="J84" i="2" s="1"/>
  <c r="J59" i="2" s="1"/>
  <c r="I1137" i="6" s="1"/>
  <c r="J1137" i="6" s="1"/>
  <c r="AV54" i="1"/>
  <c r="AK29" i="1" s="1"/>
  <c r="P1137" i="6" l="1"/>
  <c r="P1136" i="6" s="1"/>
  <c r="J1136" i="6"/>
  <c r="Q1137" i="6"/>
  <c r="Q1136" i="6" s="1"/>
  <c r="A7" i="8"/>
  <c r="A8" i="8"/>
  <c r="C57" i="7"/>
  <c r="C35" i="7"/>
  <c r="E35" i="7"/>
  <c r="J30" i="2"/>
  <c r="AG55" i="1" s="1"/>
  <c r="AG54" i="1" s="1"/>
  <c r="AT54" i="1"/>
  <c r="E30" i="8"/>
  <c r="A14" i="8" l="1"/>
  <c r="A11" i="8"/>
  <c r="Q1135" i="6"/>
  <c r="F40" i="7"/>
  <c r="C40" i="7"/>
  <c r="J1135" i="6"/>
  <c r="P1135" i="6"/>
  <c r="E40" i="7"/>
  <c r="AK26" i="1"/>
  <c r="AK35" i="1" s="1"/>
  <c r="AN54" i="1"/>
  <c r="J39" i="2"/>
  <c r="AN55" i="1"/>
  <c r="E32" i="8"/>
  <c r="C59" i="7"/>
  <c r="D32" i="8"/>
  <c r="B59" i="7"/>
  <c r="F32" i="8" l="1"/>
  <c r="C58" i="7"/>
  <c r="C61" i="7" s="1"/>
  <c r="E31" i="8"/>
  <c r="E34" i="8" s="1"/>
  <c r="C39" i="7"/>
  <c r="J6" i="6"/>
  <c r="C6" i="7" s="1"/>
  <c r="E39" i="7"/>
  <c r="P6" i="6"/>
  <c r="E6" i="7" s="1"/>
  <c r="F39" i="7"/>
  <c r="Q6" i="6"/>
  <c r="F6" i="7" s="1"/>
</calcChain>
</file>

<file path=xl/sharedStrings.xml><?xml version="1.0" encoding="utf-8"?>
<sst xmlns="http://schemas.openxmlformats.org/spreadsheetml/2006/main" count="6495" uniqueCount="2417">
  <si>
    <t>Export Komplet</t>
  </si>
  <si>
    <t>VZ</t>
  </si>
  <si>
    <t>2.0</t>
  </si>
  <si>
    <t>ZAMOK</t>
  </si>
  <si>
    <t>False</t>
  </si>
  <si>
    <t>{0693156d-06f8-4569-8dfb-7b09411fe85d}</t>
  </si>
  <si>
    <t>0,01</t>
  </si>
  <si>
    <t>21</t>
  </si>
  <si>
    <t>15</t>
  </si>
  <si>
    <t>REKAPITULACE STAVBY</t>
  </si>
  <si>
    <t>v ---  níže se nacházejí doplnkové a pomocné údaje k sestavám  --- v</t>
  </si>
  <si>
    <t>Návod na vyplnění</t>
  </si>
  <si>
    <t>0,001</t>
  </si>
  <si>
    <t>Kód:</t>
  </si>
  <si>
    <t>a14-23</t>
  </si>
  <si>
    <t>Měnit lze pouze buňky se žlutým podbarvením!_x000D_
_x000D_
1) v Rekapitulaci stavby vyplňte údaje o Uchazeči (přenesou se do ostatních sestav i v jiných listech)_x000D_
_x000D_
2) na vybraných listech vyplňte v sestavě Soupis prací ceny u položek</t>
  </si>
  <si>
    <t>Stavba:</t>
  </si>
  <si>
    <t>ZŠ Chomutov, Písečná</t>
  </si>
  <si>
    <t>KSO:</t>
  </si>
  <si>
    <t/>
  </si>
  <si>
    <t>CC-CZ:</t>
  </si>
  <si>
    <t>Místo:</t>
  </si>
  <si>
    <t>Chomutov</t>
  </si>
  <si>
    <t>Datum:</t>
  </si>
  <si>
    <t>19. 4. 2023</t>
  </si>
  <si>
    <t>Zadavatel:</t>
  </si>
  <si>
    <t>IČ:</t>
  </si>
  <si>
    <t xml:space="preserve"> </t>
  </si>
  <si>
    <t>DIČ:</t>
  </si>
  <si>
    <t>Uchazeč:</t>
  </si>
  <si>
    <t>Vyplň údaj</t>
  </si>
  <si>
    <t>Projektant:</t>
  </si>
  <si>
    <t>True</t>
  </si>
  <si>
    <t>Zpracovatel:</t>
  </si>
  <si>
    <t>Poznámka:</t>
  </si>
  <si>
    <t>Soupis prací je sestaven s využitím Cenové soustavy ÚRS. Položky, které pochází z této cenové soustavy, jsou ve sloupci 'Cenová soustava' označeny popisem 'CS ÚRS' a úrovní příslušného kalendářního pololetí. Veškeré další informace vymezující popis a podmínky použití těchto položek z Cenové soustavy, které nejsou uvedeny přímo v soupisu prací, jsou neomezeně dálkově k dispozici na webu podminky.urs.cz.</t>
  </si>
  <si>
    <t>Cena bez DPH</t>
  </si>
  <si>
    <t>Sazba daně</t>
  </si>
  <si>
    <t>Základ daně</t>
  </si>
  <si>
    <t>Výše daně</t>
  </si>
  <si>
    <t>DPH</t>
  </si>
  <si>
    <t>základní</t>
  </si>
  <si>
    <t>snížená</t>
  </si>
  <si>
    <t>zákl. přenesená</t>
  </si>
  <si>
    <t>sníž. přenesená</t>
  </si>
  <si>
    <t>nulová</t>
  </si>
  <si>
    <t>Cena s DPH</t>
  </si>
  <si>
    <t>v</t>
  </si>
  <si>
    <t>CZK</t>
  </si>
  <si>
    <t>REKAPITULACE OBJEKTŮ STAVBY A SOUPISŮ PRACÍ</t>
  </si>
  <si>
    <t>Informatívní údaje z listů zakázek</t>
  </si>
  <si>
    <t>Kód</t>
  </si>
  <si>
    <t>Popis</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</si>
  <si>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</si>
  <si>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</si>
  <si>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</si>
  <si>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</si>
  <si>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</si>
  <si>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</si>
  <si>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</si>
  <si>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</si>
  <si>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</si>
  <si>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</si>
  <si>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</si>
  <si>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</si>
  <si>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</si>
  <si>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</si>
  <si>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</si>
  <si>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stavby celkem</t>
  </si>
  <si>
    <t>D</t>
  </si>
  <si>
    <t>0</t>
  </si>
  <si>
    <t>###NOIMPORT###</t>
  </si>
  <si>
    <t>IMPORT</t>
  </si>
  <si>
    <t>{00000000-0000-0000-0000-000000000000}</t>
  </si>
  <si>
    <t>/</t>
  </si>
  <si>
    <t>23010</t>
  </si>
  <si>
    <t>elektro - silnoproudé instalace</t>
  </si>
  <si>
    <t>STA</t>
  </si>
  <si>
    <t>1</t>
  </si>
  <si>
    <t>{cef9b0a3-5edb-4720-bac8-312e7d182b56}</t>
  </si>
  <si>
    <t>2</t>
  </si>
  <si>
    <t>KRYCÍ LIST SOUPISU PRACÍ</t>
  </si>
  <si>
    <t>Objekt:</t>
  </si>
  <si>
    <t>23010 - elektro - silnoproudé instalace</t>
  </si>
  <si>
    <t>REKAPITULACE ČLENĚNÍ SOUPISU PRACÍ</t>
  </si>
  <si>
    <t>Kód dílu - Popis</t>
  </si>
  <si>
    <t>Cena celkem [CZK]</t>
  </si>
  <si>
    <t>-1</t>
  </si>
  <si>
    <t>PSV - Práce a dodávky PSV</t>
  </si>
  <si>
    <t xml:space="preserve">    741 - Elektroinstalace - silnoproud</t>
  </si>
  <si>
    <t>M - Práce a dodávky M</t>
  </si>
  <si>
    <t xml:space="preserve">    46-M - Zemní práce při extr.mont.pracích</t>
  </si>
  <si>
    <t>HZS - Hodinové zúčtovací sazby</t>
  </si>
  <si>
    <t>SOUPIS PRACÍ</t>
  </si>
  <si>
    <t>PČ</t>
  </si>
  <si>
    <t>MJ</t>
  </si>
  <si>
    <t>Množství</t>
  </si>
  <si>
    <t>J.cena [CZK]</t>
  </si>
  <si>
    <t>Cenová soustava</t>
  </si>
  <si>
    <t>J. Nh [h]</t>
  </si>
  <si>
    <t>Nh celkem [h]</t>
  </si>
  <si>
    <t>J. hmotnost [t]</t>
  </si>
  <si>
    <t>Hmotnost celkem [t]</t>
  </si>
  <si>
    <t>J. suť [t]</t>
  </si>
  <si>
    <t>Suť Celkem [t]</t>
  </si>
  <si>
    <t>Náklady soupisu celkem</t>
  </si>
  <si>
    <t>PSV</t>
  </si>
  <si>
    <t>Práce a dodávky PSV</t>
  </si>
  <si>
    <t>ROZPOCET</t>
  </si>
  <si>
    <t>741</t>
  </si>
  <si>
    <t>Elektroinstalace - silnoproud</t>
  </si>
  <si>
    <t>K</t>
  </si>
  <si>
    <t>741110511</t>
  </si>
  <si>
    <t>Montáž lišta a kanálek vkládací šířky do 60 mm s víčkem</t>
  </si>
  <si>
    <t>m</t>
  </si>
  <si>
    <t>CS ÚRS 2023 01</t>
  </si>
  <si>
    <t>16</t>
  </si>
  <si>
    <t>-1522528037</t>
  </si>
  <si>
    <t>PP</t>
  </si>
  <si>
    <t>Montáž lišt a kanálků elektroinstalačních se spojkami, ohyby a rohy a s nasunutím do krabic vkládacích s víčkem, šířky do 60 mm</t>
  </si>
  <si>
    <t>Online PSC</t>
  </si>
  <si>
    <t>https://podminky.urs.cz/item/CS_URS_2023_01/741110511</t>
  </si>
  <si>
    <t>M</t>
  </si>
  <si>
    <t>34571004</t>
  </si>
  <si>
    <t>lišta elektroinstalační hranatá PVC 20x20mm</t>
  </si>
  <si>
    <t>32</t>
  </si>
  <si>
    <t>1579176815</t>
  </si>
  <si>
    <t>VV</t>
  </si>
  <si>
    <t>100*1,05 'Přepočtené koeficientem množství</t>
  </si>
  <si>
    <t>3</t>
  </si>
  <si>
    <t>34571007</t>
  </si>
  <si>
    <t>lišta elektroinstalační hranatá PVC 40x20mm</t>
  </si>
  <si>
    <t>1017539810</t>
  </si>
  <si>
    <t>50*1,05 'Přepočtené koeficientem množství</t>
  </si>
  <si>
    <t>4</t>
  </si>
  <si>
    <t>741112061</t>
  </si>
  <si>
    <t>Montáž krabice přístrojová zapuštěná plastová kruhová</t>
  </si>
  <si>
    <t>kus</t>
  </si>
  <si>
    <t>1038561044</t>
  </si>
  <si>
    <t>Montáž krabic elektroinstalačních bez napojení na trubky a lišty, demontáže a montáže víčka a přístroje přístrojových zapuštěných plastových kruhových</t>
  </si>
  <si>
    <t>https://podminky.urs.cz/item/CS_URS_2023_01/741112061</t>
  </si>
  <si>
    <t>5</t>
  </si>
  <si>
    <t>34571451</t>
  </si>
  <si>
    <t>krabice pod omítku PVC přístrojová kruhová D 70mm hluboká</t>
  </si>
  <si>
    <t>-463204179</t>
  </si>
  <si>
    <t>6</t>
  </si>
  <si>
    <t>741122015</t>
  </si>
  <si>
    <t>Montáž kabel Cu bez ukončení uložený pod omítku plný kulatý 3x1,5 mm2 (např. CYKY)</t>
  </si>
  <si>
    <t>620562381</t>
  </si>
  <si>
    <t>Montáž kabelů měděných bez ukončení uložených pod omítku plných kulatých (např. CYKY), počtu a průřezu žil 3x1,5 mm2</t>
  </si>
  <si>
    <t>https://podminky.urs.cz/item/CS_URS_2023_01/741122015</t>
  </si>
  <si>
    <t>7</t>
  </si>
  <si>
    <t>34111030</t>
  </si>
  <si>
    <t>kabel instalační jádro Cu plné izolace PVC plášť PVC 450/750V (CYKY) 3x1,5mm2</t>
  </si>
  <si>
    <t>245470159</t>
  </si>
  <si>
    <t>900*1,15 'Přepočtené koeficientem množství</t>
  </si>
  <si>
    <t>8</t>
  </si>
  <si>
    <t>741122016</t>
  </si>
  <si>
    <t>Montáž kabel Cu bez ukončení uložený pod omítku plný kulatý 3x2,5 až 6 mm2 (např. CYKY)</t>
  </si>
  <si>
    <t>-969086964</t>
  </si>
  <si>
    <t>Montáž kabelů měděných bez ukončení uložených pod omítku plných kulatých (např. CYKY), počtu a průřezu žil 3x2,5 až 6 mm2</t>
  </si>
  <si>
    <t>https://podminky.urs.cz/item/CS_URS_2023_01/741122016</t>
  </si>
  <si>
    <t>9</t>
  </si>
  <si>
    <t>34111036</t>
  </si>
  <si>
    <t>kabel instalační jádro Cu plné izolace PVC plášť PVC 450/750V (CYKY) 3x2,5mm2</t>
  </si>
  <si>
    <t>-82848866</t>
  </si>
  <si>
    <t>1200*1,15 'Přepočtené koeficientem množství</t>
  </si>
  <si>
    <t>10</t>
  </si>
  <si>
    <t>741122021</t>
  </si>
  <si>
    <t>Montáž kabel Cu bez ukončení uložený pod omítku plný kulatý 4x1,5 mm2 (např. CYKY)</t>
  </si>
  <si>
    <t>508013876</t>
  </si>
  <si>
    <t>Montáž kabelů měděných bez ukončení uložených pod omítku plných kulatých (např. CYKY), počtu a průřezu žil 4x1,5 mm2</t>
  </si>
  <si>
    <t>https://podminky.urs.cz/item/CS_URS_2023_01/741122021</t>
  </si>
  <si>
    <t>11</t>
  </si>
  <si>
    <t>34111060</t>
  </si>
  <si>
    <t>kabel instalační jádro Cu plné izolace PVC plášť PVC 450/750V (CYKY) 4x1,5mm2</t>
  </si>
  <si>
    <t>-1225285710</t>
  </si>
  <si>
    <t>50*1,15 'Přepočtené koeficientem množství</t>
  </si>
  <si>
    <t>12</t>
  </si>
  <si>
    <t>741122031</t>
  </si>
  <si>
    <t>Montáž kabel Cu bez ukončení uložený pod omítku plný kulatý 5x1,5 až 2,5 mm2 (např. CYKY)</t>
  </si>
  <si>
    <t>1811172260</t>
  </si>
  <si>
    <t>Montáž kabelů měděných bez ukončení uložených pod omítku plných kulatých (např. CYKY), počtu a průřezu žil 5x1,5 až 2,5 mm2</t>
  </si>
  <si>
    <t>https://podminky.urs.cz/item/CS_URS_2023_01/741122031</t>
  </si>
  <si>
    <t>13</t>
  </si>
  <si>
    <t>34111090</t>
  </si>
  <si>
    <t>kabel instalační jádro Cu plné izolace PVC plášť PVC 450/750V (CYKY) 5x1,5mm2</t>
  </si>
  <si>
    <t>-382032572</t>
  </si>
  <si>
    <t>150*1,15 'Přepočtené koeficientem množství</t>
  </si>
  <si>
    <t>14</t>
  </si>
  <si>
    <t>34111094</t>
  </si>
  <si>
    <t>kabel instalační jádro Cu plné izolace PVC plášť PVC 450/750V (CYKY) 5x2,5mm2</t>
  </si>
  <si>
    <t>1420551032</t>
  </si>
  <si>
    <t>300*1,15 'Přepočtené koeficientem množství</t>
  </si>
  <si>
    <t>741122032</t>
  </si>
  <si>
    <t>Montáž kabel Cu bez ukončení uložený pod omítku plný kulatý 5x4 až 6 mm2 (např. CYKY)</t>
  </si>
  <si>
    <t>1049971247</t>
  </si>
  <si>
    <t>Montáž kabelů měděných bez ukončení uložených pod omítku plných kulatých (např. CYKY), počtu a průřezu žil 5x4 až 6 mm2</t>
  </si>
  <si>
    <t>https://podminky.urs.cz/item/CS_URS_2023_01/741122032</t>
  </si>
  <si>
    <t>34111098</t>
  </si>
  <si>
    <t>kabel instalační jádro Cu plné izolace PVC plášť PVC 450/750V (CYKY) 5x4mm2</t>
  </si>
  <si>
    <t>1904519357</t>
  </si>
  <si>
    <t>30*1,15 'Přepočtené koeficientem množství</t>
  </si>
  <si>
    <t>17</t>
  </si>
  <si>
    <t>34111100</t>
  </si>
  <si>
    <t>kabel instalační jádro Cu plné izolace PVC plášť PVC 450/750V (CYKY) 5x6mm2</t>
  </si>
  <si>
    <t>939783911</t>
  </si>
  <si>
    <t>100*1,15 'Přepočtené koeficientem množství</t>
  </si>
  <si>
    <t>18</t>
  </si>
  <si>
    <t>741122033</t>
  </si>
  <si>
    <t>Montáž kabel Cu bez ukončení uložený pod omítku plný kulatý 5x10 mm2 (např. CYKY)</t>
  </si>
  <si>
    <t>1747220518</t>
  </si>
  <si>
    <t>Montáž kabelů měděných bez ukončení uložených pod omítku plných kulatých (např. CYKY), počtu a průřezu žil 5x10 mm2</t>
  </si>
  <si>
    <t>https://podminky.urs.cz/item/CS_URS_2023_01/741122033</t>
  </si>
  <si>
    <t>19</t>
  </si>
  <si>
    <t>34113034</t>
  </si>
  <si>
    <t>kabel instalační jádro Cu plné izolace PVC plášť PVC 450/750V (CYKY) 5x10mm2</t>
  </si>
  <si>
    <t>-1852700376</t>
  </si>
  <si>
    <t>120*1,15 'Přepočtené koeficientem množství</t>
  </si>
  <si>
    <t>20</t>
  </si>
  <si>
    <t>741130001</t>
  </si>
  <si>
    <t>Ukončení vodič izolovaný do 2,5 mm2 v rozváděči nebo na přístroji</t>
  </si>
  <si>
    <t>1635583667</t>
  </si>
  <si>
    <t>Ukončení vodičů izolovaných s označením a zapojením v rozváděči nebo na přístroji, průřezu žíly do 2,5 mm2</t>
  </si>
  <si>
    <t>https://podminky.urs.cz/item/CS_URS_2023_01/741130001</t>
  </si>
  <si>
    <t>741130003</t>
  </si>
  <si>
    <t>Ukončení vodič izolovaný do 4 mm2 v rozváděči nebo na přístroji</t>
  </si>
  <si>
    <t>-1334197543</t>
  </si>
  <si>
    <t>Ukončení vodičů izolovaných s označením a zapojením v rozváděči nebo na přístroji, průřezu žíly do 4 mm2</t>
  </si>
  <si>
    <t>https://podminky.urs.cz/item/CS_URS_2023_01/741130003</t>
  </si>
  <si>
    <t>22</t>
  </si>
  <si>
    <t>741130004</t>
  </si>
  <si>
    <t>Ukončení vodič izolovaný do 6 mm2 v rozváděči nebo na přístroji</t>
  </si>
  <si>
    <t>-445742146</t>
  </si>
  <si>
    <t>Ukončení vodičů izolovaných s označením a zapojením v rozváděči nebo na přístroji, průřezu žíly do 6 mm2</t>
  </si>
  <si>
    <t>https://podminky.urs.cz/item/CS_URS_2023_01/741130004</t>
  </si>
  <si>
    <t>23</t>
  </si>
  <si>
    <t>741130005</t>
  </si>
  <si>
    <t>Ukončení vodič izolovaný do 10 mm2 v rozváděči nebo na přístroji</t>
  </si>
  <si>
    <t>-1479185564</t>
  </si>
  <si>
    <t>Ukončení vodičů izolovaných s označením a zapojením v rozváděči nebo na přístroji, průřezu žíly do 10 mm2</t>
  </si>
  <si>
    <t>https://podminky.urs.cz/item/CS_URS_2023_01/741130005</t>
  </si>
  <si>
    <t>24</t>
  </si>
  <si>
    <t>741210003</t>
  </si>
  <si>
    <t>Montáž rozvodnice oceloplechová nebo plastová běžná do 100 kg</t>
  </si>
  <si>
    <t>-1489657631</t>
  </si>
  <si>
    <t>Montáž rozvodnic oceloplechových nebo plastových bez zapojení vodičů běžných, hmotnosti do 100 kg</t>
  </si>
  <si>
    <t>https://podminky.urs.cz/item/CS_URS_2023_01/741210003</t>
  </si>
  <si>
    <t>25</t>
  </si>
  <si>
    <t>1329941</t>
  </si>
  <si>
    <t>SKRIN 1760X800X300 BP-F-800/17/3-F-W</t>
  </si>
  <si>
    <t>materiály online</t>
  </si>
  <si>
    <t>1797670600</t>
  </si>
  <si>
    <t>26</t>
  </si>
  <si>
    <t>1329941-p</t>
  </si>
  <si>
    <t xml:space="preserve">příslušenství / vybavení skříně (DIN lišty, montážní rám), </t>
  </si>
  <si>
    <t>komp</t>
  </si>
  <si>
    <t>-252014594</t>
  </si>
  <si>
    <t>27</t>
  </si>
  <si>
    <t>1329941-m</t>
  </si>
  <si>
    <t>vydrátování rozváděče - montáž, včetně dodávky materiálu</t>
  </si>
  <si>
    <t>kompl</t>
  </si>
  <si>
    <t>-1659988869</t>
  </si>
  <si>
    <t>28</t>
  </si>
  <si>
    <t>741231012</t>
  </si>
  <si>
    <t>Montáž svorkovnice do rozvaděčů - ochranná</t>
  </si>
  <si>
    <t>-961899636</t>
  </si>
  <si>
    <t>Montáž svorkovnic do rozváděčů s popisnými štítky se zapojením vodičů na jedné straně ochranných</t>
  </si>
  <si>
    <t>https://podminky.urs.cz/item/CS_URS_2023_01/741231012</t>
  </si>
  <si>
    <t>29</t>
  </si>
  <si>
    <t>1000145081</t>
  </si>
  <si>
    <t>^ BEČOV I223407 Ekvipotenciální svorkovnice EPS 1 s krytem</t>
  </si>
  <si>
    <t>-2101817042</t>
  </si>
  <si>
    <t>30</t>
  </si>
  <si>
    <t>741310201</t>
  </si>
  <si>
    <t>Montáž spínač (polo)zapuštěný šroubové připojení 1-jednopólový se zapojením vodičů</t>
  </si>
  <si>
    <t>-71797838</t>
  </si>
  <si>
    <t>Montáž spínačů jedno nebo dvoupólových polozapuštěných nebo zapuštěných se zapojením vodičů šroubové připojení, pro prostředí normální spínačů, řazení 1-jednopólových</t>
  </si>
  <si>
    <t>https://podminky.urs.cz/item/CS_URS_2023_01/741310201</t>
  </si>
  <si>
    <t>31</t>
  </si>
  <si>
    <t>34539064</t>
  </si>
  <si>
    <t>spínač jednopólový, řazení 1, s krytem, bez rámečku, šroubové svorky</t>
  </si>
  <si>
    <t>-1545697923</t>
  </si>
  <si>
    <t>741310231</t>
  </si>
  <si>
    <t>Montáž přepínač (polo)zapuštěný šroubové připojení 5-seriový se zapojením vodičů</t>
  </si>
  <si>
    <t>1545230766</t>
  </si>
  <si>
    <t>Montáž spínačů jedno nebo dvoupólových polozapuštěných nebo zapuštěných se zapojením vodičů šroubové připojení, pro prostředí normální přepínačů, řazení 5-sériových</t>
  </si>
  <si>
    <t>https://podminky.urs.cz/item/CS_URS_2023_01/741310231</t>
  </si>
  <si>
    <t>33</t>
  </si>
  <si>
    <t>34539067</t>
  </si>
  <si>
    <t>přepínač sériový, řazení 5, s krytem, bez rámečku, šroubové svorky</t>
  </si>
  <si>
    <t>-318611411</t>
  </si>
  <si>
    <t>34</t>
  </si>
  <si>
    <t>741310233</t>
  </si>
  <si>
    <t>Montáž přepínač (polo)zapuštěný šroubové připojení 6-střídavý se zapojením vodičů</t>
  </si>
  <si>
    <t>-146793697</t>
  </si>
  <si>
    <t>Montáž spínačů jedno nebo dvoupólových polozapuštěných nebo zapuštěných se zapojením vodičů šroubové připojení, pro prostředí normální přepínačů, řazení 6-střídavých</t>
  </si>
  <si>
    <t>https://podminky.urs.cz/item/CS_URS_2023_01/741310233</t>
  </si>
  <si>
    <t>35</t>
  </si>
  <si>
    <t>34539006</t>
  </si>
  <si>
    <t>přístroj přepínače střídavého, řazení 6, 6So, 6S šroubové svorky</t>
  </si>
  <si>
    <t>-155700536</t>
  </si>
  <si>
    <t>36</t>
  </si>
  <si>
    <t>741310238</t>
  </si>
  <si>
    <t>Montáž přepínač (polo)zapuštěný šroubové připojení 6+6 -dvojitý střídavý se zapojením vodičů</t>
  </si>
  <si>
    <t>-2137978808</t>
  </si>
  <si>
    <t>Montáž spínačů jedno nebo dvoupólových polozapuštěných nebo zapuštěných se zapojením vodičů šroubové připojení, pro prostředí normální přepínačů, řazení 6+6-dvojitých střídavých</t>
  </si>
  <si>
    <t>https://podminky.urs.cz/item/CS_URS_2023_01/741310238</t>
  </si>
  <si>
    <t>37</t>
  </si>
  <si>
    <t>34539072</t>
  </si>
  <si>
    <t>přepínač střídavý dvojitý, řazení 6+6(6+1), s krytem, bez rámečku, šroubové svorky</t>
  </si>
  <si>
    <t>54484345</t>
  </si>
  <si>
    <t>38</t>
  </si>
  <si>
    <t>741310402</t>
  </si>
  <si>
    <t>Montáž spínač tří/čtyřpólový nástěnný do 25 A prostředí normální se zapojením vodičů</t>
  </si>
  <si>
    <t>-1783923928</t>
  </si>
  <si>
    <t>Montáž spínačů tří nebo čtyřpólových nástěnných se zapojením vodičů, pro prostředí normální do 25 A</t>
  </si>
  <si>
    <t>https://podminky.urs.cz/item/CS_URS_2023_01/741310402</t>
  </si>
  <si>
    <t>39</t>
  </si>
  <si>
    <t>34535110</t>
  </si>
  <si>
    <t>spínač nástěnný trojpólový v krytu IP65 25A</t>
  </si>
  <si>
    <t>-1519446508</t>
  </si>
  <si>
    <t>40</t>
  </si>
  <si>
    <t>741310403</t>
  </si>
  <si>
    <t>Montáž spínač tří/čtyřpólový nástěnný do 63 A prostředí normální se zapojením vodičů</t>
  </si>
  <si>
    <t>-1936560291</t>
  </si>
  <si>
    <t>Montáž spínačů tří nebo čtyřpólových nástěnných se zapojením vodičů, pro prostředí normální do 63 A</t>
  </si>
  <si>
    <t>https://podminky.urs.cz/item/CS_URS_2023_01/741310403</t>
  </si>
  <si>
    <t>41</t>
  </si>
  <si>
    <t>34535115</t>
  </si>
  <si>
    <t>spínač nástěnný trojpólový v krytu IP65 40A</t>
  </si>
  <si>
    <t>1456705683</t>
  </si>
  <si>
    <t>42</t>
  </si>
  <si>
    <t>34535120</t>
  </si>
  <si>
    <t>spínač nástěnný trojpólový v krytu IP65 125A</t>
  </si>
  <si>
    <t>70902316</t>
  </si>
  <si>
    <t>43</t>
  </si>
  <si>
    <t>741310561</t>
  </si>
  <si>
    <t>Montáž vypínač tří/čtyřpól výkonový pojistkový do 63 A bez zapojení vodičů</t>
  </si>
  <si>
    <t>1220415152</t>
  </si>
  <si>
    <t>Montáž spínačů tří nebo čtyřpólových vypínačů výkonových pojistkových, do 63 A</t>
  </si>
  <si>
    <t>https://podminky.urs.cz/item/CS_URS_2023_01/741310561</t>
  </si>
  <si>
    <t>44</t>
  </si>
  <si>
    <t>741312501</t>
  </si>
  <si>
    <t>Montáž odpínače výkonového pojistkového do 500 V do 160 A bez zapojení vodičů</t>
  </si>
  <si>
    <t>671206264</t>
  </si>
  <si>
    <t>Montáž odpínačů bez zapojení vodičů výkonových pojistkových do 500 V do 160 A</t>
  </si>
  <si>
    <t>https://podminky.urs.cz/item/CS_URS_2023_01/741312501</t>
  </si>
  <si>
    <t>45</t>
  </si>
  <si>
    <t>1137178</t>
  </si>
  <si>
    <t>POJISTKOVY ODPINAC OPVA10-3 10X38</t>
  </si>
  <si>
    <t>144534702</t>
  </si>
  <si>
    <t>46</t>
  </si>
  <si>
    <t>1157738</t>
  </si>
  <si>
    <t>POJISTOVY ODPINAC OPVP10-1 10X38 32A</t>
  </si>
  <si>
    <t>-1927783303</t>
  </si>
  <si>
    <t>47</t>
  </si>
  <si>
    <t>741312534</t>
  </si>
  <si>
    <t>Montáž odpínače kompaktního třípólového do 750 V do 400 A bez zapojení vodičů</t>
  </si>
  <si>
    <t>289058009</t>
  </si>
  <si>
    <t>Montáž odpínačů bez zapojení vodičů kompaktních do 750 V třípólových do 400 A</t>
  </si>
  <si>
    <t>https://podminky.urs.cz/item/CS_URS_2023_01/741312534</t>
  </si>
  <si>
    <t>48</t>
  </si>
  <si>
    <t>1303262</t>
  </si>
  <si>
    <t>SPINACI BLOK BH630NE406</t>
  </si>
  <si>
    <t>-256306689</t>
  </si>
  <si>
    <t>49</t>
  </si>
  <si>
    <t>1184947</t>
  </si>
  <si>
    <t>BLOK ODPINACE SE-BH-0630-V001 630A</t>
  </si>
  <si>
    <t>-2067054983</t>
  </si>
  <si>
    <t>50</t>
  </si>
  <si>
    <t>1184975</t>
  </si>
  <si>
    <t>NAPETOVA SPOUST SV-BHD-X230 230/400/500V</t>
  </si>
  <si>
    <t>-307273275</t>
  </si>
  <si>
    <t>51</t>
  </si>
  <si>
    <t>1204488</t>
  </si>
  <si>
    <t>PRIPOJOVACI SADA CS-BH-B032 BLOKOVE SVOR</t>
  </si>
  <si>
    <t>-1968560797</t>
  </si>
  <si>
    <t>52</t>
  </si>
  <si>
    <t>1184945</t>
  </si>
  <si>
    <t>PRIPOJOVACI SADA CS-BH-B021 BLOKOVE SVOR</t>
  </si>
  <si>
    <t>set</t>
  </si>
  <si>
    <t>-1327367722</t>
  </si>
  <si>
    <t>53</t>
  </si>
  <si>
    <t>1212461</t>
  </si>
  <si>
    <t>KRYT SVOREK OD-BH-KS03 IP20 3P</t>
  </si>
  <si>
    <t>-838297526</t>
  </si>
  <si>
    <t>54</t>
  </si>
  <si>
    <t>741313042</t>
  </si>
  <si>
    <t>Montáž zásuvka (polo)zapuštěná šroubové připojení 2P+PE dvojí zapojení - průběžná se zapojením vodičů</t>
  </si>
  <si>
    <t>275040223</t>
  </si>
  <si>
    <t>Montáž zásuvek domovních se zapojením vodičů šroubové připojení polozapuštěných nebo zapuštěných 10/16 A, provedení 2P + PE dvojí zapojení pro průběžnou montáž</t>
  </si>
  <si>
    <t>https://podminky.urs.cz/item/CS_URS_2023_01/741313042</t>
  </si>
  <si>
    <t>55</t>
  </si>
  <si>
    <t>34555239</t>
  </si>
  <si>
    <t>přístroj zásuvky zápustné jednonásobné, krytka, šroubové svorky</t>
  </si>
  <si>
    <t>-5594444</t>
  </si>
  <si>
    <t>56</t>
  </si>
  <si>
    <t>34555243</t>
  </si>
  <si>
    <t>zásuvka zápustná dvojnásobná, šikmá, s clonkami, šroubové svorky</t>
  </si>
  <si>
    <t>-1742397022</t>
  </si>
  <si>
    <t>57</t>
  </si>
  <si>
    <t>34539059</t>
  </si>
  <si>
    <t>rámeček jednonásobný</t>
  </si>
  <si>
    <t>-887771631</t>
  </si>
  <si>
    <t>58</t>
  </si>
  <si>
    <t>34539060</t>
  </si>
  <si>
    <t>rámeček dvojnásobný</t>
  </si>
  <si>
    <t>-1886719193</t>
  </si>
  <si>
    <t>59</t>
  </si>
  <si>
    <t>34539061</t>
  </si>
  <si>
    <t>rámeček trojnásobný</t>
  </si>
  <si>
    <t>1911413222</t>
  </si>
  <si>
    <t>60</t>
  </si>
  <si>
    <t>741313085</t>
  </si>
  <si>
    <t>Montáž zásuvek chráněných v krabici šroubové připojení 3P+N+PE prostředí venkovní, mokré se zapojením vodičů</t>
  </si>
  <si>
    <t>901694567</t>
  </si>
  <si>
    <t>Montáž zásuvek domovních se zapojením vodičů šroubové připojení venkovní nebo mokré, provedení 3P + N + PE</t>
  </si>
  <si>
    <t>https://podminky.urs.cz/item/CS_URS_2023_01/741313085</t>
  </si>
  <si>
    <t>61</t>
  </si>
  <si>
    <t>1187454</t>
  </si>
  <si>
    <t>ZASUVKA POD OMIT. 16A 5P/400V IP44 146</t>
  </si>
  <si>
    <t>982896151</t>
  </si>
  <si>
    <t>62</t>
  </si>
  <si>
    <t>741320101</t>
  </si>
  <si>
    <t>Montáž jističů jednopólových nn do 25 A bez krytu se zapojením vodičů</t>
  </si>
  <si>
    <t>855207960</t>
  </si>
  <si>
    <t>Montáž jističů se zapojením vodičů jednopólových nn do 25 A bez krytu</t>
  </si>
  <si>
    <t>https://podminky.urs.cz/item/CS_URS_2023_01/741320101</t>
  </si>
  <si>
    <t>63</t>
  </si>
  <si>
    <t>35822115</t>
  </si>
  <si>
    <t>jistič 1-pólový 10 A vypínací charakteristika B vypínací schopnost 6 kA</t>
  </si>
  <si>
    <t>217816434</t>
  </si>
  <si>
    <t>64</t>
  </si>
  <si>
    <t>35822122</t>
  </si>
  <si>
    <t>jistič 1-pólový 16 A vypínací charakteristika B vypínací schopnost 6 kA</t>
  </si>
  <si>
    <t>2125376652</t>
  </si>
  <si>
    <t>65</t>
  </si>
  <si>
    <t>35822123</t>
  </si>
  <si>
    <t>jistič 1-pólový 16 A vypínací charakteristika C vypínací schopnost 6 kA</t>
  </si>
  <si>
    <t>-1833376804</t>
  </si>
  <si>
    <t>66</t>
  </si>
  <si>
    <t>741320161</t>
  </si>
  <si>
    <t>Montáž jističů třípólových nn do 25 A bez krytu se zapojením vodičů</t>
  </si>
  <si>
    <t>1391266039</t>
  </si>
  <si>
    <t>Montáž jističů se zapojením vodičů třípólových nn do 25 A bez krytu</t>
  </si>
  <si>
    <t>https://podminky.urs.cz/item/CS_URS_2023_01/741320161</t>
  </si>
  <si>
    <t>67</t>
  </si>
  <si>
    <t>35822164</t>
  </si>
  <si>
    <t>jistič 3-pólový 16 A vypínací charakteristika C vypínací schopnost 6 kA</t>
  </si>
  <si>
    <t>-713623466</t>
  </si>
  <si>
    <t>68</t>
  </si>
  <si>
    <t>35822168</t>
  </si>
  <si>
    <t>jistič 3-pólový 20 A vypínací charakteristika B vypínací schopnost 6 kA</t>
  </si>
  <si>
    <t>1834768285</t>
  </si>
  <si>
    <t>69</t>
  </si>
  <si>
    <t>35822163</t>
  </si>
  <si>
    <t>jistič 3-pólový 16 A vypínací charakteristika B vypínací schopnost 6 kA</t>
  </si>
  <si>
    <t>272238206</t>
  </si>
  <si>
    <t>70</t>
  </si>
  <si>
    <t>741320171</t>
  </si>
  <si>
    <t>Montáž jističů třípólových nn do 63 A bez krytu se zapojením vodičů</t>
  </si>
  <si>
    <t>-828415775</t>
  </si>
  <si>
    <t>Montáž jističů se zapojením vodičů třípólových nn do 63 A bez krytu</t>
  </si>
  <si>
    <t>https://podminky.urs.cz/item/CS_URS_2023_01/741320171</t>
  </si>
  <si>
    <t>71</t>
  </si>
  <si>
    <t>35822174</t>
  </si>
  <si>
    <t>jistič 3-pólový 32 A vypínací charakteristika B vypínací schopnost 6 kA</t>
  </si>
  <si>
    <t>-1788902912</t>
  </si>
  <si>
    <t>72</t>
  </si>
  <si>
    <t>35822177</t>
  </si>
  <si>
    <t>jistič 3-pólový 40 A vypínací charakteristika B vypínací schopnost 6 kA</t>
  </si>
  <si>
    <t>891866674</t>
  </si>
  <si>
    <t>73</t>
  </si>
  <si>
    <t>35822181</t>
  </si>
  <si>
    <t>jistič 3-pólový 50 A vypínací charakteristika B vypínací schopnost 10 kA</t>
  </si>
  <si>
    <t>-1443086587</t>
  </si>
  <si>
    <t>74</t>
  </si>
  <si>
    <t>35822186</t>
  </si>
  <si>
    <t>jistič 3-pólový 63 A vypínací charakteristika B vypínací schopnost 10 kA</t>
  </si>
  <si>
    <t>-118718320</t>
  </si>
  <si>
    <t>75</t>
  </si>
  <si>
    <t>741321001</t>
  </si>
  <si>
    <t>Montáž proudových chráničů dvoupólových nn do 25 A bez krytu se zapojením vodičů</t>
  </si>
  <si>
    <t>-624243354</t>
  </si>
  <si>
    <t>Montáž proudových chráničů se zapojením vodičů dvoupólových nn do 25 A bez krytu</t>
  </si>
  <si>
    <t>https://podminky.urs.cz/item/CS_URS_2023_01/741321001</t>
  </si>
  <si>
    <t>76</t>
  </si>
  <si>
    <t>1753251</t>
  </si>
  <si>
    <t>KOMBICHRANIC PFL6-10/1N/B/003-A</t>
  </si>
  <si>
    <t>1522294068</t>
  </si>
  <si>
    <t>77</t>
  </si>
  <si>
    <t>741321031</t>
  </si>
  <si>
    <t>Montáž proudových chráničů čtyřpólových nn do 25 A bez krytu se zapojením vodičů</t>
  </si>
  <si>
    <t>-2071525367</t>
  </si>
  <si>
    <t>Montáž proudových chráničů se zapojením vodičů čtyřpólových nn do 25 A bez krytu</t>
  </si>
  <si>
    <t>https://podminky.urs.cz/item/CS_URS_2023_01/741321031</t>
  </si>
  <si>
    <t>78</t>
  </si>
  <si>
    <t>35889206</t>
  </si>
  <si>
    <t>chránič proudový 4pólový 25A pracovního proudu 0,03A</t>
  </si>
  <si>
    <t>-1296048108</t>
  </si>
  <si>
    <t>79</t>
  </si>
  <si>
    <t>741321041</t>
  </si>
  <si>
    <t>Montáž proudových chráničů čtyřpólových nn do 63 A bez krytu se zapojením vodičů</t>
  </si>
  <si>
    <t>-2141933464</t>
  </si>
  <si>
    <t>Montáž proudových chráničů se zapojením vodičů čtyřpólových nn do 63 A bez krytu</t>
  </si>
  <si>
    <t>https://podminky.urs.cz/item/CS_URS_2023_01/741321041</t>
  </si>
  <si>
    <t>80</t>
  </si>
  <si>
    <t>1187864</t>
  </si>
  <si>
    <t>PROUDOVY CHRANIC PF7-40/4/003-A</t>
  </si>
  <si>
    <t>1016472786</t>
  </si>
  <si>
    <t>81</t>
  </si>
  <si>
    <t>8500124900</t>
  </si>
  <si>
    <t>Chránič proudový Eaton PF7-40/4/003</t>
  </si>
  <si>
    <t>1649178904</t>
  </si>
  <si>
    <t>82</t>
  </si>
  <si>
    <t>1187873</t>
  </si>
  <si>
    <t>PROUDOVY CHRANIC PF7-63/4/003</t>
  </si>
  <si>
    <t>723049863</t>
  </si>
  <si>
    <t>83</t>
  </si>
  <si>
    <t>741350002</t>
  </si>
  <si>
    <t>Montáž transformátor jednofázový nn vestavný 1x primár - 1x sekundár do 1000 VA se zapojením vodičů</t>
  </si>
  <si>
    <t>1251715283</t>
  </si>
  <si>
    <t>Montáž jednofázových transformátorů nn se zapojením vodičů vestavných 1x primár - 1x sekundár do 1000 VA</t>
  </si>
  <si>
    <t>https://podminky.urs.cz/item/CS_URS_2023_01/741350002</t>
  </si>
  <si>
    <t>84</t>
  </si>
  <si>
    <t>1734621</t>
  </si>
  <si>
    <t>PREVOD.TRAFO CLA 2.1 400/5 10VA TP 0,5S</t>
  </si>
  <si>
    <t>-752124244</t>
  </si>
  <si>
    <t>85</t>
  </si>
  <si>
    <t>741370011</t>
  </si>
  <si>
    <t>Montáž svítidlo žárovkové bytové stropní závěsné 1 zdroj</t>
  </si>
  <si>
    <t>-442797076</t>
  </si>
  <si>
    <t>Montáž svítidel žárovkových se zapojením vodičů bytových nebo společenských místností stropních závěsných na háku nebo trubce 1 zdroj</t>
  </si>
  <si>
    <t>https://podminky.urs.cz/item/CS_URS_2023_01/741370011</t>
  </si>
  <si>
    <t>86</t>
  </si>
  <si>
    <t>1619410</t>
  </si>
  <si>
    <t>ADRIA S3 LED-5L06C06ZS11/096/L100 B 4000</t>
  </si>
  <si>
    <t>1278171396</t>
  </si>
  <si>
    <t>87</t>
  </si>
  <si>
    <t>1773896</t>
  </si>
  <si>
    <t>LED ZAROVKA D 20W PAR30 E27 3000K 1600LM</t>
  </si>
  <si>
    <t>-719970964</t>
  </si>
  <si>
    <t>88</t>
  </si>
  <si>
    <t>741371104</t>
  </si>
  <si>
    <t>Montáž svítidlo zářivkové průmyslové stropní přisazené 2 zdroje s krytem</t>
  </si>
  <si>
    <t>-29840116</t>
  </si>
  <si>
    <t>Montáž svítidel zářivkových se zapojením vodičů průmyslových stropních přisazených 2 zdroje s krytem</t>
  </si>
  <si>
    <t>https://podminky.urs.cz/item/CS_URS_2023_01/741371104</t>
  </si>
  <si>
    <t>P</t>
  </si>
  <si>
    <t xml:space="preserve">Poznámka k položce:_x000D_
použitá původní svítidla, odstrojené od předřadníků, předrátovaní přívodu pouze na jednu stranu_x000D_
pro použití LED trubic_x000D_
</t>
  </si>
  <si>
    <t>70+12</t>
  </si>
  <si>
    <t>89</t>
  </si>
  <si>
    <t>1432796</t>
  </si>
  <si>
    <t>SVIT.PRIMA LED TUBE 2X150 PCC 1F</t>
  </si>
  <si>
    <t>2048251555</t>
  </si>
  <si>
    <t>Poznámka k položce:_x000D_
nová svítidla navíc pro nové osvětlení, doplní původní svítidla</t>
  </si>
  <si>
    <t>90</t>
  </si>
  <si>
    <t>1342843</t>
  </si>
  <si>
    <t>LEDTUBE T8 23W 4000K ML-331.008.89.0</t>
  </si>
  <si>
    <t>903816037</t>
  </si>
  <si>
    <t>82*2</t>
  </si>
  <si>
    <t>91</t>
  </si>
  <si>
    <t>741371843</t>
  </si>
  <si>
    <t>Demontáž svítidla interiérového se standardní paticí nebo int. zdrojem LED přisazeného stropního přes 0,09 m2 do 0,36 m2 bez zachování funkčnosti</t>
  </si>
  <si>
    <t>-806056653</t>
  </si>
  <si>
    <t>Demontáž svítidel bez zachování funkčnosti (do suti) interiérových se standardní paticí (E27, T5, GU10) nebo integrovaným zdrojem LED přisazených, ploše stropních přes 0,09 do 0,36 m2</t>
  </si>
  <si>
    <t>https://podminky.urs.cz/item/CS_URS_2023_01/741371843</t>
  </si>
  <si>
    <t>92</t>
  </si>
  <si>
    <t>741371844</t>
  </si>
  <si>
    <t>Demontáž svítidla interiérového se standardní paticí nebo int. zdrojem LED přisazeného nástěnného do 0,09 m2 bez zachování funkčnosti</t>
  </si>
  <si>
    <t>1488037320</t>
  </si>
  <si>
    <t>Demontáž svítidel bez zachování funkčnosti (do suti) interiérových se standardní paticí (E27, T5, GU10) nebo integrovaným zdrojem LED přisazených, ploše nástěnných do 0,09 m2</t>
  </si>
  <si>
    <t>https://podminky.urs.cz/item/CS_URS_2023_01/741371844</t>
  </si>
  <si>
    <t xml:space="preserve">Poznámka k položce:_x000D_
demontáž původních nouzových svítidel_x000D_
</t>
  </si>
  <si>
    <t>93</t>
  </si>
  <si>
    <t>741372021</t>
  </si>
  <si>
    <t>Montáž svítidlo LED interiérové přisazené nástěnné hranaté nebo kruhové do 0,09 m2 se zapojením vodičů</t>
  </si>
  <si>
    <t>-1704674152</t>
  </si>
  <si>
    <t>Montáž svítidel s integrovaným zdrojem LED se zapojením vodičů interiérových přisazených nástěnných hranatých nebo kruhových, plochy do 0,09 m2</t>
  </si>
  <si>
    <t>https://podminky.urs.cz/item/CS_URS_2023_01/741372021</t>
  </si>
  <si>
    <t>94</t>
  </si>
  <si>
    <t>34825001</t>
  </si>
  <si>
    <t>svítidlo interiérové stropní přisazené kruhové D 200-300mm 1300-2000lm</t>
  </si>
  <si>
    <t>1834948676</t>
  </si>
  <si>
    <t>95</t>
  </si>
  <si>
    <t>741372072</t>
  </si>
  <si>
    <t>Montáž svítidlo LED interiérové závěsné hranaté nebo kruhové do 0,09 m2 se zapojením vodičů</t>
  </si>
  <si>
    <t>-1136294305</t>
  </si>
  <si>
    <t>Montáž svítidel s integrovaným zdrojem LED se zapojením vodičů interiérových závěsných hranatých nebo kruhových, plochy do 0,09 m2</t>
  </si>
  <si>
    <t>https://podminky.urs.cz/item/CS_URS_2023_01/741372072</t>
  </si>
  <si>
    <t>96</t>
  </si>
  <si>
    <t>1718457</t>
  </si>
  <si>
    <t>NOUZ.SVIT. SUPERIOR C 3W ML-461.003.68.0</t>
  </si>
  <si>
    <t>1224629948</t>
  </si>
  <si>
    <t>NOUZ.SVIT. SUPERIOR C 3W ML-461.003.68.0
stropní nouzové chodbové svítidlo</t>
  </si>
  <si>
    <t>97</t>
  </si>
  <si>
    <t>11.214.435</t>
  </si>
  <si>
    <t>MODUS Svítidlo nouzové EXIT 3W LED  320 lm STANDARD IP65 1h , stále svítící / svítící při výpadku,  bílé</t>
  </si>
  <si>
    <t>915555020</t>
  </si>
  <si>
    <t>98</t>
  </si>
  <si>
    <t>741374841</t>
  </si>
  <si>
    <t>Demontáž svítidla interiérového se standardní paticí přisazeného stropního do 0,09 m2 se zachováním funkčnosti</t>
  </si>
  <si>
    <t>-1140085285</t>
  </si>
  <si>
    <t>Demontáž svítidel se zachováním funkčnosti interiérových se standardní paticí (E27, T5, GU10) nebo integrovaným zdrojem LED přisazených, ploše stropních do 0,09 m2</t>
  </si>
  <si>
    <t>https://podminky.urs.cz/item/CS_URS_2023_01/741374841</t>
  </si>
  <si>
    <t>99</t>
  </si>
  <si>
    <t>741374843</t>
  </si>
  <si>
    <t>Demontáž svítidla interiérového se standardní paticí přisazeného stropního přes 0,09 do 0,36 m2 se zachováním funkčnosti</t>
  </si>
  <si>
    <t>-510583904</t>
  </si>
  <si>
    <t>Demontáž svítidel se zachováním funkčnosti interiérových se standardní paticí (E27, T5, GU10) nebo integrovaným zdrojem LED přisazených, ploše stropních přes 0,09 do 0,36 m2</t>
  </si>
  <si>
    <t>https://podminky.urs.cz/item/CS_URS_2023_01/741374843</t>
  </si>
  <si>
    <t>100</t>
  </si>
  <si>
    <t>741374885</t>
  </si>
  <si>
    <t>Demontáž svítidla byt se standardní paticí zavěšeného - tlumivka přes 80 W se zachováním funkčnosti</t>
  </si>
  <si>
    <t>13698316</t>
  </si>
  <si>
    <t>Demontáž svítidel se zachováním funkčnosti interiérových se standardní paticí (E27, T5, GU10) nebo integrovaným zdrojem LED doplňků tlumivek přes 80 W</t>
  </si>
  <si>
    <t>https://podminky.urs.cz/item/CS_URS_2023_01/741374885</t>
  </si>
  <si>
    <t>Poznámka k položce:_x000D_
demontáž předřadníků v původních svítidlech, která budou znovu použita</t>
  </si>
  <si>
    <t>101</t>
  </si>
  <si>
    <t>741810003</t>
  </si>
  <si>
    <t>Celková prohlídka elektrického rozvodu a zařízení přes 0,5 do 1 milionu Kč</t>
  </si>
  <si>
    <t>-2115169412</t>
  </si>
  <si>
    <t>Zkoušky a prohlídky elektrických rozvodů a zařízení celková prohlídka a vyhotovení revizní zprávy pro objem montážních prací přes 500 do 1000 tis. Kč</t>
  </si>
  <si>
    <t>https://podminky.urs.cz/item/CS_URS_2023_01/741810003</t>
  </si>
  <si>
    <t>102</t>
  </si>
  <si>
    <t>741811011</t>
  </si>
  <si>
    <t>Kontrola rozvaděč nn silový hmotnosti do 200 kg</t>
  </si>
  <si>
    <t>-1393635850</t>
  </si>
  <si>
    <t>Zkoušky a prohlídky rozvodných zařízení kontrola rozváděčů nn, (1 pole) silových, hmotnosti do 200 kg</t>
  </si>
  <si>
    <t>https://podminky.urs.cz/item/CS_URS_2023_01/741811011</t>
  </si>
  <si>
    <t>103</t>
  </si>
  <si>
    <t>998741101</t>
  </si>
  <si>
    <t>Přesun hmot tonážní pro silnoproud v objektech v do 6 m</t>
  </si>
  <si>
    <t>t</t>
  </si>
  <si>
    <t>680448674</t>
  </si>
  <si>
    <t>Přesun hmot pro silnoproud stanovený z hmotnosti přesunovaného materiálu vodorovná dopravní vzdálenost do 50 m v objektech výšky do 6 m</t>
  </si>
  <si>
    <t>https://podminky.urs.cz/item/CS_URS_2023_01/998741101</t>
  </si>
  <si>
    <t>Práce a dodávky M</t>
  </si>
  <si>
    <t>46-M</t>
  </si>
  <si>
    <t>Zemní práce při extr.mont.pracích</t>
  </si>
  <si>
    <t>104</t>
  </si>
  <si>
    <t>460741141</t>
  </si>
  <si>
    <t>Osazení kabelových prostupů z trub betonových do otvoru ve zdivu průměru do 15 cm</t>
  </si>
  <si>
    <t>-1368762667</t>
  </si>
  <si>
    <t>Osazení kabelových prostupů včetně utěsnění a spárování z trub betonových do otvoru ve zdivu včetně vybourání, zazdění a začištění, vnitřního průměru do 15 cm</t>
  </si>
  <si>
    <t>https://podminky.urs.cz/item/CS_URS_2023_01/460741141</t>
  </si>
  <si>
    <t>105</t>
  </si>
  <si>
    <t>460941212</t>
  </si>
  <si>
    <t>Vyplnění a omítnutí rýh při elektroinstalacích ve stěnách hl do 3 cm a š přes 3 do 5 cm</t>
  </si>
  <si>
    <t>-518477773</t>
  </si>
  <si>
    <t>Vyplnění rýh vyplnění a omítnutí rýh ve stěnách hloubky do 3 cm a šířky přes 3 do 5 cm</t>
  </si>
  <si>
    <t>https://podminky.urs.cz/item/CS_URS_2023_01/460941212</t>
  </si>
  <si>
    <t>106</t>
  </si>
  <si>
    <t>468091312</t>
  </si>
  <si>
    <t>Vysekání kapes a výklenků ve zdivu cihelném pro krabice 10x10x8 cm</t>
  </si>
  <si>
    <t>1176850823</t>
  </si>
  <si>
    <t>Vysekání kapes nebo výklenků ve zdivu pro osazení kotevních prvků nebo elektroinstalačního zařízení cihelném, velikosti 10x10x8 cm</t>
  </si>
  <si>
    <t>https://podminky.urs.cz/item/CS_URS_2023_01/468091312</t>
  </si>
  <si>
    <t>107</t>
  </si>
  <si>
    <t>468101412</t>
  </si>
  <si>
    <t>Vysekání rýh pro montáž trubek a kabelů v cihelných zdech hl do 3 cm a š přes 3 do 5 cm</t>
  </si>
  <si>
    <t>899007839</t>
  </si>
  <si>
    <t>Vysekání rýh pro montáž trubek a kabelů v cihelných zdech hloubky do 3 cm a šířky přes 3 do 5 cm</t>
  </si>
  <si>
    <t>https://podminky.urs.cz/item/CS_URS_2023_01/468101412</t>
  </si>
  <si>
    <t>HZS</t>
  </si>
  <si>
    <t>Hodinové zúčtovací sazby</t>
  </si>
  <si>
    <t>108</t>
  </si>
  <si>
    <t>HZS2231</t>
  </si>
  <si>
    <t>Hodinová zúčtovací sazba elektrikář</t>
  </si>
  <si>
    <t>hod</t>
  </si>
  <si>
    <t>512</t>
  </si>
  <si>
    <t>-742874536</t>
  </si>
  <si>
    <t>Hodinové zúčtovací sazby profesí PSV provádění stavebních instalací elektrikář</t>
  </si>
  <si>
    <t>https://podminky.urs.cz/item/CS_URS_2023_01/HZS2231</t>
  </si>
  <si>
    <t>Poznámka k položce:_x000D_
práce a materiál neuvedené v jiných položkách</t>
  </si>
  <si>
    <t>109</t>
  </si>
  <si>
    <t>HZS2232</t>
  </si>
  <si>
    <t>Hodinová zúčtovací sazba elektrikář odborný</t>
  </si>
  <si>
    <t>624859214</t>
  </si>
  <si>
    <t>Hodinové zúčtovací sazby profesí PSV provádění stavebních instalací elektrikář odborný</t>
  </si>
  <si>
    <t>https://podminky.urs.cz/item/CS_URS_2023_01/HZS2232</t>
  </si>
  <si>
    <t>Struktura údajů, formát souboru a metodika pro zpracování</t>
  </si>
  <si>
    <t>Struktura</t>
  </si>
  <si>
    <t>Soubor je složen ze záložky Rekapitulace stavby a záložek s názvem soupisu prací pro jednotlivé objekty ve formátu XLSX. Každá ze záložek přitom obsahuje</t>
  </si>
  <si>
    <t>ještě samostatné sestavy vymezené orámovaním a nadpisem sestavy.</t>
  </si>
  <si>
    <r>
      <rPr>
        <i/>
        <sz val="8"/>
        <rFont val="Arial CE"/>
        <charset val="238"/>
      </rPr>
      <t xml:space="preserve">Rekapitulace stavby </t>
    </r>
    <r>
      <rPr>
        <sz val="8"/>
        <rFont val="Arial CE"/>
        <charset val="238"/>
      </rPr>
      <t>obsahuje sestavu Rekapitulace stavby a Rekapitulace objektů stavby a soupisů prací.</t>
    </r>
  </si>
  <si>
    <r>
      <t xml:space="preserve">V sestavě </t>
    </r>
    <r>
      <rPr>
        <b/>
        <sz val="8"/>
        <rFont val="Arial CE"/>
        <charset val="238"/>
      </rPr>
      <t>Rekapitulace stavby</t>
    </r>
    <r>
      <rPr>
        <sz val="8"/>
        <rFont val="Arial CE"/>
        <charset val="238"/>
      </rPr>
      <t xml:space="preserve"> jsou uvedeny informace identifikující předmět veřejné zakázky na stavební práce, KSO, CC-CZ, CZ-CPV, CZ-CPA a rekapitulaci </t>
    </r>
  </si>
  <si>
    <t>celkové nabídkové ceny uchazeče.</t>
  </si>
  <si>
    <t xml:space="preserve">Termínem "uchazeč" (resp. zhotovitel) se myslí "účastník zadávacího řízení" ve smyslu zákona o zadávání veřejných zakázek. </t>
  </si>
  <si>
    <r>
      <t xml:space="preserve">V sestavě </t>
    </r>
    <r>
      <rPr>
        <b/>
        <sz val="8"/>
        <rFont val="Arial CE"/>
        <charset val="238"/>
      </rPr>
      <t>Rekapitulace objektů stavby a soupisů prací</t>
    </r>
    <r>
      <rPr>
        <sz val="8"/>
        <rFont val="Arial CE"/>
        <charset val="238"/>
      </rPr>
      <t xml:space="preserve"> je uvedena rekapitulace stavebních objektů, inženýrských objektů, provozních souborů,</t>
    </r>
  </si>
  <si>
    <t>vedlejších a ostatních nákladů a ostatních nákladů s rekapitulací nabídkové ceny za jednotlivé soupisy prací. Na základě údaje Typ je možné</t>
  </si>
  <si>
    <t>identifikovat, zda se jedná o objekt nebo soupis prací pro daný objekt:</t>
  </si>
  <si>
    <t>Stavební objekt pozemní</t>
  </si>
  <si>
    <t>ING</t>
  </si>
  <si>
    <t>Stavební objekt inženýrský</t>
  </si>
  <si>
    <t>PRO</t>
  </si>
  <si>
    <t>Provozní soubor</t>
  </si>
  <si>
    <t>VON</t>
  </si>
  <si>
    <t>Vedlejší a ostatní náklady</t>
  </si>
  <si>
    <t>OST</t>
  </si>
  <si>
    <t>Ostatní</t>
  </si>
  <si>
    <t>Soupis</t>
  </si>
  <si>
    <t>Soupis prací pro daný typ objektu</t>
  </si>
  <si>
    <r>
      <rPr>
        <i/>
        <sz val="8"/>
        <rFont val="Arial CE"/>
        <charset val="238"/>
      </rPr>
      <t xml:space="preserve">Soupis prací </t>
    </r>
    <r>
      <rPr>
        <sz val="8"/>
        <rFont val="Arial CE"/>
        <charset val="238"/>
      </rPr>
      <t>pro jednotlivé objekty obsahuje sestavy Krycí list soupisu prací, Rekapitulace členění soupisu prací, Soupis prací. Za soupis prací může být považován</t>
    </r>
  </si>
  <si>
    <t>i objekt stavby v případě, že neobsahuje podřízenou zakázku.</t>
  </si>
  <si>
    <r>
      <rPr>
        <b/>
        <sz val="8"/>
        <rFont val="Arial CE"/>
        <charset val="238"/>
      </rPr>
      <t>Krycí list soupisu</t>
    </r>
    <r>
      <rPr>
        <sz val="8"/>
        <rFont val="Arial CE"/>
        <charset val="238"/>
      </rPr>
      <t xml:space="preserve"> obsahuje rekapitulaci informací o předmětu veřejné zakázky ze sestavy Rekapitulace stavby, informaci o zařazení objektu do KSO, </t>
    </r>
  </si>
  <si>
    <t>CC-CZ, CZ-CPV, CZ-CPA a rekapitulaci celkové nabídkové ceny uchazeče za aktuální soupis prací.</t>
  </si>
  <si>
    <r>
      <rPr>
        <b/>
        <sz val="8"/>
        <rFont val="Arial CE"/>
        <charset val="238"/>
      </rPr>
      <t>Rekapitulace členění soupisu prací</t>
    </r>
    <r>
      <rPr>
        <sz val="8"/>
        <rFont val="Arial CE"/>
        <charset val="238"/>
      </rPr>
      <t xml:space="preserve"> obsahuje rekapitulaci soupisu prací ve všech úrovních členění soupisu tak, jak byla tato členění použita (např. </t>
    </r>
  </si>
  <si>
    <t>stavební díly, funkční díly, případně jiné členění) s rekapitulací nabídkové ceny.</t>
  </si>
  <si>
    <r>
      <rPr>
        <b/>
        <sz val="8"/>
        <rFont val="Arial CE"/>
        <charset val="238"/>
      </rPr>
      <t xml:space="preserve">Soupis prací </t>
    </r>
    <r>
      <rPr>
        <sz val="8"/>
        <rFont val="Arial CE"/>
        <charset val="238"/>
      </rPr>
      <t>obsahuje položky veškerých stavebních nebo montážních prací, dodávek materiálů a služeb nezbytných pro zhotovení stavebního objektu,</t>
    </r>
  </si>
  <si>
    <t>inženýrského objektu, provozního souboru, vedlejších a ostatních nákladů.</t>
  </si>
  <si>
    <t>Pro položky soupisu prací se zobrazují následující informace:</t>
  </si>
  <si>
    <t>Pořadové číslo položky v aktuálním soupisu</t>
  </si>
  <si>
    <t>TYP</t>
  </si>
  <si>
    <t>Typ položky: K - konstrukce, M - materiál, PP - plný popis, PSC - poznámka k souboru cen,  P - poznámka k položce, VV - výkaz výměr</t>
  </si>
  <si>
    <t>Kód položky</t>
  </si>
  <si>
    <t>Zkrácený popis položky</t>
  </si>
  <si>
    <t>Měrná jednotka položky</t>
  </si>
  <si>
    <t>Množství v měrné jednotce</t>
  </si>
  <si>
    <t>J.cena</t>
  </si>
  <si>
    <t xml:space="preserve">Jednotková cena položky. Zadaní může obsahovat namísto J.ceny sloupce J.materiál a J.montáž, jejichž součet definuje </t>
  </si>
  <si>
    <t>J.cenu položky.</t>
  </si>
  <si>
    <t xml:space="preserve">Cena celkem </t>
  </si>
  <si>
    <t>Celková cena položky daná jako součin množství a j.ceny</t>
  </si>
  <si>
    <t>Příslušnost položky do cenové soustavy</t>
  </si>
  <si>
    <t>Ke každé položce soupisu prací se na samostatných řádcích může zobrazovat:</t>
  </si>
  <si>
    <t>Plný popis položky</t>
  </si>
  <si>
    <t>Poznámka k souboru cen a poznámka zadavatele</t>
  </si>
  <si>
    <t>Výkaz výměr</t>
  </si>
  <si>
    <t>Pokud je k řádku výkazu výměr evidovaný údaj ve sloupci Kód, jedná se o definovaný odkaz, na který se může odvolávat výkaz výměr z jiné položky.</t>
  </si>
  <si>
    <t xml:space="preserve">Metodika pro zpracování </t>
  </si>
  <si>
    <t>Jednotlivé sestavy jsou v souboru provázány. Editovatelné pole jsou zvýrazněny žlutým podbarvením, ostatní pole neslouží k editaci a nesmí být jakkoliv</t>
  </si>
  <si>
    <t>modifikovány.</t>
  </si>
  <si>
    <t xml:space="preserve">Uchazeč je pro podání nabídky povinen vyplnit žlutě podbarvená pole: </t>
  </si>
  <si>
    <t xml:space="preserve">Pole Uchazeč v sestavě Rekapitulace stavby - zde uchazeč vyplní svůj název (název subjektu) </t>
  </si>
  <si>
    <t>Pole IČ a DIČ v sestavě Rekapitulace stavby - zde uchazeč vyplní svoje IČ a DIČ</t>
  </si>
  <si>
    <t>Datum v sestavě Rekapitulace stavby - zde uchazeč vyplní datum vytvoření nabídky</t>
  </si>
  <si>
    <t>J.cena = jednotková cena v sestavě Soupis prací o maximálním počtu desetinných míst uvedených v poli</t>
  </si>
  <si>
    <t>- pokud sestavy soupisů prací obsahují pole J.cena, měla by být všechna tato pole vyplněna nenulovými</t>
  </si>
  <si>
    <t>Poznámka - nepovinný údaj pro položku soupisu</t>
  </si>
  <si>
    <t>V případě, že sestavy soupisů prací neobsahují pole J.cena, potom ve všech soupisech prací obsahují pole:</t>
  </si>
  <si>
    <t xml:space="preserve"> - J.materiál - jednotková cena materiálu </t>
  </si>
  <si>
    <t xml:space="preserve"> - J.montáž - jednotková cena montáže</t>
  </si>
  <si>
    <t>Uchazeč v tomto případě by měl vyplnit všechna pole J.materiál a pole J.montáž nenulovými kladnými číslicemi. V případech, kdy položka</t>
  </si>
  <si>
    <t>neobsahuje žádný materiál je přípustné, aby pole J.materiál bylo vyplněno nulou. V případech, kdy položka neobsahuje žádnou montáž je přípustné,</t>
  </si>
  <si>
    <t>aby pole J.montáž bylo vyplněno nulou. Obě pole - J.materiál, J.Montáž u jedné položky by však neměly být vyplněny nulou.</t>
  </si>
  <si>
    <t>Rekapitulace stavby</t>
  </si>
  <si>
    <t>Název</t>
  </si>
  <si>
    <t>Povinný</t>
  </si>
  <si>
    <t>Max. počet</t>
  </si>
  <si>
    <t>atributu</t>
  </si>
  <si>
    <t>(A/N)</t>
  </si>
  <si>
    <t>znaků</t>
  </si>
  <si>
    <t>A</t>
  </si>
  <si>
    <t>Kód stavby</t>
  </si>
  <si>
    <t>String</t>
  </si>
  <si>
    <t>Stavba</t>
  </si>
  <si>
    <t>Název stavby</t>
  </si>
  <si>
    <t>Místo</t>
  </si>
  <si>
    <t>N</t>
  </si>
  <si>
    <t>Místo stavby</t>
  </si>
  <si>
    <t>Datum</t>
  </si>
  <si>
    <t>Datum vykonaného exportu</t>
  </si>
  <si>
    <t>Date</t>
  </si>
  <si>
    <t>KSO</t>
  </si>
  <si>
    <t>Klasifikace stavebního objektu</t>
  </si>
  <si>
    <t>CC-CZ</t>
  </si>
  <si>
    <t>Klasifikace stavbeních děl</t>
  </si>
  <si>
    <t>CZ-CPV</t>
  </si>
  <si>
    <t>Společný slovník pro veřejné zakázky</t>
  </si>
  <si>
    <t>CZ-CPA</t>
  </si>
  <si>
    <t>Klasifikace produkce podle činností</t>
  </si>
  <si>
    <t>Zadavatel</t>
  </si>
  <si>
    <t>Zadavatel zadaní</t>
  </si>
  <si>
    <t>IČ</t>
  </si>
  <si>
    <t>IČ zadavatele zadaní</t>
  </si>
  <si>
    <t>DIČ</t>
  </si>
  <si>
    <t>DIČ zadavatele zadaní</t>
  </si>
  <si>
    <t>Uchazeč</t>
  </si>
  <si>
    <t>Uchazeč veřejné zakázky</t>
  </si>
  <si>
    <t>Projektant</t>
  </si>
  <si>
    <t>Poznámka</t>
  </si>
  <si>
    <t>Poznámka k zadání</t>
  </si>
  <si>
    <t>Sazba DPH</t>
  </si>
  <si>
    <t>Rekapitulace sazeb DPH u položek soupisů</t>
  </si>
  <si>
    <t>eGSazbaDph</t>
  </si>
  <si>
    <t>Základna DPH</t>
  </si>
  <si>
    <t>Základna DPH určena součtem celkové ceny z položek soupisů</t>
  </si>
  <si>
    <t>Double</t>
  </si>
  <si>
    <t>Hodnota DPH</t>
  </si>
  <si>
    <t>Celková cena bez DPH za celou stavbu. Sčítává se ze všech listů.</t>
  </si>
  <si>
    <t>Celková cena s DPH za celou stavbu</t>
  </si>
  <si>
    <t>Rekapitulace objektů stavby a soupisů prací</t>
  </si>
  <si>
    <t>Přebírá se z Rekapitulace stavby</t>
  </si>
  <si>
    <t>Kód objektu</t>
  </si>
  <si>
    <t>Objektu, Soupis prací</t>
  </si>
  <si>
    <t>Název objektu</t>
  </si>
  <si>
    <t>Cena bez DPH za daný objekt</t>
  </si>
  <si>
    <t>Cena spolu s DPH za daný objekt</t>
  </si>
  <si>
    <t>Typ zakázky</t>
  </si>
  <si>
    <t>eGTypZakazky</t>
  </si>
  <si>
    <t>Krycí list soupisu</t>
  </si>
  <si>
    <t>Objekt</t>
  </si>
  <si>
    <t>Kód a název objektu</t>
  </si>
  <si>
    <t>20 + 120</t>
  </si>
  <si>
    <t>Kód a název soupisu</t>
  </si>
  <si>
    <t>Poznámka k soupisu prací</t>
  </si>
  <si>
    <t>Rekapitulace sazeb DPH na položkách aktuálního soupisu</t>
  </si>
  <si>
    <t>Základna DPH určena součtem celkové ceny z položek aktuálního soupisu</t>
  </si>
  <si>
    <t>Cena bez DPH za daný soupis</t>
  </si>
  <si>
    <t>Cena s DPH</t>
  </si>
  <si>
    <t>Cena s DPH za daný soupis</t>
  </si>
  <si>
    <t>Rekapitulace členění soupisu prací</t>
  </si>
  <si>
    <t>Kód a název objektu, přebírá se z Krycího listu soupisu</t>
  </si>
  <si>
    <t>Kód a název objektu, přebírá se z Krycího listu soupisu</t>
  </si>
  <si>
    <t>Kód a název dílu ze soupisu</t>
  </si>
  <si>
    <t>20 + 100</t>
  </si>
  <si>
    <t>Cena celkem</t>
  </si>
  <si>
    <t>Cena celkem za díl ze soupisu</t>
  </si>
  <si>
    <t>Soupis prací</t>
  </si>
  <si>
    <t>Přebírá se z Krycího listu soupisu</t>
  </si>
  <si>
    <t>Pořadové číslo položky soupisu</t>
  </si>
  <si>
    <t>Long</t>
  </si>
  <si>
    <t>Typ položky soupisu</t>
  </si>
  <si>
    <t>eGTypPolozky</t>
  </si>
  <si>
    <t>Kód položky ze soupisu</t>
  </si>
  <si>
    <t>Popis položky ze soupisu</t>
  </si>
  <si>
    <t>Množství položky soupisu</t>
  </si>
  <si>
    <t>J.Cena</t>
  </si>
  <si>
    <t>Jednotková cena položky</t>
  </si>
  <si>
    <t>Cena celkem vyčíslena jako J.Cena * Množství</t>
  </si>
  <si>
    <t>Zařazení položky do cenové soustavy</t>
  </si>
  <si>
    <t>p</t>
  </si>
  <si>
    <t>Poznámka položky ze soupisu</t>
  </si>
  <si>
    <t>Memo</t>
  </si>
  <si>
    <t>psc</t>
  </si>
  <si>
    <t>Poznámka k souboru cen ze soupisu</t>
  </si>
  <si>
    <t>pp</t>
  </si>
  <si>
    <t>Plný popis položky ze soupisu</t>
  </si>
  <si>
    <t>vv</t>
  </si>
  <si>
    <t>Výkaz výměr (figura, výraz, výměra) ze soupisu</t>
  </si>
  <si>
    <t>Text,Text,Double</t>
  </si>
  <si>
    <t>20, 150</t>
  </si>
  <si>
    <t>Sazba DPH pro položku</t>
  </si>
  <si>
    <t>eGSazbaDPH</t>
  </si>
  <si>
    <t>Hmotnost</t>
  </si>
  <si>
    <t>Hmotnost položky ze soupisu</t>
  </si>
  <si>
    <t>Suť</t>
  </si>
  <si>
    <t>Suť položky ze soupisu</t>
  </si>
  <si>
    <t>Nh</t>
  </si>
  <si>
    <t>Normohodiny položky ze soupisu</t>
  </si>
  <si>
    <t>Datová věta</t>
  </si>
  <si>
    <t>Typ věty</t>
  </si>
  <si>
    <t>Hodnota</t>
  </si>
  <si>
    <t>Význam</t>
  </si>
  <si>
    <t>Základní sazba DPH</t>
  </si>
  <si>
    <t>Snížená sazba DPH</t>
  </si>
  <si>
    <t>Nulová sazba DPH</t>
  </si>
  <si>
    <t>Základní sazba DPH přenesená</t>
  </si>
  <si>
    <t>Snížená sazba DPH přenesená</t>
  </si>
  <si>
    <t>Stavební objekt</t>
  </si>
  <si>
    <t>Inženýrský objekt</t>
  </si>
  <si>
    <t>Ostatní náklady</t>
  </si>
  <si>
    <t>Položka typu HSV</t>
  </si>
  <si>
    <t>Položka typu PSV</t>
  </si>
  <si>
    <t>Položka typu M</t>
  </si>
  <si>
    <t>Položka typu OST</t>
  </si>
  <si>
    <t>nedílnou součástí tohoto výkazu výměr jsou výkresy a technická zpráva</t>
  </si>
  <si>
    <t>veškeré výměry v rozpočtu vzduchotechniky jsou převzaty z výkresové dokumentace ve formátu dwg</t>
  </si>
  <si>
    <t>Kontrolní součty:</t>
  </si>
  <si>
    <t>Celková cena (bez DPH)</t>
  </si>
  <si>
    <t>Předávací dokumentace, zaškolení obsluhy</t>
  </si>
  <si>
    <t>Dokumentace skutečného provedení</t>
  </si>
  <si>
    <t>Realizační dokumentace</t>
  </si>
  <si>
    <t>Komplexní zkouška, zaregulování</t>
  </si>
  <si>
    <t>Značení vzduchotechnického zařízení a potrubí dle platných ČSN</t>
  </si>
  <si>
    <t>Práce autojeřábu</t>
  </si>
  <si>
    <t>km</t>
  </si>
  <si>
    <t>Doprava</t>
  </si>
  <si>
    <t>Výškové práce</t>
  </si>
  <si>
    <t>kg</t>
  </si>
  <si>
    <t>Montážní a spojovací materiál</t>
  </si>
  <si>
    <t>Demontáž akumulačních zákrytů</t>
  </si>
  <si>
    <t>Demontáž distribučních elementů, žaluzií, mřížek</t>
  </si>
  <si>
    <t>Demontáž potrubních rozvodů vč. tlumičů a regul. klapek</t>
  </si>
  <si>
    <t>Demontáž radiálních ventilátorů</t>
  </si>
  <si>
    <t>Demontáž vzduchotechnické jednotky - přívod vzduchu</t>
  </si>
  <si>
    <t>Demontáže</t>
  </si>
  <si>
    <t>Montáž Spiro potrubí</t>
  </si>
  <si>
    <t>751511182</t>
  </si>
  <si>
    <t>Potrubí Spiro pr. 125</t>
  </si>
  <si>
    <t>4.03</t>
  </si>
  <si>
    <t>ks</t>
  </si>
  <si>
    <t>Montáž mřížky</t>
  </si>
  <si>
    <t>Venkovní plastová mřížka pr. 125, vč. síťky a okapničky</t>
  </si>
  <si>
    <t>4.02</t>
  </si>
  <si>
    <t>Montáž ventilátoru</t>
  </si>
  <si>
    <t>751111012</t>
  </si>
  <si>
    <t>Skříň z nárazuvzdorného plastu, barva bílá. Skříň je určena k montáži na stěnu. Ventilátor obsahuje zpětnou klapku. Oběžné kolo je axiální, vyrobené z nárazuvzdorného plastu. Motor asynchronní s kotvou nakrátko a stíněným pólem. Motor je vybaven ochranou proti přehřátí. Maximální provozní teplota okolí je 40 ˚C. Motor má kuličková ložiska s tukovou náplní na dobu životnosti. Krytí IPX4.</t>
  </si>
  <si>
    <r>
      <t>Nástěnný axiální ventilátor pr. 125 (80 m</t>
    </r>
    <r>
      <rPr>
        <vertAlign val="superscript"/>
        <sz val="10"/>
        <rFont val="Arial CE"/>
        <charset val="238"/>
      </rPr>
      <t>3</t>
    </r>
    <r>
      <rPr>
        <sz val="10"/>
        <rFont val="Arial CE"/>
        <family val="2"/>
        <charset val="238"/>
      </rPr>
      <t>/h, 30 Pa)</t>
    </r>
  </si>
  <si>
    <t>4.01</t>
  </si>
  <si>
    <t>Zařízení 4 - bio odpad</t>
  </si>
  <si>
    <r>
      <t>m</t>
    </r>
    <r>
      <rPr>
        <vertAlign val="superscript"/>
        <sz val="10"/>
        <rFont val="Arial CE"/>
        <family val="2"/>
        <charset val="238"/>
      </rPr>
      <t>2</t>
    </r>
  </si>
  <si>
    <t>Montáž tepelné izolace</t>
  </si>
  <si>
    <t>713411141</t>
  </si>
  <si>
    <t>Tepelná izolace - minerální vlna, hliníková folie</t>
  </si>
  <si>
    <t xml:space="preserve">Tepelná izolace vnitřní, minerální, tl. 40 mm, Al folie </t>
  </si>
  <si>
    <t>3.15</t>
  </si>
  <si>
    <r>
      <t>m</t>
    </r>
    <r>
      <rPr>
        <vertAlign val="superscript"/>
        <sz val="10"/>
        <rFont val="Arial CE"/>
        <charset val="238"/>
      </rPr>
      <t>2</t>
    </r>
  </si>
  <si>
    <t>Montáž čtyřhranného potrubí, do obvodu 1500</t>
  </si>
  <si>
    <t>751511004</t>
  </si>
  <si>
    <t>Čtyřhranné potrubí sk. I, pozink, do obvodu 1500</t>
  </si>
  <si>
    <t>3.14</t>
  </si>
  <si>
    <t>Montáž čtyřhranného potrubí, do obvodu 1050</t>
  </si>
  <si>
    <t>751511003</t>
  </si>
  <si>
    <t>Čtyřhranné potrubí sk. I, pozink, do obvodu 1050, 80% tvarovek</t>
  </si>
  <si>
    <t>3.13</t>
  </si>
  <si>
    <t>Potrubí Spiro pr. 160, 30% tvarovek</t>
  </si>
  <si>
    <t>3.12</t>
  </si>
  <si>
    <t>Montáž ohebné hadice pr. 160</t>
  </si>
  <si>
    <t>751537112</t>
  </si>
  <si>
    <t xml:space="preserve">Ohebná Al laminátová hadice s tepelnou a hlukovou izolací z vrstvy minerální vaty tloušťky 25 mm, 16 kg/m3, parozábrana – zpevněný Al laminát. Vnitřní hadice je perforovaná jako tlumič hluku. </t>
  </si>
  <si>
    <t>Ohebná hadice akusticky izolovaná, pr. 160</t>
  </si>
  <si>
    <t>3.11</t>
  </si>
  <si>
    <t>Montáž ohebné hadice pr. 127</t>
  </si>
  <si>
    <t>Ohebná hadice akusticky izolovaná, pr. 127</t>
  </si>
  <si>
    <t>3.10</t>
  </si>
  <si>
    <t>Montáž ohebné hadice pr. 102</t>
  </si>
  <si>
    <t>Ohebná hadice akusticky izolovaná, pr. 102</t>
  </si>
  <si>
    <t>3.09</t>
  </si>
  <si>
    <t>Montáž stěnové mřížky</t>
  </si>
  <si>
    <t>751311092</t>
  </si>
  <si>
    <t>Stěnová mřížka z hliníkových profilů včetně upevňovacího rámu. Upevňovací zámky z ocelového pozinkovaného plechu.</t>
  </si>
  <si>
    <t>Stěnová mřížka 400x200, vzdálenost lamel 20</t>
  </si>
  <si>
    <t>3.08</t>
  </si>
  <si>
    <t>Stěnová mřížka 300x150, vzdálenost lamel 20</t>
  </si>
  <si>
    <t>3.07</t>
  </si>
  <si>
    <t>Montáž talířového ventilu pr. 200</t>
  </si>
  <si>
    <t>751322012</t>
  </si>
  <si>
    <t>Kovový talířový ventil odvodní s regulací průtoku, nátěr RAL9010, montážní rámeček z pozinkovaného plechu.</t>
  </si>
  <si>
    <t>Talířový ventil kovový odvodní pr. 200 vč. montážního kroužku pr. 200</t>
  </si>
  <si>
    <t>3.06</t>
  </si>
  <si>
    <t>Montáž talířového ventilu pr. 125</t>
  </si>
  <si>
    <t>Talířový ventil kovový odvodní pr. 125 vč. montážního kroužku pr. 125</t>
  </si>
  <si>
    <t>3.05</t>
  </si>
  <si>
    <t>Montáž talířového ventilu pr. 100</t>
  </si>
  <si>
    <t>751322011</t>
  </si>
  <si>
    <t>Talířový ventil kovový odvodní pr. 100 vč. montážního kroužku pr. 100</t>
  </si>
  <si>
    <t>3.04</t>
  </si>
  <si>
    <t>Montáž zpětné klapky pr. 160</t>
  </si>
  <si>
    <t>751514679</t>
  </si>
  <si>
    <t>Zpětná klapka pro kruhové potrubí, z galvanizované oceli.</t>
  </si>
  <si>
    <t>Zpětná klapka pr. 160</t>
  </si>
  <si>
    <t>3.03</t>
  </si>
  <si>
    <t>Montáž protidešťové žaluzie</t>
  </si>
  <si>
    <t>751398051</t>
  </si>
  <si>
    <t>Protidešťová žaluzie komfortní z tažených hliníkových profilů s povrchovou úpravou - RAL dle architekta. Jednotlivé listy jsou upevněny do rámu žaluzie. U rozměrů širších 1000 mm je uprostřed vložena příčka. Vč. síta zabraňujího vnikání nečistot.</t>
  </si>
  <si>
    <t>Protidešťová žaluzie 200x250, komfortní provedení, vč. síta, RAL dle architekta</t>
  </si>
  <si>
    <t>3.02</t>
  </si>
  <si>
    <t>751133012</t>
  </si>
  <si>
    <t>Skříň ventilátoru z plastu. Skříň se skládá z montážní lišty s dvěma hrdly a motoru, který je s hrdly spojen rychloupínacími sponami. Konstrukce umožňuje demontáž motorové části bez nutnosti odpojit potrubí. Oběžné kolo ventilátoru z plastu.
Motor asynchronní s kotvou nakrátko. Motor vybaven tepelnou pojistkou. Ložiska kuličková s tukovou náplní na dobu životnosti. Třída izolace B, krytí je IP 44.</t>
  </si>
  <si>
    <t>Diagonální potrubní ventilátor pr. 160 (230 m3/h, 120 Pa)</t>
  </si>
  <si>
    <t>3.01</t>
  </si>
  <si>
    <t>Zařízení 3 - umývárna, WC, sprcha</t>
  </si>
  <si>
    <t>2.09</t>
  </si>
  <si>
    <t>2.08</t>
  </si>
  <si>
    <t>2.07</t>
  </si>
  <si>
    <t>Montáž talířového ventilu pr. 160</t>
  </si>
  <si>
    <t>Kovový talířový ventil odvodní s regulací průtoku, nátěr RAL9010, montážní rámeček z pozinkovaného plechu s těsněním.</t>
  </si>
  <si>
    <t>Talířový ventil kovový odvodní pr. 160 vč. montážního kroužku pr. 160</t>
  </si>
  <si>
    <t>2.06</t>
  </si>
  <si>
    <t>2.05</t>
  </si>
  <si>
    <t>Montáž tlumiče hluku</t>
  </si>
  <si>
    <t>751344112</t>
  </si>
  <si>
    <t>Tlumič hluku do kruhového potrubí z pozinkovaného plechu. Výplň z nehořlavého zvukově izolačního materiálu  krytého děrovaným plechem.</t>
  </si>
  <si>
    <t>Tlumič hluku pr. 160, dl. 600</t>
  </si>
  <si>
    <t>2.04</t>
  </si>
  <si>
    <t>2.03</t>
  </si>
  <si>
    <t>2.02</t>
  </si>
  <si>
    <t>Montáž pružné manžety</t>
  </si>
  <si>
    <t xml:space="preserve">
751514576</t>
  </si>
  <si>
    <t>Pružná manžeta z galvanizované oceli s gumovým vyložením. Spona se stahuje dvěma šrouby.</t>
  </si>
  <si>
    <t>Pružná manžeta pr. 160</t>
  </si>
  <si>
    <t>2.01a</t>
  </si>
  <si>
    <t>Diagonální potrubní ventilátor pr. 160 (210 m3/h, 130 Pa)</t>
  </si>
  <si>
    <t>2.01</t>
  </si>
  <si>
    <t>Zařízení 2 - sklady, úklidová místnost</t>
  </si>
  <si>
    <t>Montáž venkovní tepelné izolace</t>
  </si>
  <si>
    <t>1.39</t>
  </si>
  <si>
    <t>Tepelná izolace - minerální vlna, do plechu</t>
  </si>
  <si>
    <t>Tepelná izolace venkovní, minerální, tl. 60 mm, do plechu</t>
  </si>
  <si>
    <t>1.38</t>
  </si>
  <si>
    <t>1.37</t>
  </si>
  <si>
    <t>Montáž čtyřhranného potrubí, do obvodu 5600</t>
  </si>
  <si>
    <t>751511027</t>
  </si>
  <si>
    <t>Čtyřhranné potrubí sk. I, pozink, do obvodu 5600, 100% tvarovek</t>
  </si>
  <si>
    <t>1.36</t>
  </si>
  <si>
    <t>Montáž čtyřhranného potrubí, do obvodu 4000</t>
  </si>
  <si>
    <t>751511025</t>
  </si>
  <si>
    <t>Čtyřhranné potrubí sk. I, pozink, do obvodu 4000, 80% tvarovek</t>
  </si>
  <si>
    <t>1.35</t>
  </si>
  <si>
    <t>Montáž čtyřhranného potrubí, do obvodu 3500</t>
  </si>
  <si>
    <t>Čtyřhranné potrubí sk. I, pozink, do obvodu 3500, 60% tvarovek</t>
  </si>
  <si>
    <t>1.34</t>
  </si>
  <si>
    <t>Montáž čtyřhranného potrubí, do obvodu 2630</t>
  </si>
  <si>
    <t>751511023</t>
  </si>
  <si>
    <t>Čtyřhranné potrubí sk. I, pozink, do obvodu 2630, 50% tvarovek</t>
  </si>
  <si>
    <t>1.33</t>
  </si>
  <si>
    <t>Montáž čtyřhranného potrubí, do obvodu 1890</t>
  </si>
  <si>
    <t>751511022</t>
  </si>
  <si>
    <t>Čtyřhranné potrubí sk. I, pozink, do obvodu 1890, 70% tvarovek</t>
  </si>
  <si>
    <t>1.32</t>
  </si>
  <si>
    <t>751511021</t>
  </si>
  <si>
    <t>Čtyřhranné potrubí sk. I, pozink, do obvodu 1500, 30% tvarovek</t>
  </si>
  <si>
    <t>1.31</t>
  </si>
  <si>
    <t>Čtyřhranné potrubí sk. I, pozink, do obvodu 1050, 20% tvarovek</t>
  </si>
  <si>
    <t>1.30</t>
  </si>
  <si>
    <t>Neobsazeno</t>
  </si>
  <si>
    <t>1.29</t>
  </si>
  <si>
    <t>751344124</t>
  </si>
  <si>
    <t>Buňkový tlumič hluku s kostrou z pozinkovaného plechu. Výplň z nehořlavého zvukově izolačního materiálu  krytého děrovaným plechem. Pro instalaci do čtyřhranného potrubí.</t>
  </si>
  <si>
    <t>Tlumič hluku 1000x500, dl. 1500 sestavený z tlumících buňek 500x250x1500 (4 ks)</t>
  </si>
  <si>
    <t>1.28</t>
  </si>
  <si>
    <t>751344123</t>
  </si>
  <si>
    <t>Tlumič hluku 800x500, dl. 1500 sestavený z tlumících buňek 500x200x1500 (4 ks)</t>
  </si>
  <si>
    <t>1.27</t>
  </si>
  <si>
    <t>751344125</t>
  </si>
  <si>
    <t>Tlumič hluku 1500x500, dl. 1500 sestavený z tlumících buňek 500x250x1500 (6 ks)</t>
  </si>
  <si>
    <t>1.26</t>
  </si>
  <si>
    <t>Tlumič hluku 1000x800, dl. 1000 sestavený z tlumících buňek 500x200x1000 (8 ks)</t>
  </si>
  <si>
    <t>1.25</t>
  </si>
  <si>
    <t>1..22-1.24</t>
  </si>
  <si>
    <t>Montáž regulační klapky</t>
  </si>
  <si>
    <t>751514613</t>
  </si>
  <si>
    <t>Regulační klapka do čtyřhranného potrubí složená z rámu klapky, listů, ozubených kol a ovládání. Rám klapky z ohýbaných plechových profilů, spojených šrouby. Listy lisované z plechu a nasazené na čtyřhranné čepy převodových kol s čelním ozubením. Listy klapky jsou při otáčení protiběžné. Ovládání ruční.</t>
  </si>
  <si>
    <t>Regulační klapka 280x250, ruční ovládání</t>
  </si>
  <si>
    <t>1.21</t>
  </si>
  <si>
    <t>751514612</t>
  </si>
  <si>
    <t>Regulační klapka 250x250, ruční ovládání</t>
  </si>
  <si>
    <t>1.20</t>
  </si>
  <si>
    <t>751514615</t>
  </si>
  <si>
    <t>Regulační klapka 560x400, ruční ovládání</t>
  </si>
  <si>
    <t>1.19</t>
  </si>
  <si>
    <t>751514614</t>
  </si>
  <si>
    <t>Regulační klapka 560x355, ruční ovládání</t>
  </si>
  <si>
    <t>1.18</t>
  </si>
  <si>
    <t>751514616</t>
  </si>
  <si>
    <t>Regulační klapka 710x400, ruční ovládání</t>
  </si>
  <si>
    <t>1.17</t>
  </si>
  <si>
    <t>Regulační klapka 630x400, ruční ovládání</t>
  </si>
  <si>
    <t>1.16</t>
  </si>
  <si>
    <t>Regulační klapka 315x400, ruční ovládání</t>
  </si>
  <si>
    <t>1.15</t>
  </si>
  <si>
    <t>1.14</t>
  </si>
  <si>
    <t>Montáž odlučovače tuku</t>
  </si>
  <si>
    <t>751311093</t>
  </si>
  <si>
    <t>Tukový filtr z nerezové oceli A304. Filtr je tvořený rámečkem s odlučovací částí (pletivo), upínacím rámem a vanou pro záchyt kondenzátu popř. mastnot.</t>
  </si>
  <si>
    <t>Odlučovač tuku 560x200, horizontální provedení</t>
  </si>
  <si>
    <t>1.13</t>
  </si>
  <si>
    <t>Montáž vyústky</t>
  </si>
  <si>
    <t>Vyústka obdelníková  přívodní dvouřadá (nastavitelné lamely) komfortní provedení. Vyústku tvoří obdélníkový rám ve kterém jsou upevněny dvě řady listů. Přední řada listů je vodorovná, druhá svislá. Regulace R1.</t>
  </si>
  <si>
    <t>Vyústka přívodní dvouřadá pro čtyřhranné potrubí 525x325, hliník. Provedení,s regulací R1, nátěr RAL dle architekta</t>
  </si>
  <si>
    <t>1,12</t>
  </si>
  <si>
    <t>Montáž výfukového kusu</t>
  </si>
  <si>
    <t xml:space="preserve">	751514722</t>
  </si>
  <si>
    <t>Výfukový kus 45 st, síto z tahokovu, pozink.</t>
  </si>
  <si>
    <t>Výfukový kus 1000x710, vč. síta</t>
  </si>
  <si>
    <t>1.11</t>
  </si>
  <si>
    <t>751398055</t>
  </si>
  <si>
    <t>Protidešťová žaluzie 900x800, komfortní provedení, vč. síta, RAL dle architekta</t>
  </si>
  <si>
    <t>1.10</t>
  </si>
  <si>
    <t>1.08-1.09</t>
  </si>
  <si>
    <t>Mikroperforace: 90st./90st., 270st./90st.</t>
  </si>
  <si>
    <t>Tkanina PMS - 100 % polyester, nekonečné vlákno (multifilament), hmotnost 200 g/m², tloušťka 0,30 mm, prodyšnost 15 m³/h/m² při 120 Pa, pevnost (osnova/útek) 1830/1020 N (ČSN EN ISO 13934-1), požární odolnost - třída B-s1, d0 dle ČSN EN 13501-1+A1:2010, teplotní odolnost -60 až +110°C, srážlivost (osnova/útek) 0,5/0,5 % při 40°C dle ČSN EN ISO 6330-2000, vhodná pro čisté prostory - třída č. 4 (ČSN EN ISO 14644-1), pratelná v pračce, Barva Světle šedá</t>
  </si>
  <si>
    <t>Tvar kruhový, Rozměr 450 mm, Celková délka 4000 mm, Zip 1x, První konec - začátek, Druhý konec - zaslepení, Průtok 2800 m3/h, Použitelný přetlak 100 Pa, Plastové vyztužující obruče uvnitř.</t>
  </si>
  <si>
    <t>Textilní vyústka náhradní</t>
  </si>
  <si>
    <t>1.07a</t>
  </si>
  <si>
    <t>Montáž textilní vyústky</t>
  </si>
  <si>
    <t>Seznam montážního materiálu: Kruhový 450 mm nerez připojovací pásek, lanko pozink, napínák nerez, zámek nerez.</t>
  </si>
  <si>
    <t>Textilní vyústka:</t>
  </si>
  <si>
    <t>1.07</t>
  </si>
  <si>
    <t>Montáž akumulačního zákrytu</t>
  </si>
  <si>
    <t>Akumulační zákryt, nerezové provedení, vč. odlučovačů tuku a osvětlení</t>
  </si>
  <si>
    <t>Akumulační zákryt nástěnný 1050x1500, výška 450, nerez provedení</t>
  </si>
  <si>
    <t>1.06</t>
  </si>
  <si>
    <t>Akumulační zákryt nástěnný 2300x1400, výška 450, nerez provedení</t>
  </si>
  <si>
    <t>1.05</t>
  </si>
  <si>
    <t>Akumulační zákryt nástěnný 3400x1000, výška 450, nerez provedení</t>
  </si>
  <si>
    <t>1.04</t>
  </si>
  <si>
    <t>1.03</t>
  </si>
  <si>
    <t xml:space="preserve">Revize úniku chladiva dle nařízení evropského parlamentu a rady (ES) č. 1005/2009 vč. zavedení nové evidenční knihy chladícího zařízení </t>
  </si>
  <si>
    <t>1.02g</t>
  </si>
  <si>
    <t>Chladivo R410a</t>
  </si>
  <si>
    <t>1.02f</t>
  </si>
  <si>
    <t>Montáž žlabu</t>
  </si>
  <si>
    <t>Plechový žlab pro uložení potrubí chladiva</t>
  </si>
  <si>
    <t>1.02e</t>
  </si>
  <si>
    <t>Montáž lišty</t>
  </si>
  <si>
    <t>Plastová lišta pro uložení potrubí chladiva</t>
  </si>
  <si>
    <t>1.02d</t>
  </si>
  <si>
    <t>Montáž průchodky</t>
  </si>
  <si>
    <t>Průchodka střešním pláštěm pro potrubí chladiva</t>
  </si>
  <si>
    <t>1.02c</t>
  </si>
  <si>
    <t>Montáž potrubí chladiva</t>
  </si>
  <si>
    <t>751791116</t>
  </si>
  <si>
    <t>Potrubí chladiva vč. tepelné izolace 10x1/22x1</t>
  </si>
  <si>
    <t>1.02b</t>
  </si>
  <si>
    <t>Montáž ocelové konmstrukce</t>
  </si>
  <si>
    <t>Ocelová konstrukce pod kondenzační jednotku, pozink.</t>
  </si>
  <si>
    <t>1.02a</t>
  </si>
  <si>
    <t>Montáž kondenzační jednotky vč. příslušenství</t>
  </si>
  <si>
    <t>751721121</t>
  </si>
  <si>
    <t xml:space="preserve">Venkovní kondenzační jednotka, 3-fázové napájení, DC invertor, rotační kompresor, antikorozní žebrování </t>
  </si>
  <si>
    <t>Kondenzační jednotka, (Qch=22,4 kW, Qt=22,4 kW) vč. komunikačního modulu 0-10V a expanzního ventilu</t>
  </si>
  <si>
    <t>1.02</t>
  </si>
  <si>
    <t>Montáž čidla kouře a propojení</t>
  </si>
  <si>
    <t>Zavřeno - VZT běží, otevřeno - čidlo hlásí kouř a jednotka se vypíná</t>
  </si>
  <si>
    <t>Čidlo kouře do nasávacího potrubí vč. potřebné kabeláže</t>
  </si>
  <si>
    <t>1.01b</t>
  </si>
  <si>
    <t>Montáž měření a regulace</t>
  </si>
  <si>
    <t>751611118</t>
  </si>
  <si>
    <t>- dálkové ovládání jednotky z prostoru kuchyně</t>
  </si>
  <si>
    <t>- vypnutí jednotky v případě výskytu zplodin hoření v jejím nasávacím potrubí (čidlo kouře)</t>
  </si>
  <si>
    <t xml:space="preserve">- signalizace poruchy ventilátorů                                                                                                        </t>
  </si>
  <si>
    <t xml:space="preserve">- signalizace znečištění filtrů - přívod vzduchu, odvod vzduchu (2x) </t>
  </si>
  <si>
    <t>- protimrazová ochrana teplovodního výměníku</t>
  </si>
  <si>
    <t>- ovládání servopohonů klapek (včetně dodávky servopohonů):
         - přívod vzduchu – zavřeno / otevřeno
         - odvod vzduchu – zavřeno / otevřeno
         - obtok výměníku ZZT - zavřeno / otevřeno</t>
  </si>
  <si>
    <t>- regulace teploty přiváděného vzduchu (čidlo teploty v potrubí za jednotkou)
         - ovládání směšovacího uzlu tepkovodního ohřívače
         - ovládání kondenzačních jednotek 0~10 V (2 ks), provoz chlazení / topení</t>
  </si>
  <si>
    <t>- ovládání ventilátorů pro přívod a odvod vzduchu – plynulá změna otáček</t>
  </si>
  <si>
    <t>Požadavky:</t>
  </si>
  <si>
    <t>Měření a regulace vzduchotechnické jednotky</t>
  </si>
  <si>
    <t>1.01a</t>
  </si>
  <si>
    <t>Kompletace jednotky dodané v částečně rozbraném stavu - šéfmontáž výrobce</t>
  </si>
  <si>
    <t>Montáž vzduchotechnické jednotky</t>
  </si>
  <si>
    <t>Vzduchotechnická jednotka, vnitřní provedení, vnitřní stěny - pozink. ocel, vnější stěny lakované, tepelná izolace, ventilátor s volným oběžným kolem a EC motorem, základní rám. Včetně sifonů. Prostup tepla: T2. Koeficient tepelných mostu: TB1. Těsnost pláště: L1(M). Těsnost filtru: F9. Mechanická pevnost: D1 (podtlak) / D1 (přetlak). Stavitelné nohy.</t>
  </si>
  <si>
    <t>pružná manžeta, odlučovač tuku, filtr M5 (coarse 80%), ventilátor s EC motorem (10000 m3/h, 600 Pa), deskový výměník ZZT, volná komora. klapka, pružná manžeta</t>
  </si>
  <si>
    <t>- odvod:</t>
  </si>
  <si>
    <r>
      <t xml:space="preserve">pružná manžeta, klapka, filtr M5 (Coarse 80%), , deskový výměník ZZT s obtokem (účinnost 73,2 % dle EN 13053), vodní ohřívač (Qt = 20 kW,
60/40 </t>
    </r>
    <r>
      <rPr>
        <vertAlign val="superscript"/>
        <sz val="10"/>
        <rFont val="Arial CE"/>
        <charset val="238"/>
      </rPr>
      <t>0</t>
    </r>
    <r>
      <rPr>
        <sz val="10"/>
        <rFont val="Arial CE"/>
        <family val="2"/>
        <charset val="238"/>
      </rPr>
      <t>C), přímý výparník  s reverzibilním chodem (Qch = 2 x 22,4 kW, Qt = 2 x 22,4 kW, chladivo R410a), eliminátor kapek, ventilátor s EC motorem (10000 m3/h, 400 Pa), pružná manžeta</t>
    </r>
  </si>
  <si>
    <t>- přívod:</t>
  </si>
  <si>
    <t>Vzduchotechnická jednotka, vnitřní provedení, vč. příslušenství, měření a regulace</t>
  </si>
  <si>
    <t>1.01</t>
  </si>
  <si>
    <t>Zařízení 1 - kuchyně</t>
  </si>
  <si>
    <t>Celková jednotková cena</t>
  </si>
  <si>
    <t>Montáž</t>
  </si>
  <si>
    <t>Dodávka</t>
  </si>
  <si>
    <t>Cena za položku celkem</t>
  </si>
  <si>
    <t>Náklady (Kč)</t>
  </si>
  <si>
    <t>Jedn. cena (Kč)</t>
  </si>
  <si>
    <t>Jedn.</t>
  </si>
  <si>
    <t>Mn.</t>
  </si>
  <si>
    <t>Zař.č.</t>
  </si>
  <si>
    <r>
      <t xml:space="preserve">Veškerá výše uvedené položky musí být nabídnuty v souladu se stavební a technologickou dispozicí respektující veškeré podklady, které jsou součástí projektové dokumentace </t>
    </r>
    <r>
      <rPr>
        <b/>
        <sz val="11"/>
        <rFont val="Calibri"/>
        <family val="2"/>
        <charset val="238"/>
      </rPr>
      <t>ve všech jeho částech (zejména elektro, VZT, stavební včetně stavebních soklů pro umístění nerezového nábytku a technologie). Veškeré tolerance jsou přípustné za podmínky souladu s kompletní projektovou dokumentací a nebudou vyvolávat žádné dodatečné náklady a změny projektu. Nabízená a dodávaná technologie musí respektovat stavební dispozici, stavební sokly, umístění odsávacích částí VZT, jističe v rozvaděčích, kabelové vedení, podlahové vpustě, vývody veškerých médií pro instalaci. Za výše uvedených předpokladů Povolená tolerance parametrů všech položek činí (+/-10%) pokud není uvedeno maximum či minimum.</t>
    </r>
  </si>
  <si>
    <t>Suma vč. DPH</t>
  </si>
  <si>
    <t>DPH21%</t>
  </si>
  <si>
    <t>Suma</t>
  </si>
  <si>
    <t>Celkem vč. DPH</t>
  </si>
  <si>
    <t>DPH 21%</t>
  </si>
  <si>
    <t>Celkem</t>
  </si>
  <si>
    <t>Montáž, zaškolení</t>
  </si>
  <si>
    <t>Software/aplikace, roční licenční poplatek, zahrnuje upgrady, poplatek za datové přenosy, pro 11 až 30 připojených senzorů. Nevyžaduje připojení do wifi sítě, má vlastní SIMkartu a její provoz je zahrnut do ceny SW. Přístup do webové aplikace je možný přes jakékoliv rozhraní (Windows, MacOs, Android, iOS,…) a nevyžaduje instalaci do interní IT sítě.</t>
  </si>
  <si>
    <t xml:space="preserve">LTE gateway pro bezdrátové měřiče teplot a otevřených dveří, 5V externí USB adaptér, provozní teplota -10˚C až 50˚C, skladovací teplota -40˚C až 55˚C, GSM LTE, integrovaná SIM a GSM anténa, vnitřní paměť 2GB min. 100.000 vzorků, záložní baterie pro min. 24 hod. provozu, rozměry 210x210x80 mm, krytí IP20, systém je v souladu s EN 12830:2018, testováno ČMI. Nevyžaduje připojení do wifi sítě, má vlastní SIMkartu s nezávislým připojením. Možnost připojit neomezený počet čidel, možnost připojit neomezený počet repeaterů.
Pro místnost: </t>
  </si>
  <si>
    <t>Zesilovač daleko vzdálených čidel, použitá frekvence 868,3 MHz, rozměry 210x210x80 mm, záložní baterie pro min. 24 hod. provozu, 5V externí USB adaptér, krytí IP20. Možnost připojit neomezený počet čidel (v případě napojení na gateway s touto funkcí). Možnost připojit neomezený počet zesilovačů</t>
  </si>
  <si>
    <t>Plně bezdrátový dveřní senzor s dveřním magnetem, použitelný v teplotním rozsahu -30°C až +50°C, integrovaná baterie s minimální životností 10 let, atest pro styk s potravinami, použitá frekvence 868,3 MHz, dosah na otevřeném prostranství 800m, rozměry dveřního senzoru 88x19x35mm, rozměr dveřního magnetu 38x14x25mm, krytí IP65.
Pro položky: 112</t>
  </si>
  <si>
    <t>Plně bezdrátový snímač teploty a vlhkosti, přesnost měření teploty 0,5°C, použitelný teplotní rozsah je -30°C až +50°C, měření vlhkosti 0-100%, integrovaná baterie s minimální životností 10 let, výměnná, četnost měření je každé 2 minuty, použitá frekvence 868,3 MHz, dosah na otevřeném prostranství 800 m, rozměry 80x80x12 mm, bez nutnosti kalibrace, krytí IP20, systém je v souladu s EN 12830:2018, testováno ČMI. Pro místnosti: 9; 16</t>
  </si>
  <si>
    <t>Plně bezdrátový teplotní snímač ve tvaru oblé čočky, s přesností měření teploty 0,3°C, použitelný teplotní rozsah je -30°C až +50°C, integrovaná baterie s minimální životností 10 let, četnost měření je každé 2 minuty, atest pro styk s potravinami, použitá frekvence 868,3 MHz, dosah na otevřeném prostranství 800m, rozměry ∅80x20 mm, bez nutnosti kalibrace, krytí IP65, systém je v souladu s EN 12830:2018, testováno ČMI. Pro položky: 3; 12; 19;31; 81;112; 116; 117</t>
  </si>
  <si>
    <t>Popis systému
Celý systém se skládá z jednotlivých komponentů - teplotní čidlo, čidlo teploty a vlhkosti, zesilovači signálu, software. Nezávislý, plně autonomní bezdrátový systém kontroly HACCP, který zobrazuje teploty sledovaných teplotních zařízení v reálném čase, je tvořen skupinou bezdrátových čidel teploty v chladicím nebo mrazicím zařízení, senzory teploty a vlhkosti v prostoru místnosti a gateway, který v dvouminutových intervalech automaticky přenáší bezdrátově data pomocí SIM a LTE modulu přes GSM síť na server. Řešení je zcela autonomní = nezávislé na IT infrastruktuře (WiFi síti) provozu. Aplikace systému poskytuje uživatelům okamžitou a úplnou vizualizaci a přehled o průběhu teplot, alarmů a alertů u jednotlivých zařízení na provozovně v přehledné a uživatelsky přívětivé podobě. Umožňuje individuální nastavení důležitých parametrů tak, aby dokonale vyhovovala jak legislativním, tak interním předpisům a potřebám každého uživatele. Reporty jsou ve formě pdf souborů, uložené na serveru po dobu minimálně jeden rok v souladu s platnou legislativou. Systém je v souladu s EN12830:2018. Bez omezení limitu počtu uživatelů aplikace. Možnost nastavení časových režimů (údržba, defrosty).</t>
  </si>
  <si>
    <t>Monitoring fyzikálních veličin</t>
  </si>
  <si>
    <t>Regál pozink, 4 police</t>
  </si>
  <si>
    <t>118</t>
  </si>
  <si>
    <t>Povolená tolerance parametrů +/-10%, pokud není uvedeno maximum či minimum.</t>
  </si>
  <si>
    <t>Mrazící skříň pro GN2/1, netto objem vnitřního prostoru min. 450 litrů, teplotní rozsah max. -18°C až min. -22°C, energetická třída min. B, klimatická třída min. 5. Nerezový výparník, vnitřní a vnější konstrukce z nerezové oceli 304 AISI, digitální ovládací panel s teplotním displejem a tlačítky pro nastavení. Optimalizovaná nucená cirkulace vzduchu, na místě zaměnitelné panty dveří, zámek dveří, mikrospínač pro vypnutí ventilátoru při otevření dveří, vestavěná chladicí jednotka, automatické odmrazování s následným odpařením kondenzátu,  samouzavírací dvířka s fixační polohou, magnetické těsnění. Elektrické připojení na zásuvku 230V.</t>
  </si>
  <si>
    <t>117</t>
  </si>
  <si>
    <t xml:space="preserve">Chladící skříň pro GN2/1, netto objem min. 450 litrů, teplotní rozsah max. -2°C až min.+8°C, energetická třída min. A, klimatická třída 5, nerezový výparník, vnitřní a vnější konstrukce z nerezové oceli 304 AISI, digitální ovládací panel s teplotním displejem a tlačítky pro nastavení, optimalizovaná nucená cirkulace vzduchu, na místě zaměnitelné panty dveří, zámek dveří, mikrospínač pro vypnutí ventilátoru při otevření dveří, vestavěná chladicí jednotka, automatické odmrazování horkým plynem, samouzavírací dvířka s fixační polohou v  úhlu min.90°, zaoblené vnější a vnitřní rohy. Elektrické připojení elektrickou zásuvkou 230V. </t>
  </si>
  <si>
    <t>116</t>
  </si>
  <si>
    <t>1800</t>
  </si>
  <si>
    <t>500</t>
  </si>
  <si>
    <t>1400</t>
  </si>
  <si>
    <t>AISI304</t>
  </si>
  <si>
    <t xml:space="preserve">Nerezový regál 4 police </t>
  </si>
  <si>
    <t>115</t>
  </si>
  <si>
    <t xml:space="preserve">Nerezový regál, 4 police </t>
  </si>
  <si>
    <t>114</t>
  </si>
  <si>
    <t>1500</t>
  </si>
  <si>
    <t>113</t>
  </si>
  <si>
    <t>1,7</t>
  </si>
  <si>
    <t>2200</t>
  </si>
  <si>
    <t>3020</t>
  </si>
  <si>
    <t>3250</t>
  </si>
  <si>
    <t>Chladící box (bezbariérový se zapuštěnou podlahou) s vlastní chladící jednotku. Požadovaná skladovací teplota max. 2°C/min. 8°C. Chladící box je tvořen sendvičovou PIR panelovou stěnou – 60 mm (systémem pero-drážka ) a PIR panelovou podlahou - 60 mm (systémem pero-drážka ). Podlaha s nerezovou, protiskluzovou pochozí částí. Box vybaven chladírenskými dveřmi (rozměr: 800x2000 mm). Stěny boxu uvnitř olištovány hygienickými PVC lištami. Vnější lišty budou plechové Zn – barvy bíle RAL 9010. Mezery mezi PIR panelovou stěnou boxu a stavební kcí budou zakryty nerezovými lištami. Při realizaci musí být dodána a nainstalována kompletní technologická sestava (ovládací panely, osvětlení, rozvody Cu, plyn, elektroinstalace, rozvaděč, bezpečnostní prvky atd.) umožňující plnou funkčnost technologie a chladícího boxu.</t>
  </si>
  <si>
    <t>112</t>
  </si>
  <si>
    <t>900</t>
  </si>
  <si>
    <t>111</t>
  </si>
  <si>
    <t>110</t>
  </si>
  <si>
    <t>800</t>
  </si>
  <si>
    <t>1200</t>
  </si>
  <si>
    <t xml:space="preserve">Plastová paleta na brambory a kořenovou zeleninu </t>
  </si>
  <si>
    <t>Odvodňovací žlab s protiskluzný roštem. Standardní materiál tloušťky min. 1,5mm třídy AISI304 (lze nahradit za ocel AISI316). Všechny hrany žlabu mají rádius 1,5mm. Mřížkový rošt je vyroben z nerezové oceli třídy AISI 304 (lze nahradit za ocel AISI316), tloušťky materiálu 2mm a je opatřen protiskluznou ochranou. Tělo vpusti o průměru 210mm je na pevno přivařeno ke spod žlabu. Vpusť obsahuje lehce vyjímatelný koš na nečistoty a sifon. Odtok vede svisle z vpusti, průměr trubkového odtoku je 110mm.</t>
  </si>
  <si>
    <t>Škrabka brambor. Výkonnost stroje: min. 300 kg / hod Hmotnost 1 náplně: 20 kg. Doba 1 pracovního cyklu: 1,5 - 3 min. Vrstvou korundu je pokryt buben škrabky a dno. Celonerezové provedení. Vč. nerezového lapače slupek. Elektrické připojení 400V.</t>
  </si>
  <si>
    <t>Zásobník na jednotlivé papírové ručníky, objem do 250 ks ručníků, okénko na kontrolu množství ručníků v zásobníku, uzamykatelný na klíček. Provedení: nerez mat.</t>
  </si>
  <si>
    <t>Dávkovač tekutého mýdla, objem nádržky min. 400ml, okénko na kontrolu hladiny mýdla, uzamykatelný na klíč, hrany jsou svařované a zabroušené, zámek je zapuštěný do stěny výrobku, schované závěsy krytu. Provedení: nerez mat.</t>
  </si>
  <si>
    <t>Stojánková bezdotyková umyvadlová baterie s integrovanou elektronikou ve výtoku, elmag. ventilem, směšovačem, připojovacími hadicemi a filtry nečistot, na teplou a studenou vodu. Napájení z exter. zdroje 12 V~.</t>
  </si>
  <si>
    <t>104b</t>
  </si>
  <si>
    <t>Baterie s tlakovou sprchou a napouštěcím raménkem, stojánková</t>
  </si>
  <si>
    <t>104a</t>
  </si>
  <si>
    <t>Nerezový stůl, 1x spodní police, 2x vevařený dřez 600x500x275, 1x zásuvka pro GN 1/1, 1x vevařené umyvadlo 290x400x200, výklopný odpadkový koš pod umyvadlem, jednolitá pracovní deska v bezesparém provedení</t>
  </si>
  <si>
    <t>Buben celonerezové konstrukce se samonavíjením hadice a vodícími válečky. Hadíce délky min. 20m. Vč. pěnovacího zařízení pro směšování chemického koncentrátu z připojené láhve při standardním tlaku vody. Zředěný roztok vytváří mokrou pěnu, která je pak aplikována na povrch zblízka nebo do vzdálenosti cca 3,6 m.</t>
  </si>
  <si>
    <t>1100</t>
  </si>
  <si>
    <t>Max.:</t>
  </si>
  <si>
    <t>Chladící komora na odpad. Pro pojízdnou bionádobu 120 litrů – 1 ks, 1 x dveře, horní víko, bloková chladící jednotka, elektronické ovládání s digitálním displejem, automatické odmrazování a odpařování kondenzátu, vnitřní a vnější konstrukce z nerezové oceli 304 AISI, magnetické těsnění, teplotní rozsah max.+2°C až min.+15°C</t>
  </si>
  <si>
    <t>1.PP</t>
  </si>
  <si>
    <t>Zařízení pro optimalizaci elektrické energie na redukci výkonových špiček u tepelných spotřebičů (poz. 33,37,39,2x41,42,53,63)  bez omezení provozu. Decentralizovaná struktura skládající se z centrální jednotky a vstupních/výstupních modulů. Automatické dodržování naprogramovaných minimálních a maximálních spínacích časů. Strategie řízení zapojují do optimalizace všechny spotřebiče a ty fungují zcela bez priority. Systém je schopen vyhodnotit, které spotřebiče jsou momentálně v porvozu a dále umí vyhodnotit nutnost daného spotřebiče odebírat elektrickou energii. Fungování je u každého jednotlivého spotřebiče zjištěno pomocí měřící techniky a zahrnuto do celkové strategie optimalizace. Redukuje odběrové špičky minimálně o 30% bez omezení provozu. Fungování bez zbytečného spínání zátěžové ochrany naslepo. Vyloučení překročení mezní hodnoty odběru elektrické energie. Každému spotřebiči je přiřazen ruční/automatický spínač, pomocí kterého může být tento spotřebič v případě poruchy nebo nutnosti servisního zásahu cíleně vyřazen ze systému řízení. Při výpadku některé komponenty přejdou spotřebiče do definovaného stavu (většinou nouzového vypnutí) a mohou být až do odstranění poruchy dále ovládány pomocí ručního/atomatického spínače - zabránění překročení odběrového maxima. Součástí dodávky: dotyková obrazovka,řídící PC, vstupní výstupní(EAM) moduly pro napojení 8 ks zařízení, rozvaděč 600x600mm, řídící software. Vstupní výstupní moduly jsou propojeny s centrální jednotkou datovým kabelem BUS po sběrnici. Spotřebiče musí být připraveny výrobcem  pro napojení inteligentního energetického optimalizačního zařízení na redukci výkonových špiček dle DIN18875. Propojení mezi spotřebičem a regulačním členem viz projekt elektro.Propojení mezi spotřebičem a regulačním prvkem je dodávkou porfese elektro.</t>
  </si>
  <si>
    <t>Termos 20 l s vodomírou na horké a studené nápoje (dvouplášťové plně izolované provedení, s víkem, nekapajícím kohoutkem).</t>
  </si>
  <si>
    <t xml:space="preserve">Servírovací nerezový vozík se zpevněnou konstrukcí, 2 police, materiály AISI304, svařovaný, 4 otočná kola o průměru min.125mm, 2 z toho s brzdou, nosnost 120kg, nárazníky v rozích, 2x madlo. </t>
  </si>
  <si>
    <t>Povolená tolerance parametrů +/-10% pokud není uvedeno maximum či minimum.</t>
  </si>
  <si>
    <t xml:space="preserve">Zásobník na koše, samozdvihací. Konstrukce z nerezové oceli. 4 otočná kolečka (z toho 2 s brzdou) o prům.min. 125 mm . Rohy s gumovými nárazníky. Ergonomické madlo. Automatický pružinový zvedací mechanismus s možností nastavení dle váhy. Police na koše 500x500xmm. Kapacita min. 5 košů 115 mm nebo 7 košů 75 mm. Maximální zatížení do 70kg. </t>
  </si>
  <si>
    <t>Nerezový stůl pojízdný, 1x police, 4 otočná kola 2 z toho s brzdou o průměru min.125mm</t>
  </si>
  <si>
    <t xml:space="preserve">Nerezové umyvadlo s integrovaným košem. Rozměr umyvdla min. 365x340x130mm. Zadní lem, prolis kolem umyvadla, otvor pro baterii, opláštění ze tří stran. Výklopné dvěře se zámkem, nerezová obruč pro výměnu sáčku. Ve dveřích integrovananý lítačkový zákryt pro odhazování papírových ručníků.  </t>
  </si>
  <si>
    <t>Banketový vozík vyhřívaný, vyroben z  nerezového materiálu AISI 304. Dvouplášťové provedení vč. tepelné izolace. Křídlové otevírání dneří  v úhlu 270° s aretací. Rozsah teploty od max.30 - min. 90°C. Konvekční vytápění, včetně zvlhčovací nádobky. Regulace teploty a vlhkosti digitálně. Čtyři otočná kolečka (Ø125, 2x brzděná). Kapacita 15GN 1/1. Lisované podélné vsuny s roztečí 75mm, pryžové nárazníky v rozích. Elektrické připojení 230V zásuvkou.</t>
  </si>
  <si>
    <t xml:space="preserve">Vyhřívaný zásobník na talíře univerzální 2-tubusový, kapacita min.100 talířů až do průměru min.260mm, regulace teploty v rozsahu max.30 - min.90°C. . Polykarbonátový kryt.. Elektrické připojení elektrickou zásuvkou 230V. </t>
  </si>
  <si>
    <t>Víko pro GN 1/3 s výřezy pro držadla a naběračku</t>
  </si>
  <si>
    <t>Víko pro GN 1/2 s výřezy pro držadla a naběračku</t>
  </si>
  <si>
    <t>Víko pro GN 1/1 s výřezy pro držadla a naběračku</t>
  </si>
  <si>
    <t>Gastronádoba GN 1/1-150 děrovaná se sklopnými držadly</t>
  </si>
  <si>
    <t>Gastronádoba GN 1/3-150 se sklopnými držadly</t>
  </si>
  <si>
    <t>Gastronádoba GN 1/2-150 se sklopnými držadly</t>
  </si>
  <si>
    <t>Gastronádoba GN 1/1-150 se sklopnými držadly</t>
  </si>
  <si>
    <t xml:space="preserve">Vyhřívaný výdejní vozík pro 4x GN1/1-200. Ovládání na delší straně. Vany umožňují i ohřev. Konstrukce z nerez oceli, dvouplášťová izolace stěn. 4 otočná kolečka (z toho 2 s brzdou) o prům.min. 125 mm. Spodní police je pevně přivařena. Vany bezespárově vevařené. Pracovní teplota max.30°C – min.95°C ovládané přes termostat. Elektrické připojení elektrickou zásuvkou 230V. </t>
  </si>
  <si>
    <t>73a</t>
  </si>
  <si>
    <t xml:space="preserve">Vyhřívaný výdejní vozík pro 3x GN1/1-200. Ovládání na delší straně. Vany umožňují i ohřev. Konstrukce z nerez oceli, dvouplášťová izolace stěn. 4 otočná kolečka (z toho 2 s brzdou) o prům.min. 125 mm. Spodní police je pevně přivařena. Vany bezespárově vevařené. Pracovní teplota max.30°C – min.95°C ovládané přes termostat. Elektrické připojení elektrickou zásuvkou 230V. </t>
  </si>
  <si>
    <t>300</t>
  </si>
  <si>
    <t>4500</t>
  </si>
  <si>
    <t xml:space="preserve">Nerezový parapet </t>
  </si>
  <si>
    <t>350</t>
  </si>
  <si>
    <t xml:space="preserve">Nerezová trubková pojezdová dráha na tácy </t>
  </si>
  <si>
    <t xml:space="preserve">Vozík na tácy a příbory se spodní poicí vč. 5x GN 1/4-150 </t>
  </si>
  <si>
    <t>Nerezový stůl pod výrobník horké vody, 1x spodní police</t>
  </si>
  <si>
    <t xml:space="preserve">Překapávač vody a čaje. 1 průtoková jednotka, nástěnné provedení. Pevné připojení na vodu. Udržovací kapacita: 20 l. Výkonová kapacita: 90 l/hod. Doba překapávání: 14 min / 20 l. Překapává se do odnímatelných zásobníků. Digitální řízení. Signalizace zavápnění. Celkové a denní počítadlo vydaného množství. Akustický signál dokončení překapávání. Spínací hodiny. Filtrační jednotka. </t>
  </si>
  <si>
    <t>700</t>
  </si>
  <si>
    <t>2100</t>
  </si>
  <si>
    <t>Nerezový výstupní stůl z myčky, zadní lem, 1x spodní roštová police, jednolitá pracovní deska v bezesparém provedení, provedení na nožkách</t>
  </si>
  <si>
    <t>Univerzální koš na příbory, vnitřní výška min.67mm, barva hnědá</t>
  </si>
  <si>
    <t>Koš na sklenice, 16 dílný, výška sklenice 11,4cm</t>
  </si>
  <si>
    <t>Univerzální koš na sklenice, vnitřní výška min.67mm, barva modrá</t>
  </si>
  <si>
    <t>Univerzální koš na salátové misky, vnitřní výška min.67mm, barva modrá</t>
  </si>
  <si>
    <t>Univerzální koš na polévkové misky, vnitřní výška min.67mm, barva modrá</t>
  </si>
  <si>
    <t>Koš na talíře pro 18 ks do pr. 254mm, vnitřní výška min.83mm, barva světle šedá</t>
  </si>
  <si>
    <t xml:space="preserve">Průchozí myčka stolního nádobí se sytémem úspory energie s eliminací úniku páry mimo mycí stroj, pro 2 mycí koše 500x500mm najednou. Spotřeba vody na 1 cyklus maximálně 4,8l. Permanentní filtrace a průběžné odstraňování hrubých nečistot z mycí lázně do odpadní nádoby umístěné mimo mycí komoru umožňující mytí nádobí bez manuálního předmytí. Hygienické provedení mycí komory bez trubek a hadic. Zabudovaný atmosférický bojler s oplachovým čerpadlem; spouštění oplachu až při dosažení správné oplachové teploty. Automatické spuštění mytí při uzavření poklopu. Pozvolný náběh mycího čerpadla. Zpětný vzduchový ventil (třídy A). Elektronický ovládací panel s textovým ukazatelem ve výšce, tak že lze obsluhovat zařízení ve vzpřímené poloze obsluhy. Autodiagnostický systém detekce závad. Samočistící cyklus. Hygienické samovypouštěcí mycí čerpadla. Dávkovač mycího a oplachového prostředku a odpadní čerpadlo. Příprava pro napojení na HACCP. Příprava pro napojení dle normy DIN18875 na systém kontroly odběrového maxima energie a redukci odběrových špiček. v souladu s DIN 10512 normou. Možnost připojit na teplou i studenou vodu, libovolně přestavitelné, nakládací výška min. 440mm. Program pro intenzivně znečištěné a zaschlé nádobí, 2 úrovně nastavitelné tlaky mytí a dodatečný mycí systém pro odstranění zaschlých nečistot. Standartní přednastavitelné mycí časy minimálně: 3. Kapacita minimálně: 100košů/h. </t>
  </si>
  <si>
    <t>Nerezový vstupní stůl do myčky, zadní zvýšený lem, 1x spodní roštová police, 1x vevařený dřez 400x400x250 s prolisem kolem dřezu, jednolitá pracovní deska v bezesparém provedení, provedení na nožkách</t>
  </si>
  <si>
    <t>1700</t>
  </si>
  <si>
    <t>600</t>
  </si>
  <si>
    <t>Příjmový nerezový stůl s přesahem pracovní desky do výdejního okna</t>
  </si>
  <si>
    <t>1000</t>
  </si>
  <si>
    <t>Nerezový výstupní stůl z myčky, zadní lem, 1x spodní roštová police, jednolitá pracovní deska v bezesparém provedení</t>
  </si>
  <si>
    <t>14-17 kW</t>
  </si>
  <si>
    <t>1160</t>
  </si>
  <si>
    <t xml:space="preserve"> Zařízení musí respektovat stavební dispozici a veškerou projektovou připravenost pro napojení veškerých médií elektro, ZTI a VZT. Povolená tolerance parametrů +/-10% pokud není uvedeno maximum či minimum.</t>
  </si>
  <si>
    <t>Myčka černého nádobí průchozí s kondenzací a redukcí páry po mycím cyklu. S automatickým zdvihem korby, umožňující mytí silně znečištěného (z pečení například v konvektomatu) nádobí bez ručního předmytí a namáčení s využitím dodatečného mycího systému granulí, výsledkem mytí je vizuálně a hygienicky čisté provozní nádobí pro bezpečné použití v kuchyni. S referenční kapacitou minimálně  6GN1/1-65, nebo 3GN1/1200 a 3GN1/1 65 na jeden mycí cyklus. Hodinový mycí referenční výkon minimálně 120GN1/1-65/hodina; včetně příslušenství k mytí hrnců, pánví,naběraček, metel, táců, vík gastronádob, gastronádob velikostí GN 1/1 - GN 1/9. Atmosferický izolovaný boiler v kombinaci s oplachovým čerpadlem, spuštění oplachu vázáno na dosažení správné oplachové teploty v boileru. Elektronický ovládací panel, minimálně 6 mycích programů. Veškeré hlavní vnitřní komponenty jakož i venkovní panely vyrobeny z ušlechtilé nerez oceli aisi 304, mycí nádrž vyrobena z ušlechtilé nerez oceli aisi 304. Spotřeba vody na 1 mycí cyklus maximálně 8l.Elektronický ovládací panel s textovým a grafickým displejem ve výšce, tak že lze obsluhovat zařízení ve vzpřímené poloze obsluhy. Ochrana proti vodě IPX5. Příprava pro napojení dle normy DIN18875 na systém kontroly odběrového maxima energie a redukci odběrových špiček.</t>
  </si>
  <si>
    <t xml:space="preserve">Nerezový stůl, 1x vevařený dřez 600x500x300mm, vč. odnímatelného roštu pro dřez, zadní zvýšený lem, 1x spodní roštová police </t>
  </si>
  <si>
    <t>Celonerezový vozík AISI 304, 4 otočná kola 2 z toho s brzdou o průměru min.125mm, konstrukce s uzavřených profilů, zásuvy nad sebou pro min. 18 GN 1/1-100 nebo 36 GN 1/2-100, s roztečí zásuvů min.70mm, nárazníky v rozích. Konstrukce vozíku je celosvařovaná.</t>
  </si>
  <si>
    <t>Náhradní vozík do konvektomatu 20GN1/1</t>
  </si>
  <si>
    <t>Smažící plech s nepřilnavým povrchem GN 1/1</t>
  </si>
  <si>
    <t>Smaltovaná GN 1/1-65</t>
  </si>
  <si>
    <t>Rošt GN 1/1</t>
  </si>
  <si>
    <t>Elektrický konvektomat pro 20GN 1/1 se zavážecím vozíkem s rozestupy zásuvů min. 63mm, bojlerový. Rovnoměrná tepelná úprava v každém zásuvu. Automatická korekce programu vzhledem ke vloženému množství potraviny. Režim konvektomatu se třemi provozními režimy: pára max.30–min.130 °C, horký vzduch max.30–min.300 °C, kombinace páry a horkého vzduchu max.30–min.300 °C. Měření, nastavování a regulace vlhkosti s přesností na 1 procento. Režim Delta-T. Funkce min.: vaření, smažení, fritování, vaření v páře, pečení, nízkoteplotní úpravy přes noc. Ovládací obrazovka. Dotykový display/obrazovka (kapacitní nebo rezistivní). Systém automatického čištění- mytí varné komory. Tukový filtr ve varné komoře. Integrovaná ruční sprcha s automatickým navíjením. Sonda teploty jádra se min. šeatibodovým měřením. Min. 350 libovolně nastavitelných programů min. s 12 kroky.,  min. 5 rychlosti vzduchu, nastavitelné. Funkce zajišťující  zchlazení varného prostoru. Automatická předvolba okamžiku spuštění. Zobrazení skutečných a požadovaných hodnot na displeji. bojler pro výrobu  páry s automatickým plněním vodou. Detekce vodního kamene a zavápnění.  Zásuvy v zavážecím vozíku vhodné pro gastronádoby GN 1/1, 1/2, 1/3. Rozhraní USB pro export dat HACCP na paměťový modul USB nebo pro snadnou aktualizaci softwaru. Příprava pro napojení dle normy DIN18875 na systém kontroly odběrového maxima energie a redukci odběrových špiček.</t>
  </si>
  <si>
    <t>Nerezová podestavba pod konvektomat z materiálu min. AISI 304. Se zásuvy pro 10GN1/1.</t>
  </si>
  <si>
    <t>Elektrický konvektomat pro 10GN 1/1, bojlerový. Rovnoměrná tepelná úprava v každém zásuvu. Automatická korekce programu vzhledem ke vloženému množství potraviny. Režim konvektomatu se třemi provozními režimy: pára max.30–min.130 °C, horký vzduch max.30–min.300 °C, kombinace páry a horkého vzduchu max.30–min.300 °C. Měření, nastavování a regulace vlhkosti s přesností na 1 procento. Režim Delta-T. Funkce min.: vaření, smažení, fritování, vaření v páře, pečení, nízkoteplotní úpravy přes noc. Ovládací obrazovka. Dotykový display/obrazovka (kapacitní nebo rezistivní). Systém automatického čištění- mytí varné komory. Tukový filtr ve varné komoře. Integrovaná ruční sprcha s automatickým navíjením. Sonda teploty jádra se min. šestibodovým měřením. Min. 350 libovolně nastavitelných programů min. s 12 kroky.,  min. 5 rychlosti vzduchu, nastavitelné. Funkce zajišťující  zchlazení varného prostoru. Automatická předvolba okamžiku spuštění. Zobrazení skutečných a požadovaných hodnot na displeji. bojler pro výrobu  páry s automatickým plněním vodou. Detekce vodního kamene a zavápnění.  Zásuvy v zavážecím vozíku vhodné pro gastronádoby GN 1/1, 1/2, 1/3. Rozhraní USB pro export dat HACCP na paměťový modul USB nebo pro snadnou aktualizaci softwaru. Příprava pro napojení dle normy DIN18875 na systém kontroly odběrového maxima energie a redukci odběrových špiček.</t>
  </si>
  <si>
    <t>Nerezový stůl, 1x police, 2x zásuvka pro GN 1/1, jednolitá pracovní deska v bezesparém provedení</t>
  </si>
  <si>
    <t>Příslušenství pro multifunkční varné zařízení: Děrovaný varný koš 530x325x200 s držadly-3ks, Měrka objemu vložky - 1ks, Síto výpustného ventilu - 1ks,Rošt na dno pánve - 3ks, Špachtle - 1ks, Velká špachtle - kopist - 1ks, Čistící houbička - 1ks, Lopata plná - 1 ks, Lopata perforovaná - 1ks, Stěrka na čištění - 1ks, Kartáč pro čištění výpustného ventilu, Síto na noky - 1ks, Síto na játrovou rýži - 1ks, Vozík na vypouštění obsahu zařízení vč. GN1/1 se sklopnými držadly - 1ks</t>
  </si>
  <si>
    <t>Max.</t>
  </si>
  <si>
    <t>Multifunkční varné zařízení. Objem nádoby pro vaření minimálně 170l. Hygienický systémový spoj se sousedící položkou 38, zabraňující zatékání mezi položky. Kapacita při vaření v GN min. 3xGN 1/1-200. Ovládání pomocí dotykové obrazovky (rezistivní nebo kapacitní) v českém jazyce,  umístěné tak, že je možné zařízení ovládat ve vzpřímené poloze obsluhy, včetně vytváření receptů. Stroj řízen microprocesorem. Vpichová potravinová sonda. Funkce: smažení; grilování; vaření ve vodě; vaření mléčných produktů; vaření v páře; nízkoteplotního dlouhodobého vaření; vaření souvide; vaření v gastronádobách a varných koších například těstovin; fritování ve fritovacích koších; delta T vaření; udržování na nastavené teplotě. Rozsah nastavení teploty min. v rozsahu 50°C - 250°C. Automatické napouštění vody s přednastavením množství s přesností min. na 1l.Výpustný ventil 2" (umístěný vlevo nebo vpravo varné nádoby) z nerezové oceli AISI 316 s pojistkou proti otevření, včetně EPDM těsnění, s plynulou regulací proudu vypouštěného obsahu zabraňující rozstřik vypouštěné tekutiny Celonerezová vana z materiálu min. AISI 304. Celonerezová rámová konstrukce.. Integrovaná elektrická zásuvka 230V s příkonem 0,5kW. Sprcha pro čištění stroje. 
S položkou 38; 37;36 tvoří jednotný varný blok o jednotném designu se systémovými hygienickými spoji mezi jednotlivými položkami.Příprava pro napojení dle normy DIN18875 na systém kontroly odběrového maxima energie a redukci odběrových špiček.</t>
  </si>
  <si>
    <t>Min.:</t>
  </si>
  <si>
    <t>Modulární spojovací díl varné linky s pracovní plochou a úložným prostorem. Hygienický systémový spoj se sousedící položkou 37; 39, zabraňující zatékání mezi položky. S položkou  36; 37; 39 tvoří jednotný varný blok o jednotném designu se systémovými hygienickými spoji mezi jednotlivými položkami.</t>
  </si>
  <si>
    <t>Příslušenství pro multifunkční varné zařízení: Měrka objemu vložky - 1ks, Síto výpustného ventilu - 1ks, Velká špachtle - kopist - 1ks, Vozík na vypouštění obsahu zařízení vč. GN1/1 se sklopnými držadly - 1ks</t>
  </si>
  <si>
    <t>Multifunkční varné zařízení. Objem nádoby pro vaření minimálně 100l. Hygienický systémový spoj se sousedící položkou 36; 38, zabraňující zatékání mezi položky. Kapacita při vaření v GN min. 2xGN 1/1-200. Ovládání pomocí dotykové obrazovky (rezistivní nebo kapacitní) v českém jazyce,  umístěné tak, že je možné zařízení ovládat ve vzpřímené poloze obsluhy, včetně vytváření receptů. Stroj řízen microprocesorem. Vpichová potravinová sonda. Funkce: smažení; grilování; vaření ve vodě; vaření mléčných produktů; vaření v páře; nízkoteplotního dlouhodobého vaření; vaření souvide; vaření v gastronádobách a varných koších například těstovin; fritování ve fritovacích koších; delta T vaření; udržování na nastavené teplotě. Rozsah nastavení teploty min. v rozsahu 50°C - 250°C. Automatické napouštění vody s přednastavením množství s přesností min. na 1l.Výpustný ventil 2" (umístěný vlevo nebo vpravo varné nádoby) z nerezové oceli AISI 316 s pojistkou proti otevření, včetně EPDM těsnění, s plynulou regulací proudu vypouštěného obsahu zabraňující rozstřik vypouštěné tekutiny Celonerezová vana z materiálu min. AISI 304. Celonerezová rámová konstrukce. Integrovaná elektrická zásuvka 230V s příkonem 0,5kW. Sprcha pro čištění stroje. S položkou 36; 38; 39 tvoří jednotný varný blok o jednotném designu se systémovými hygienickými spoji mezi jednotlivými položkami. Příprava pro napojení dle normy DIN18875 na systém kontroly odběrového maxima energie a redukci odběrových špiček.</t>
  </si>
  <si>
    <t>Modulární spojovací díl varné linky s pracovní plochou a úložným prostorem. Hygienický systémový spoj se sousedící položkou 37, zabraňující zatékání mezi položky. S položkou  37; 38; 39 tvoří jednotný varný blok o jednotném designu se systémovými hygienickými spoji mezi jednotlivými položkami.</t>
  </si>
  <si>
    <t>Varná linka tvořící jeden ucelený varný blok o  délce 3200-3400 mm a hloubce 950 mm. Varný blok složen z pozic: 36; 37; 38; 39. Jednotlivé položky jsou k sobě připojeny hygienickým systémovým spojem v jeden celek, tak aby nedocházelo k zatékání tekutin, mastnoty mezi jednotlivá zařízení  - vzhledově ucelená sestava, pokud jsou položky v kontaktu se stěnou, jsou opatřeny v místě kontaktu se stěnou zvýšeným lemem min. 30mm.</t>
  </si>
  <si>
    <t>Max. výška prcovní plochy:</t>
  </si>
  <si>
    <t>Min.</t>
  </si>
  <si>
    <t>Indukční sporák, uzavřený ze tří stran bez větracích otvorů z boků, zad, vrchní desky, dna a boků vnitřního skříňového prostoru, spodní police. Levá a pravá strana sporáku je dvoupláštová. Vč. elektrické 230V/500W zásuvky pro napojení příslušenství (např. tyčový mixér). Ovládání ploten z čela sporáku. Síla pracovní desky min. 2mm. V desce je vylisovaný po celém obvodu odkapní žlábek pro případ vytečení tekutin. Pracovní deska je z vrchu zcela uzavřená a bez větracích otvorů. V odkapním žlábku je umístěn otvor, který je napojen na odpad.Napouštěcí rameno na studenou. Indukční plotna min. 3ks, příkon jedné plotny min. 3,5kW, funkční od průměru hrnce 120mm do průměru 400mm, udržovací režim s nastavením teploty - 7 úrovní v rozmezí 35°C-90°C, varný režim nastavení minimálně 9 výkonových stupňů a nastavení teploty 50°C-200°C, zobrazení nastavených hodnot na displeji, rychlost zavaření: 10l z 25°C na 100°C za 20 minut. S položkou 33 a 34 tvoří jednotný varný blok o jednotném designu se systémovými hygienickými spoji mezi jednotlivými položkami.</t>
  </si>
  <si>
    <t>Modulární spojovací díl varné linky s pracovní plochou a úložným prostorem. Hygienický systémový spoj se sousedící položkou 33; 35, zabraňující zatékání mezi položky. S položkou  36; 37; 39 tvoří jednotný varný blok o jednotném designu se systémovými hygienickými spoji mezi jednotlivými položkami.</t>
  </si>
  <si>
    <t>Příslušenství pro multifunkční varné zařízení: 1x rameno pro koše nebo GN, 3x varný koš, 3x fritovací koš,  1x scezovací síto, 1x vozík na vypouštění obsahu zařízení vč. GN1/1 se sklopnými držadly, 3x rošt na dno varné nádoby, 1x čistící houbička.</t>
  </si>
  <si>
    <t>Multifunkční varné zařízení tlakové. Užitná kapacita: min. 150 litrů. Automatický zdvih košů. Varná plocha: min.55 dm2. Rozsah teplot: od max.50°C – do min.250°C. Ovládání pomocí dotykové obrazovky (rezistivní nebo kapacitní) v českém jazyce, umístěné tak, že je možné zařízení ovládat ve vzpřímené poloze obsluhy, přednastavené varné programy, možnost vytváření a ukládání receptů v českém jazyce. Vpichová potravinová sonda. Min. Funkce: vaření v tlaku, smažení; grilování; vaření ve vodě; vaření mléčných produktů; vaření v páře; nízkoteplotního dlouhodobého vaření; vaření souvide; vaření v gastronádobách a varných koších například těstovin; fritování ve fritovacích koších; udržování na nastavené teplotě. Automatické napouštění vody s přednastavením množství s přesností min. na 1l. Celonerezová vana z materiálu min.AISI 304. Celonerezová rámová konstrukce. USB port pro aktualizaci software. Sprcha pro čištění. S položkou 35 tvoří jednotný varný blok o jednotném designu se systémovými hygienickými spoji mezi jednotlivými položkami.Příprava pro napojení dle normy DIN18875 na systém kontroly odběrového maxima energie a redukci odběrových špiček.</t>
  </si>
  <si>
    <t>Varná linka tvořící jeden ucelený varný blok o délce 3200-3400 mm a max. hloubce 950 mm. Varný blok složen z pozic: 33,34,35. Jednotlivé položky jsou k sobě připojeny hygienickým systémovým spojem v jeden celek, tak aby nedocházelo k zatékání tekutin, mastnoty mezi jednotlivá zařízení  - vzhledově ucelená sestava, pokud jsou položky v kontaktu se stěnou, jsou opatřeny v místě kontaktu se stěnou zvýšeným lemem min. 30mm.</t>
  </si>
  <si>
    <t xml:space="preserve">Odvodňovací štěrbinový žlab. Standardní materiál tloušťky min. 1,5mm třídy AISI304 (lze nahradit za ocel AISI316). Vyspádované dno 0,5-2cm/m, horní hrana lícuje s podlahou. Všechny hrany žlabu mají rádius 1,5mm. Horní viditelná hrana je 20mm široká a 10mm vysoká. Šířka štěrbiny min.20mm. Žlab je opatřen fixačními pásky na každé straně pro spolupůsobení s betonovou konstrukcí podlahy. Žlab má po stranách navařeny ve vzdálenosti cca 0,75m úchyty, do kterých se zasouvají fixační nožičky opatřené šroubovicí pro libovolné nastavení výšky žlabu a primárně slouží k fixaci do podkladního betonu. Tělo vpusti o průměru 210mm je na pevno přivařeno ke spod žlabu. Žlab s horním dílem vpusti je přes utahovací objímku vsunut a uchycen do spodní části vpusti s hydroizolačním límcem.  Vpusť obsahuje lehce vyjímatelný koš na nečistoty a sifon. Také mokrou zápachovou uzávěru výšky 60mm. Odtok vede svisle z vpusti, průměr trubkového odtoku je 110mm. </t>
  </si>
  <si>
    <t>32c</t>
  </si>
  <si>
    <t>32b</t>
  </si>
  <si>
    <t>32a</t>
  </si>
  <si>
    <t>Nerezový stůl, 1x police, 1x vevařený dřez 600x500x300mm s prolisem kolem dřezu, 1x vevařené umyvadlo 290x400x200 s prolisem kolem umyvadla, výklopný odpadkový koš pod umyvadlem, 1x zásuvkový blok se třemi zásuvkami pro GN 1/1, jednolitá pracovní deska v bezesparém provedení</t>
  </si>
  <si>
    <t>Univerzální kuchyňský robot vč. příslušenství: 1x kotlík 60l vč. vozíku pro kotlík; 1x metla pro koltík 60l; 1x hák pro kotlík 60l; 1x míchač pro kotlík 60l; 1x mlýnek na mák. Elektrické ovládání stroje pomocí tlačítek rychlostí, nouzové STOP tlačítko. 3 rychlostní stupně. Funkce min.: hnětení lehkých a těžkých těst a různých krémů, šlehání smetany, bílků a majonézy. Spouštění a zvedání kotlíku s motorickým zdvihem. Elektrické připojení 400V.</t>
  </si>
  <si>
    <t>Nerezový stůl, 1x police, 1x vevařený dřez 600x500x300mm s prolisem kolem dřezu, 1x zásuvkový blok se třemi zásuvkami pro GN 1/1, jednolitá pracovní deska v bezesparém provedení</t>
  </si>
  <si>
    <t>Nerezový stůl, 1x police, 1x vevařený dřez 400x400x250 s prolisem kolem dřezu, jednolitá pracovní deska v bezesparém provedení</t>
  </si>
  <si>
    <t>Kráječ chleba a knedlíků. Rozměr vloženého produktu min.380mm. Síla plátkování 12mm. Ocelové nože. Elektrické připojení elektrickou zásuvkou 230V. Na samostaném pojízdném podstavci</t>
  </si>
  <si>
    <t xml:space="preserve">Kompaktní digitální váha. Váživosti 3/6kg, dílek 1/2g. Rozměr nerezové vážní plochy min.: 300 x 220mm. Certifikace: pro obchodní vážení - ES ověření. Displej LCD podsvícený. Elektrické připojení zásuvkou 230V přes adaptér, alternativní napájení: vestavěný dobíjecí akumulátor. Komunikace: sériové rozhraní RS-232. </t>
  </si>
  <si>
    <t>Vozík pro 3GN 1/1 ke krouhači zeleniny. Vrchní část umožňuje umístit 1xGN 1/1, spodní část pro 2xGN 1/1</t>
  </si>
  <si>
    <t>Kostičkovač 14x14x5mm</t>
  </si>
  <si>
    <t>Nudličkovač 3x3mm</t>
  </si>
  <si>
    <t>Strouhač 2mm</t>
  </si>
  <si>
    <t>Plátkovač 5mm</t>
  </si>
  <si>
    <t>Plátkovač 2mm</t>
  </si>
  <si>
    <t>Krouhač zeleniny s mobilním vozíkem a 2 nástavci (automatická násypka a násypka s přítlačnou pákou). Asynchronní motor, nerezová hřídel, celokovový kryt motoru, 2 rychlosti: 375/750 ot./min., vč. mobilního vozíku s možností vložení GN1/1 pro nakrájenou surovinu, výkon stroje: 400 - 1200 kg/hod. Elektrické připojení přes zásuvku 400V.</t>
  </si>
  <si>
    <t>Špalek na maso - samostatně stojící, nerezové podnoží, nierolonová deska</t>
  </si>
  <si>
    <t>Chladicí stůl pro GN 1/1, 1x dveře, 2x zásuvka, vnitřní prostor bez výparníku s nuceným oběhem vzduchu, automatické odtávání a odpařování za použití horkého plynu. Netto objem vnitřního prosotu min. 270l. Rozsah teplot max.-2°C/min.+8°C. Digitální temostat. Energetická třída min.A, klimatická třída min. 5.Elektrické připojení 230V.</t>
  </si>
  <si>
    <t>Nerezový stůl, 1x police, místo pro chladící stůl (poz.3), jednolitá pracovní deska v bezesparém provedení</t>
  </si>
  <si>
    <t>Univerzální kuchyňský robot vč. příslušenství: 1x kotlík 60l vč. vozíku pro kotlík; 1x metla pro koltík 60l; 1x hák pro kotlík 60l; 1x míchač pro kotlík 60l; 1x mlýnek na maso. Elektrické ovládání stroje pomocí tlačítek rychlostí, nouzové STOP tlačítko. 3 rychlostní stupně.Spouštění a zvedání kotlíku s motorickým zdvihem. Elektrické připojení 400V.</t>
  </si>
  <si>
    <t>1.NP</t>
  </si>
  <si>
    <t>Cena celkem bez DPH</t>
  </si>
  <si>
    <t>Ks.</t>
  </si>
  <si>
    <t>Cena/ks bez DPH</t>
  </si>
  <si>
    <t>Nabízený Příkon el. 400V/ (kW)</t>
  </si>
  <si>
    <t>Příkon el. 400V/ (kW)</t>
  </si>
  <si>
    <t>Povolená tolerance k příkonu el. 400V</t>
  </si>
  <si>
    <t>Nabízený Příkon el. 230V/(kW)</t>
  </si>
  <si>
    <t>Příkon el. 230V/(kW)</t>
  </si>
  <si>
    <t>Povolená tolerance k příkonu el. 230V</t>
  </si>
  <si>
    <t>Nabízená Výška (mm)</t>
  </si>
  <si>
    <t>Výška (mm)</t>
  </si>
  <si>
    <t>Povolená tolerance k výšce</t>
  </si>
  <si>
    <t>Nabízená Hloubka (mm)</t>
  </si>
  <si>
    <t>Hloubka (mm)</t>
  </si>
  <si>
    <t>Povolená tolerance k hloubce</t>
  </si>
  <si>
    <t>Nabízená Délka (mm)</t>
  </si>
  <si>
    <t>Délka (mm)</t>
  </si>
  <si>
    <t>Povolená tolerance k délce</t>
  </si>
  <si>
    <t>Model</t>
  </si>
  <si>
    <t>Výrobce</t>
  </si>
  <si>
    <t>Poznámka k popisu</t>
  </si>
  <si>
    <t>Název místnosti/Popis</t>
  </si>
  <si>
    <t>Pozice</t>
  </si>
  <si>
    <t>Ostatní provozní vlivy</t>
  </si>
  <si>
    <t>Plný popis:</t>
  </si>
  <si>
    <t>kpl</t>
  </si>
  <si>
    <t>Ostatní provozní vlivy (vysátí průmyslovým vysavačem ve výměníku)</t>
  </si>
  <si>
    <t>079002000</t>
  </si>
  <si>
    <t>ON</t>
  </si>
  <si>
    <t>V07: Provozní vlivy</t>
  </si>
  <si>
    <t>Oddíl</t>
  </si>
  <si>
    <t>S/07/V07</t>
  </si>
  <si>
    <t>Hlavní tituly průvodních činností a nákladů  
  inženýrská činnost 
    kompletační a koordinační činnost</t>
  </si>
  <si>
    <t xml:space="preserve">Kompletační a koordinační činnost </t>
  </si>
  <si>
    <t>045002000</t>
  </si>
  <si>
    <t>V04: Inženýrská činnost</t>
  </si>
  <si>
    <t>S/07/V04</t>
  </si>
  <si>
    <t>Základní rozdělení průvodních činností a nákladů 
  zařízení staveniště</t>
  </si>
  <si>
    <t>Zařízení staveniště (zřízení a odstranění, uvedení do původního stavu)</t>
  </si>
  <si>
    <t>030001000</t>
  </si>
  <si>
    <t>V03: Zařízení staveniště</t>
  </si>
  <si>
    <t>S/07/V03</t>
  </si>
  <si>
    <t>Příprava staveniště</t>
  </si>
  <si>
    <t>Příprava staveniště (vyklizení a příprava objektu pro stavební práce)</t>
  </si>
  <si>
    <t>020001000</t>
  </si>
  <si>
    <t>V02: Příprava staveniště</t>
  </si>
  <si>
    <t>S/07/V02</t>
  </si>
  <si>
    <t>Dokumentace pro provádění stavby</t>
  </si>
  <si>
    <t>Dokumentace pro provádění stavby - dílenská dokumentace, montážní postupy a posouzení statické)</t>
  </si>
  <si>
    <t>013244000</t>
  </si>
  <si>
    <t>Dokumentace skutečného provedení stavby</t>
  </si>
  <si>
    <t>013254000</t>
  </si>
  <si>
    <t>Průzkumné, geodetické a projektové práce  
  geodetické práce 
    při provádění stavby</t>
  </si>
  <si>
    <t>Geodetické práce při provádění stavby</t>
  </si>
  <si>
    <t>012203000</t>
  </si>
  <si>
    <t>V01: Průzkumné, geodetické a projektové práce</t>
  </si>
  <si>
    <t>S/07/V01</t>
  </si>
  <si>
    <t>07: Vedlejší a ostatní náklady</t>
  </si>
  <si>
    <t>S/07</t>
  </si>
  <si>
    <t>Přesun hmot pro armatury stanovený z hmotnosti přesunovaného materiálu vodorovná dopravní vzdálenost do 50 m v objektech výšky přes 12 do 24 m</t>
  </si>
  <si>
    <t>Přesun hmot tonážní pro armatury v objektech v přes 12 do 24 m</t>
  </si>
  <si>
    <t>998734103</t>
  </si>
  <si>
    <t>SP</t>
  </si>
  <si>
    <t>Směšovací armatury solárních a otopných systémů nebo tepelných čerpadel pohony směšovacích ventilů ovládání 3bodové bez čidla napětí 230 V/příkon 2,5 VA 5 Nm/120 sec</t>
  </si>
  <si>
    <t xml:space="preserve">Pohon směšovacích ventilů </t>
  </si>
  <si>
    <t>734295252</t>
  </si>
  <si>
    <t>Ventily uzavírací přírubové přímé ovládané ručně PN 16 do 300°C (V 30 111 616) DN 25</t>
  </si>
  <si>
    <t>soubor</t>
  </si>
  <si>
    <t>Ventil přírubový uzavírací přímý DN 25 PN 16 do 300°C ovládaný ručně</t>
  </si>
  <si>
    <t>734111412</t>
  </si>
  <si>
    <t>Ostatní armatury kulové kohouty PN 42 do 185°C přímé vnitřní závit s vypouštěním G 1/2</t>
  </si>
  <si>
    <t>Kohout kulový přímý G 1/2 PN 42 do 185°C vnitřní závit s vypouštěním</t>
  </si>
  <si>
    <t>734292723</t>
  </si>
  <si>
    <t>Ostatní armatury kulové kohouty PN 42 do 185°C přímé vnitřní závit G 1 1/4</t>
  </si>
  <si>
    <t>Kohout kulový přímý G 1 1/4 PN 42 do 185°C vnitřní závit</t>
  </si>
  <si>
    <t>734292716</t>
  </si>
  <si>
    <t>734: Ústřední vytápění - armatury</t>
  </si>
  <si>
    <t>S/06/734</t>
  </si>
  <si>
    <t>Přesun hmot pro rozvody potrubí stanovený z hmotnosti přesunovaného materiálu vodorovná dopravní vzdálenost do 50 m v objektech výšky přes 12 do 24 m</t>
  </si>
  <si>
    <t>Přesun hmot tonážní pro rozvody potrubí v objektech v přes 12 do 24 m</t>
  </si>
  <si>
    <t>998733103</t>
  </si>
  <si>
    <t>Potrubí z trubek ocelových závitových černých spojovaných svařováním bezešvých běžných nízkotlakých PN 16 do 115°C v kotelnách a strojovnách DN 32</t>
  </si>
  <si>
    <t>Potrubí ocelové závitové černé bezešvé běžné v kotelnách nebo strojovnách DN 32</t>
  </si>
  <si>
    <t>733111116</t>
  </si>
  <si>
    <t>733: Ústřední vytápění - rozvodné potrubí</t>
  </si>
  <si>
    <t>S/06/733</t>
  </si>
  <si>
    <t>Přesun hmot pro strojovny stanovený z hmotnosti přesunovaného materiálu vodorovná dopravní vzdálenost do 50 m v objektech výšky přes 6 do 12 m</t>
  </si>
  <si>
    <t>Přesun hmot tonážní pro strojovny v objektech v přes 6 do 12 m</t>
  </si>
  <si>
    <t>998732102</t>
  </si>
  <si>
    <t>Čerpadla teplovodní závitová mokroběžná cirkulační pro TUV (elektronicky řízená) PN 10, do 80°C DN přípojky/dopravní výška H (m) - čerpací výkon Q (m3/h) DN 25 / do 6,0 m / 3,0 m3/h</t>
  </si>
  <si>
    <t>Čerpadlo teplovodní mokroběžné závitové cirkulační DN 25 výtlak do 6,0 m průtok 3,0 m3/h pro TUV</t>
  </si>
  <si>
    <t>732421213</t>
  </si>
  <si>
    <t>732: Ústřední vytápění - strojovny</t>
  </si>
  <si>
    <t>S/06/732</t>
  </si>
  <si>
    <t>---</t>
  </si>
  <si>
    <t>Zkoušky, vyregulování ventilů, seřízení průtoků, přípomoce a závěsy pro potrubí i po výměník</t>
  </si>
  <si>
    <t>OSTAT</t>
  </si>
  <si>
    <t>731: Ústřední vytápění - kotelny</t>
  </si>
  <si>
    <t>S/06/731</t>
  </si>
  <si>
    <t>Přesun hmot pro vnitřní vodovod stanovený z hmotnosti přesunovaného materiálu vodorovná dopravní vzdálenost do 50 m v objektech výšky přes 12 do 24 m</t>
  </si>
  <si>
    <t>Přesun hmot tonážní pro vnitřní vodovod v objektech v přes 12 do 24 m</t>
  </si>
  <si>
    <t>998722103</t>
  </si>
  <si>
    <t>Potrubí z plastových trubek z polypropylenu PP-RCT svařovaných polyfúzně D 110 x 12,3</t>
  </si>
  <si>
    <t xml:space="preserve">Potrubí vodovodní plastové PP-RCT svar polyfúze D 110x12,3 mm </t>
  </si>
  <si>
    <t>722175010</t>
  </si>
  <si>
    <t>722: Vnitřní vodovod</t>
  </si>
  <si>
    <t>S/06/722</t>
  </si>
  <si>
    <t>Přesun hmot pro izolace tepelné stanovený z hmotnosti přesunovaného materiálu vodorovná dopravní vzdálenost do 50 m v objektech výšky přes 12 m do 24 m</t>
  </si>
  <si>
    <t>Přesun hmot tonážní pro izolace tepelné v objektech v přes 12 do 24 m</t>
  </si>
  <si>
    <t>998713103</t>
  </si>
  <si>
    <t>pouzdro izolační potrubní z minerální vlny s Al fólií max. 250/100°C 22/30mm</t>
  </si>
  <si>
    <t>63154530</t>
  </si>
  <si>
    <t>H</t>
  </si>
  <si>
    <t>Montáž izolace tepelné potrubí a ohybů tvarovkami nebo deskami potrubními pouzdry s povrchovou úpravou hliníkovou fólií se samolepícím přesahem (izolační materiál ve specifikaci) přelepenými samolepící hliníkovou páskou potrubí jednovrstvá D do 50 mm</t>
  </si>
  <si>
    <t>Montáž izolace tepelné potrubí potrubními pouzdry s Al fólií s přesahem Al páskou 1x D do 50 mm</t>
  </si>
  <si>
    <t>713463311</t>
  </si>
  <si>
    <t>713: Izolace tepelné</t>
  </si>
  <si>
    <t>S/06/713</t>
  </si>
  <si>
    <t>Geotextilie netkaná pro ochranu, separaci nebo filtraci měrná hmotnost přes 200 do 300 g/m2</t>
  </si>
  <si>
    <t>URS</t>
  </si>
  <si>
    <t>m2</t>
  </si>
  <si>
    <t xml:space="preserve">Geotextilie (folie) pro ochranu stávající technologie (zakrytí a odkrytí) 
</t>
  </si>
  <si>
    <t>919726122</t>
  </si>
  <si>
    <t>Demontáž lešení prostorového rámového lehkého pracovního s podlahami s provozním zatížením tř. 3 do 200 kg/m2, výšky do 10 m</t>
  </si>
  <si>
    <t>m3</t>
  </si>
  <si>
    <t>Demontáž lešení prostorového rámového lehkého s podlahami zatížení do 200 kg/m2 v do 10 m</t>
  </si>
  <si>
    <t>943211811</t>
  </si>
  <si>
    <t>272*60</t>
  </si>
  <si>
    <t>Výkaz výměr:</t>
  </si>
  <si>
    <t>Montáž lešení prostorového rámového lehkého pracovního s podlahami Příplatek za první a každý další den použití lešení k ceně -1111</t>
  </si>
  <si>
    <t>Příplatek k lešení prostorovému rámovému lehkému s podlahami v do 10 m za první a ZKD den použití</t>
  </si>
  <si>
    <t>943211211</t>
  </si>
  <si>
    <t>68*4</t>
  </si>
  <si>
    <t>Montáž lešení prostorového rámového lehkého pracovního s podlahami s provozním zatížením tř. 3 do 200 kg/m2, výšky do 10 m</t>
  </si>
  <si>
    <t>Montáž lešení prostorového rámového lehkého s podlahami zatížení do 200 kg/m2 v do 10 m - výměník</t>
  </si>
  <si>
    <t>943211111</t>
  </si>
  <si>
    <t>009: Ostatní konstrukce a práce</t>
  </si>
  <si>
    <t>S/06/009</t>
  </si>
  <si>
    <t>Zazdívka otvorů ve zdivu nadzákladovém cihlami pálenými plochy do 0,0225 m2, ve zdi tl. do 300 mm</t>
  </si>
  <si>
    <t>Zazdívka otvorů pl do 0,0225 m2 ve zdivu nadzákladovém cihlami pálenými tl do 300 mm</t>
  </si>
  <si>
    <t>310235241</t>
  </si>
  <si>
    <t>69*4</t>
  </si>
  <si>
    <t>Zakrytí vnějších ploch před znečištěním  
  včetně pozdějšího odkrytí 
    výplní otvorů a svislých ploch 
      fólií přilepenou na začišťovací lištu</t>
  </si>
  <si>
    <t>Ochrana konstrukcí nebo samostatných prvků obalením geotextilií (zvýšená ochrana technologie proti prašnosti) vč. odkrytí</t>
  </si>
  <si>
    <t>619996145</t>
  </si>
  <si>
    <t>006: Úpravy povrchu</t>
  </si>
  <si>
    <t>S/06/006</t>
  </si>
  <si>
    <t>06: Vytápění</t>
  </si>
  <si>
    <t>S/06</t>
  </si>
  <si>
    <t>Kč</t>
  </si>
  <si>
    <t>Elektroinstalace dle nabídky viz rozpočet v příloze</t>
  </si>
  <si>
    <t>ELEKTRO</t>
  </si>
  <si>
    <t>MP</t>
  </si>
  <si>
    <t>740: Silnoproud</t>
  </si>
  <si>
    <t>S/05/740</t>
  </si>
  <si>
    <t>05: Elektroinstalace</t>
  </si>
  <si>
    <t>S/05</t>
  </si>
  <si>
    <t>Vzduchotechnika dle nabídky viz rozpočet v příloze</t>
  </si>
  <si>
    <t>VZT</t>
  </si>
  <si>
    <t>751: Vzduchotechnika</t>
  </si>
  <si>
    <t>S/04/751</t>
  </si>
  <si>
    <t>04: VZT</t>
  </si>
  <si>
    <t>S/04</t>
  </si>
  <si>
    <t>Vybavení kuchyně dle nabídky viz rozpočet v příloze</t>
  </si>
  <si>
    <t>KUCH</t>
  </si>
  <si>
    <t>725: Zařizovací předměty</t>
  </si>
  <si>
    <t>S/03/725</t>
  </si>
  <si>
    <t>03: Gastro technologie</t>
  </si>
  <si>
    <t>S/03</t>
  </si>
  <si>
    <t>Přesun hmot pro instalační prefabrikáty  
  stanovený z hmotnosti přesunovaného materiálu 
    vodorovná dopravní vzdálenost do 50 m 
    v objektech výšky 
      přes 12 m do 24 m</t>
  </si>
  <si>
    <t>Přesun hmot tonážní pro instalační prefabrikáty v objektech v přes 12 do 24 m</t>
  </si>
  <si>
    <t>998726113</t>
  </si>
  <si>
    <t>Předstěnové instalační systémy do lehkých stěn 
  s kovovou konstrukcí 
    pro závěsné klozety 
    ovládání zepředu, stavební výšky 
      1120 mm pro tělesně postižené</t>
  </si>
  <si>
    <t>Instalační předstěna pro klozet závěsný v 1120 mm s ovládáním zepředu do lehkých stěn s kovovou kcí</t>
  </si>
  <si>
    <t>726131041</t>
  </si>
  <si>
    <t>726: Instalační prefabrikáty</t>
  </si>
  <si>
    <t>S/02/726</t>
  </si>
  <si>
    <t>Přesun hmot pro zařizovací předměty  
  stanovený z hmotnosti přesunovaného materiálu 
    vodorovná dopravní vzdálenost do 50 m 
    v objektech výšky 
      přes 12 do 24 m</t>
  </si>
  <si>
    <t>Přesun hmot tonážní pro zařizovací předměty v objektech v přes 12 do 24 m</t>
  </si>
  <si>
    <t>998725103</t>
  </si>
  <si>
    <t>Stavební přípomoce pro 725</t>
  </si>
  <si>
    <t>PŘÍPOM725</t>
  </si>
  <si>
    <t>Doplňky zařízení koupelen a záchodů  
  plastové 
    zásobník papírových ručníků</t>
  </si>
  <si>
    <t>Doplňky zařízení koupelen a záchodů plastové zásobník papírových ručníků</t>
  </si>
  <si>
    <t>725291531</t>
  </si>
  <si>
    <t>Doplňky zařízení koupelen a záchodů  
  plastové 
    zásobník toaletních papírů</t>
  </si>
  <si>
    <t>Doplňky zařízení koupelen a záchodů plastové zásobník toaletních papírů</t>
  </si>
  <si>
    <t>725291521</t>
  </si>
  <si>
    <t>Doplňky zařízení koupelen a záchodů  
  plastové 
    dávkovač tekutého mýdla na 350 ml</t>
  </si>
  <si>
    <t>Doplňky zařízení koupelen a záchodů plastové dávkovač tekutého mýdla na 350 ml</t>
  </si>
  <si>
    <t>725291511</t>
  </si>
  <si>
    <t>Zápachové uzávěrky zařizovacích předmětů odpadní soupravy se zápachovou uzávěrkou DN 40/50</t>
  </si>
  <si>
    <t>Odpadní souprava DN 40/50 se zápachovou uzávěrkou (pro odvod kondenzátu)</t>
  </si>
  <si>
    <t>725865501</t>
  </si>
  <si>
    <t>Baterie sprchové podomítkové (zápustné) s přepínačem a pohyblivým držákem</t>
  </si>
  <si>
    <t>Baterie sprchová podomítková s přepínačem a pohyblivým držákem</t>
  </si>
  <si>
    <t>725841332</t>
  </si>
  <si>
    <t>Zápachové uzávěrky zařizovacích předmětů pro vany sprchových koutů s kulovým kloubem na odtoku DN 40/50 a přepadovou trubicí</t>
  </si>
  <si>
    <t>Zápachová uzávěrka sprchových van DN 40/50 s kulovým kloubem na odtoku a přepadovou trubicí</t>
  </si>
  <si>
    <t>725865322</t>
  </si>
  <si>
    <t>Sprchové vaničky akrylátové čtvercové 1000x1000 mm</t>
  </si>
  <si>
    <t>Vanička sprchová akrylátová čtvercová 1000x1000 mm</t>
  </si>
  <si>
    <t>725241113</t>
  </si>
  <si>
    <t>Baterie umyvadlové 
  stojánkové 
    automatické senzorové 
      přívodem jedné vody</t>
  </si>
  <si>
    <t>Baterie dřezová/výlevková nástěnná páková s otáčivým plochým ústím a délkou ramínka 300 mm</t>
  </si>
  <si>
    <t>725821316</t>
  </si>
  <si>
    <t>Výlevky bez výtokových armatur a splachovací nádrže keramické se sklopnou plastovou mřížkou 425 mm</t>
  </si>
  <si>
    <t>Výlevka bez výtokových armatur keramická se sklopnou plastovou mřížkou 500 mm</t>
  </si>
  <si>
    <t>725331111</t>
  </si>
  <si>
    <t>Zápachové uzávěrky zařizovacích předmětů pro umyvadla DN 40</t>
  </si>
  <si>
    <t>Zápachová uzávěrka pro umyvadla DN 40</t>
  </si>
  <si>
    <t>725861102</t>
  </si>
  <si>
    <t>Baterie umyvadlová stojánková páková s výpustí</t>
  </si>
  <si>
    <t>725822613</t>
  </si>
  <si>
    <t>Umyvadla 
  keramická bílá bez výtokových armatur 
    připevněná na stěnu šrouby 
    zdravotní 
      bílá 640 mm</t>
  </si>
  <si>
    <t>Umyvadlo keramické bílé dvojité připevněné na stěnu šrouby</t>
  </si>
  <si>
    <t>725211648*</t>
  </si>
  <si>
    <t>Zařízení záchodů 
  klozety keramické 
    závěsné na nosné stěny 
    s hlubokým splachováním 
      odpad vodorovný</t>
  </si>
  <si>
    <t>Klozet keramický závěsný na nosné stěny s hlubokým splachováním odpad vodorovný</t>
  </si>
  <si>
    <t>725112022</t>
  </si>
  <si>
    <t>1np;1</t>
  </si>
  <si>
    <t>1pp;1</t>
  </si>
  <si>
    <t>Demontáž zápachových uzávěrek pro zařizovací předměty  
  jednoduchých</t>
  </si>
  <si>
    <t>Demontáž uzávěrů zápachu jednoduchých</t>
  </si>
  <si>
    <t>725860811</t>
  </si>
  <si>
    <t>Demontáž baterií  
  nástěnných do G 3/4</t>
  </si>
  <si>
    <t>Demontáž baterie nástěnné do G 3 / 4</t>
  </si>
  <si>
    <t>725820801</t>
  </si>
  <si>
    <t>Demontáž umyvadel  
  bez výtokových armatur 
    umyvadel</t>
  </si>
  <si>
    <t>Demontáž umyvadel bez výtokových armatur</t>
  </si>
  <si>
    <t>725210821</t>
  </si>
  <si>
    <t>1np;2</t>
  </si>
  <si>
    <t>Demontáž klozetů splachovací s nádrží</t>
  </si>
  <si>
    <t>725110811</t>
  </si>
  <si>
    <t>Demontáž baterií sprchových  
  diferenciálních 
    sprchových ramen nebo sprch táhlových</t>
  </si>
  <si>
    <t>Demontáž ramen sprchových nebo sprch táhlových</t>
  </si>
  <si>
    <t>725840860</t>
  </si>
  <si>
    <t>Demontáž baterií sprchových  
  diferenciálních 
    do G 3/4 x 1</t>
  </si>
  <si>
    <t>Demontáž vaniček sprchových bez výtokových armatur</t>
  </si>
  <si>
    <t>725240812</t>
  </si>
  <si>
    <t>S/02/725</t>
  </si>
  <si>
    <t>Přesun hmot pro vnitřní vodovod  
  stanovený z hmotnosti přesunovaného materiálu 
    vodorovná dopravní vzdálenost do 50 m 
    v objektech výšky 
      přes 12 do 24 m</t>
  </si>
  <si>
    <t>Stavební přípomoce pro 722 (též závěsy a objímky)</t>
  </si>
  <si>
    <t>PŘÍPOM722</t>
  </si>
  <si>
    <t>Armatury se dvěma závity kulové kohouty PN 42 do 185 °C přímé vnitřní závit G 5/4"</t>
  </si>
  <si>
    <t>Kohout kulový přímý G 5/4" PN 42 do 185°C vnitřní závit</t>
  </si>
  <si>
    <t>722232046</t>
  </si>
  <si>
    <t>1+1</t>
  </si>
  <si>
    <t>Armatury se dvěma závity kulové kohouty PN 42 do 185 °C přímé vnitřní závit G 1"</t>
  </si>
  <si>
    <t>Kohout kulový přímý G 1" PN 42 do 185°C vnitřní závit</t>
  </si>
  <si>
    <t>722232045</t>
  </si>
  <si>
    <t>14+5</t>
  </si>
  <si>
    <t>Armatury se dvěma závity kulové kohouty PN 42 do 185 °C přímé vnitřní závit G 3/4"</t>
  </si>
  <si>
    <t>Kohout kulový přímý G 3/4" PN 42 do 185°C vnitřní závit</t>
  </si>
  <si>
    <t>722232044</t>
  </si>
  <si>
    <t>5+1</t>
  </si>
  <si>
    <t>Armatury se dvěma závity kulové kohouty PN 42 do 185 °C přímé vnitřní závit G 1/2"</t>
  </si>
  <si>
    <t>Kohout kulový přímý G 1/2" PN 42 do 185°C vnitřní závit</t>
  </si>
  <si>
    <t>722232043</t>
  </si>
  <si>
    <t>Armatury se dvěma závity ventily přímé G 1"</t>
  </si>
  <si>
    <t>Ventil přímý G 1" se dvěma závity</t>
  </si>
  <si>
    <t>722230103</t>
  </si>
  <si>
    <t>17+2</t>
  </si>
  <si>
    <t>Armatury se dvěma závity ventily přímé G 3/4"</t>
  </si>
  <si>
    <t>Ventil přímý G 3/4" se dvěma závity</t>
  </si>
  <si>
    <t>722230102</t>
  </si>
  <si>
    <t>16+16</t>
  </si>
  <si>
    <t>Armatury se dvěma závity ventily přímé G 1/2"</t>
  </si>
  <si>
    <t>Ventil přímý G 1/2" se dvěma závity</t>
  </si>
  <si>
    <t>722230101</t>
  </si>
  <si>
    <t>Armatury se dvěma závity ventily pojistné rohové G 1/2"</t>
  </si>
  <si>
    <t>Ventil závitový pojistný rohový G 1/2"</t>
  </si>
  <si>
    <t>722231141</t>
  </si>
  <si>
    <t>Ochrana potrubí  
  termoizolačními trubicemi 
    z pěnového polyetylenu PE 
    přilepenými v příčných a podélných spojích, 
    tloušťky izolace přes 9 do 13 mm, vnitřního průměru izolace 
      DN přes 22 do 45 mm</t>
  </si>
  <si>
    <t>Ochrana vodovodního potrubí plstěnými pásy DN do 25 mm</t>
  </si>
  <si>
    <t>722181113</t>
  </si>
  <si>
    <t>19+17</t>
  </si>
  <si>
    <t>Ochrana vodovodního potrubí přilepenými termoizolačními trubicemi z PE tl přes 20 do 25 mm DN přes 22 do 45 mm</t>
  </si>
  <si>
    <t>722181252</t>
  </si>
  <si>
    <t>55+44</t>
  </si>
  <si>
    <t>Ochrana vodovodního potrubí přilepenými termoizolačními trubicemi z PE tl přes 20 do 25 mm DN do 22 mm</t>
  </si>
  <si>
    <t>722181251</t>
  </si>
  <si>
    <t>Ochrana vodovodního potrubí přilepenými termoizolačními trubicemi z PE tl přes 9 do 13 mm DN přes 22 do 45 mm</t>
  </si>
  <si>
    <t>722181232</t>
  </si>
  <si>
    <t>Ochrana vodovodního potrubí přilepenými termoizolačními trubicemi z PE tl přes 9 do 13 mm DN do 22 mm</t>
  </si>
  <si>
    <t>722181231</t>
  </si>
  <si>
    <t>Ochrana potrubí  
  termoizolačními trubicemi 
    z pěnového polyetylenu PE 
    přilepenými v příčných a podélných spojích, 
    tloušťky izolace přes 6 do 9 mm, vnitřního průměru izolace 
      DN přes 22 do 45 mm</t>
  </si>
  <si>
    <t>Ochrana vodovodního potrubí přilepenými termoizolačními trubicemi z PE tl přes 6 do 9 mm DN přes 63 mm</t>
  </si>
  <si>
    <t>722181224</t>
  </si>
  <si>
    <t>74+32</t>
  </si>
  <si>
    <t>Ochrana vodovodního potrubí přilepenými termoizolačními trubicemi z PE tl přes 6 do 9 mm DN přes 22 do 45 mm</t>
  </si>
  <si>
    <t>722181222</t>
  </si>
  <si>
    <t>58+74</t>
  </si>
  <si>
    <t>Ochrana vodovodního potrubí přilepenými termoizolačními trubicemi z PE tl přes 6 do 9 mm DN do 22 mm</t>
  </si>
  <si>
    <t>722181221</t>
  </si>
  <si>
    <t>Zkoušky, proplach a desinfekce vodovodního potrubí zkoušky těsnosti vodovodního potrubí závitového přes DN 50 do DN 100</t>
  </si>
  <si>
    <t>Zkouška těsnosti vodovodního potrubí závitového/plastového DN přes 50 do 100</t>
  </si>
  <si>
    <t>722290229</t>
  </si>
  <si>
    <t>Zkoušky, proplach a desinfekce vodovodního potrubí zkoušky těsnosti vodovodního potrubí závitového do DN 50</t>
  </si>
  <si>
    <t>Zkouška těsnosti vodovodního potrubí závitového/plastového DN do 50</t>
  </si>
  <si>
    <t>722290226</t>
  </si>
  <si>
    <t>Zkoušky, proplach a desinfekce vodovodního potrubí  
  proplach a desinfekce vodovodního potrubí 
    do DN 80</t>
  </si>
  <si>
    <t>Proplach a dezinfekce vodovodního potrubí DN přes 80 do 200</t>
  </si>
  <si>
    <t>722290237</t>
  </si>
  <si>
    <t>10+58+74+74+6+55+44+19+17+30+6</t>
  </si>
  <si>
    <t>Proplach a dezinfekce vodovodního potrubí DN do 80</t>
  </si>
  <si>
    <t>722290234</t>
  </si>
  <si>
    <t>Potrubí z ocelových trubek pozinkovaných závitových svařovaných běžných DN 25</t>
  </si>
  <si>
    <t>Potrubí vodovodní ocelové závitové pozinkované svařované běžné DN 25</t>
  </si>
  <si>
    <t>722130233</t>
  </si>
  <si>
    <t>Potrubí z plastových trubek 
  z polypropylenu (PPR) 
    svařovaných polyfuzně 
    PN 20 (SDR 6) 
      D 25 x 4,2</t>
  </si>
  <si>
    <t>Potrubí vodovodní plastové PPR svar polyfúze PN 20 D 32x5,4 mm</t>
  </si>
  <si>
    <t>722174024</t>
  </si>
  <si>
    <t>19+6</t>
  </si>
  <si>
    <t>Potrubí vodovodní plastové PPR svar polyfúze PN 20 D 25x4,2 mm</t>
  </si>
  <si>
    <t>722174023</t>
  </si>
  <si>
    <t>44+30</t>
  </si>
  <si>
    <t>Potrubí vodovodní plastové PPR svar polyfúze PN 20 D 20x3,4 mm</t>
  </si>
  <si>
    <t>722174022</t>
  </si>
  <si>
    <t>Potrubí vodovodní plastové PPR svar polyfúze PN 20 D 16x2,7 mm</t>
  </si>
  <si>
    <t>722174021</t>
  </si>
  <si>
    <t>Potrubí z plastových trubek 
  z polypropylenu (PPR) 
    svařovaných polyfuzně 
    PN 16 (SDR 7,4) 
      D 25 x 3,5</t>
  </si>
  <si>
    <t>Potrubí vodovodní plastové PPR svar polyfúze PN 16 D 110x15,1 mm</t>
  </si>
  <si>
    <t>722174010</t>
  </si>
  <si>
    <t>Potrubí vodovodní plastové PPR svar polyfúze PN 16 D 32x4,4 mm</t>
  </si>
  <si>
    <t>722174004</t>
  </si>
  <si>
    <t>Potrubí vodovodní plastové PPR svar polyfúze PN 16 D 25x3,5 mm</t>
  </si>
  <si>
    <t>722174003</t>
  </si>
  <si>
    <t>Potrubí vodovodní plastové PPR svar polyfúze PN 16 D 20x2,8 mm</t>
  </si>
  <si>
    <t>722174002</t>
  </si>
  <si>
    <t>Potrubí vodovodní plastové PPR svar polyfúze PN 16 D 16x2,2 mm</t>
  </si>
  <si>
    <t>722174001</t>
  </si>
  <si>
    <t>Demontáž armatur přírubových  
  se dvěma přírubami (vč. šoupátek se zemní soupravou) 
    do DN 80</t>
  </si>
  <si>
    <t>Demontáž rozvodů vody z plastů D přes 50 do 110</t>
  </si>
  <si>
    <t>722170807</t>
  </si>
  <si>
    <t>Demontáž rozvodů vody z plastů D přes 25 do 50</t>
  </si>
  <si>
    <t>722170804</t>
  </si>
  <si>
    <t>Demontáž rozvodů vody z plastů D do 25</t>
  </si>
  <si>
    <t>722170801</t>
  </si>
  <si>
    <t>Demontáž armatur přírubových se dvěma přírubami DN do 80</t>
  </si>
  <si>
    <t>722211813</t>
  </si>
  <si>
    <t>S/02/722</t>
  </si>
  <si>
    <t>Přesun hmot pro vnitřní kanalizace  
  stanovený z hmotnosti přesunovaného materiálu 
    vodorovná dopravní vzdálenost do 50 m 
    v objektech výšky 
      přes 12 do 24 m</t>
  </si>
  <si>
    <t>Přesun hmot tonážní pro vnitřní kanalizace v objektech v přes 12 do 24 m</t>
  </si>
  <si>
    <t>998721103</t>
  </si>
  <si>
    <t>Stavební přípomoce pro 721 (též závěsy a objímky)</t>
  </si>
  <si>
    <t>PŘÍPOM721</t>
  </si>
  <si>
    <t>Vyměření přípojek na potrubí vyvedení a upevnění odpadních výpustek DN 110</t>
  </si>
  <si>
    <t>Vyvedení a upevnění odpadních výpustek DN 110</t>
  </si>
  <si>
    <t>721194109</t>
  </si>
  <si>
    <t>Vyměření přípojek na potrubí vyvedení a upevnění odpadních výpustek DN 50</t>
  </si>
  <si>
    <t>Vyvedení a upevnění odpadních výpustek DN 50</t>
  </si>
  <si>
    <t>721194105</t>
  </si>
  <si>
    <t>Vyměření přípojek na potrubí vyvedení a upevnění odpadních výpustek DN 40</t>
  </si>
  <si>
    <t>Vyvedení a upevnění odpadních výpustek DN 40</t>
  </si>
  <si>
    <t>721194104</t>
  </si>
  <si>
    <t>1+6</t>
  </si>
  <si>
    <t>Zkouška těsnosti kanalizace v objektech vodou DN 150 nebo DN 200</t>
  </si>
  <si>
    <t>Zkouška těsnosti potrubí kanalizace vodou DN 150/DN 200</t>
  </si>
  <si>
    <t>721290112</t>
  </si>
  <si>
    <t>6+23+45+13+58+13,5</t>
  </si>
  <si>
    <t>Zkouška těsnosti kanalizace v objektech vodou do DN 125</t>
  </si>
  <si>
    <t>Zkouška těsnosti potrubí kanalizace vodou DN do 125</t>
  </si>
  <si>
    <t>721290111</t>
  </si>
  <si>
    <t>Potrubí z plastových trub 
  polypropylenové 
    připojovací 
      DN 50</t>
  </si>
  <si>
    <t>Potrubí kanalizační z PP připojovací DN 40</t>
  </si>
  <si>
    <t>721174042</t>
  </si>
  <si>
    <t>Potrubí kanalizační z PP připojovací DN 50</t>
  </si>
  <si>
    <t>721174043</t>
  </si>
  <si>
    <t>Potrubí z plastových trub 
  polypropylenové 
    odpadní (svislé) 
      DN 75</t>
  </si>
  <si>
    <t>Potrubí kanalizační z PP odpadní DN 75</t>
  </si>
  <si>
    <t>721174024</t>
  </si>
  <si>
    <t>Potrubí kanalizační z PP odpadní DN 110</t>
  </si>
  <si>
    <t>721174025</t>
  </si>
  <si>
    <t>Potrubí kanalizační z PVC SN 4 svodné DN 160</t>
  </si>
  <si>
    <t>721173403</t>
  </si>
  <si>
    <t>Potrubí kanalizační z PVC SN 4 svodné DN 110</t>
  </si>
  <si>
    <t>721173401</t>
  </si>
  <si>
    <t>Potrubí z kameninových trub hrdlových s integrovaným spojem svodné pryžové těsnění spojovací systém F DN 150</t>
  </si>
  <si>
    <t>Potrubí kanalizační kameninové hrdlové svodné s integrovaným spojem a pryžovým těsněním DN 150</t>
  </si>
  <si>
    <t>721111103</t>
  </si>
  <si>
    <t>zavěšené;1,5</t>
  </si>
  <si>
    <t>v zemi;4,5</t>
  </si>
  <si>
    <t>Potrubí z kameninových trub hrdlových s integrovaným spojem svodné pryžové těsnění spojovací systém F DN 125</t>
  </si>
  <si>
    <t>Potrubí kanalizační kameninové hrdlové svodné s integrovaným spojem a pryžovým těsněním DN 100</t>
  </si>
  <si>
    <t>721111102</t>
  </si>
  <si>
    <t>Demontáž kanalizačního příslušenství vpustí podlahových z kyselinovzdorné kameniny DN 100</t>
  </si>
  <si>
    <t xml:space="preserve">Demontáž vpustí podlahových nefunkčních </t>
  </si>
  <si>
    <t>721210813</t>
  </si>
  <si>
    <t>6,5+3,5+2+2</t>
  </si>
  <si>
    <t>Demontáž potrubí z novodurových trub odpadních nebo připojovacích přes 75 do D 114</t>
  </si>
  <si>
    <t>Demontáž potrubí z PVC D přes 75 do 114</t>
  </si>
  <si>
    <t>721171808</t>
  </si>
  <si>
    <t>1,5+6+5,5+3</t>
  </si>
  <si>
    <t>Demontáž potrubí z litinových trub odpadních nebo dešťových do DN 100</t>
  </si>
  <si>
    <t>Demontáž potrubí litinové DN do 100</t>
  </si>
  <si>
    <t>721140802</t>
  </si>
  <si>
    <t>721: Vnitřní kanalizace</t>
  </si>
  <si>
    <t>S/02/721</t>
  </si>
  <si>
    <t>Přesun hmot pro budovy občanské výstavby, bydlení, výrobu a služby  
  s nosnou svislou konstrukcí zděnou z cihel, tvárnic nebo kamene 
    vodorovná dopravní vzdálenost do 100 m 
    pro budovy výšky 
      přes 12 do 24 m</t>
  </si>
  <si>
    <t>Přesun hmot pro budovy zděné v přes 12 do 24 m</t>
  </si>
  <si>
    <t>998011003</t>
  </si>
  <si>
    <t>099: Přesun hmot HSV</t>
  </si>
  <si>
    <t>S/02/099</t>
  </si>
  <si>
    <t>kanalizační potrubí;(4,5+1+6+23)*0,8*0,15</t>
  </si>
  <si>
    <t>Odstranění násypu pod podlahami nebo ochranného násypu na střechách tl. do 200 mm, plochy přes 2 m2</t>
  </si>
  <si>
    <t>Odstranění násypů pod podlahami tl do 200 mm pl přes 2 m2</t>
  </si>
  <si>
    <t>965082933</t>
  </si>
  <si>
    <t>35*2</t>
  </si>
  <si>
    <t>Řezání stávajících betonových mazanin s vyztužením hloubky přes 150 do 200 mm</t>
  </si>
  <si>
    <t>Řezání stávajících betonových mazanin vyztužených hl do 200 mm</t>
  </si>
  <si>
    <t>977312114</t>
  </si>
  <si>
    <t>rozvody kanalizace;(4,5+1+6+23)*0,8*0,15</t>
  </si>
  <si>
    <t>Bourání základů z betonu železového</t>
  </si>
  <si>
    <t>Bourání základů ze ŽB - základové desky</t>
  </si>
  <si>
    <t>961055111</t>
  </si>
  <si>
    <t>S/02/009</t>
  </si>
  <si>
    <t>pod podlahou;(4,5+1+6+23)*0,8*0,1</t>
  </si>
  <si>
    <t>Lože pod potrubí, stoky a drobné objekty v otevřeném výkopu z písku a štěrkopísku do 63 mm</t>
  </si>
  <si>
    <t>Lože pod potrubí otevřený výkop ze štěrkopísku</t>
  </si>
  <si>
    <t>451573111</t>
  </si>
  <si>
    <t>004: Vodorovné konstrukce</t>
  </si>
  <si>
    <t>S/02/004</t>
  </si>
  <si>
    <t>(4,5+1+6+23)*0,8*7,9*0,001</t>
  </si>
  <si>
    <t>Výztuž základů desek z betonářské oceli 10 505 (R) nebo BSt 500</t>
  </si>
  <si>
    <t>Výztuž základových desek betonářskou ocelí 10 505 (R)</t>
  </si>
  <si>
    <t>273361821</t>
  </si>
  <si>
    <t>Základy z betonu železového (bez výztuže) desky z betonu bez zvláštních nároků na prostředí tř. C 30/37</t>
  </si>
  <si>
    <t>Základové desky ze ŽB bez zvýšených nároků na prostředí tř. C 30/37</t>
  </si>
  <si>
    <t>273321611</t>
  </si>
  <si>
    <t>Podsyp pod základové konstrukce se zhutněním a urovnáním povrchu z kameniva hrubého, frakce 16 - 32 mm</t>
  </si>
  <si>
    <t>Podsyp pod základové konstrukce se zhutněním z hrubého kameniva frakce 16 až 32 mm</t>
  </si>
  <si>
    <t>271532212</t>
  </si>
  <si>
    <t>002: Základy</t>
  </si>
  <si>
    <t>S/02/002</t>
  </si>
  <si>
    <t>15,18*1,9</t>
  </si>
  <si>
    <t>Poplatek za uložení stavebního odpadu na skládce (skládkovné) zeminy a kamení zatříděného do Katalogu odpadů pod kódem 17 05 04</t>
  </si>
  <si>
    <t>Poplatek za uložení na skládce (skládkovné) zeminy a kamení kód odpadu 17 05 04</t>
  </si>
  <si>
    <t>171201221</t>
  </si>
  <si>
    <t>Uložení sypaniny na skládky nebo meziskládky bez hutnění s upravením uložené sypaniny do předepsaného tvaru</t>
  </si>
  <si>
    <t>Uložení sypaniny na skládky nebo meziskládky</t>
  </si>
  <si>
    <t>171251201</t>
  </si>
  <si>
    <t>Vodorovné přemístění výkopku nebo sypaniny po suchu na obvyklém dopravním prostředku, bez naložení výkopku, avšak se složením bez rozhrnutí z horniny třídy těžitelnosti I skupiny 1 až 3 na vzdálenost přes 9 000 do 10 000 m</t>
  </si>
  <si>
    <t>Vodorovné přemístění přes 9 000 do 10000 m výkopku/sypaniny z horniny třídy těžitelnosti I skupiny 1 až 3</t>
  </si>
  <si>
    <t>162751117</t>
  </si>
  <si>
    <t>Nakládání, skládání a překládání neulehlého výkopku nebo sypaniny ručně nakládání, z hornin třídy těžitelnosti I, skupiny 1 až 3</t>
  </si>
  <si>
    <t>Nakládání výkopku z hornin třídy těžitelnosti I skupiny 1 až 3 ručně</t>
  </si>
  <si>
    <t>167111101</t>
  </si>
  <si>
    <t>15,18*4</t>
  </si>
  <si>
    <t>Vodorovné přemístění výkopku nebo sypaniny stavebním kolečkem s vyprázdněním kolečka na hromady nebo do dopravního prostředku na vzdálenost do 10 m Příplatek za každých dalších 10 m k ceně -1311</t>
  </si>
  <si>
    <t>Příplatek k vodorovnému přemístění výkopku z horniny třídy těžitelnosti I skupiny 1 až 3 stavebním kolečkem za každých dalších 10 m</t>
  </si>
  <si>
    <t>162211319</t>
  </si>
  <si>
    <t>22,08-6,9</t>
  </si>
  <si>
    <t>Vodorovné přemístění výkopku nebo sypaniny stavebním kolečkem s vyprázdněním kolečka na hromady nebo do dopravního prostředku na vzdálenost do 10 m z horniny třídy těžitelnosti I, skupiny 1 až 3</t>
  </si>
  <si>
    <t>Vodorovné přemístění výkopku z horniny třídy těžitelnosti I skupiny 1 až 3 stavebním kolečkem do 10 m</t>
  </si>
  <si>
    <t>162211311</t>
  </si>
  <si>
    <t>22,08-(2,76+12,42)</t>
  </si>
  <si>
    <t>Zásyp sypaninou z jakékoliv horniny ručně s uložením výkopku ve vrstvách se zhutněním v uzavřených prostorách s urovnáním povrchu zásypu</t>
  </si>
  <si>
    <t>Zásyp v uzavřených prostorech sypaninou se zhutněním ručně</t>
  </si>
  <si>
    <t>174111102</t>
  </si>
  <si>
    <t>12,42*2</t>
  </si>
  <si>
    <t>štěrkopísek frakce 0/2 vč. dopravy na místo</t>
  </si>
  <si>
    <t>58337308</t>
  </si>
  <si>
    <t>pod podlahou;(4,5+1+6+23)*0,8*0,45</t>
  </si>
  <si>
    <t>Obsypání potrubí ručně sypaninou z vhodných hornin třídy těžitelnosti I a II, skupiny 1 až 4 nebo materiálem připraveným podél výkopu ve vzdálenosti do 3 m od jeho kraje pro jakoukoliv hloubku výkopu a míru zhutnění bez prohození sypaniny</t>
  </si>
  <si>
    <t>Obsypání potrubí ručně sypaninou bez prohození, uloženou do 3 m</t>
  </si>
  <si>
    <t>175111101</t>
  </si>
  <si>
    <t>pod podlahou;(4,5+1+6+23)*0,8*0,8</t>
  </si>
  <si>
    <t>Vykopávka v uzavřených prostorech ručně v hornině třídy těžitelnosti I skupiny 1 až 3</t>
  </si>
  <si>
    <t>Vykopávky v uzavřených prostorech v hornině třídy těžitelnosti I skupiny 1 až 3 ručně</t>
  </si>
  <si>
    <t>139711111</t>
  </si>
  <si>
    <t>001: Zemní práce</t>
  </si>
  <si>
    <t>S/02/001</t>
  </si>
  <si>
    <t>02: Zdravotně technické instalace</t>
  </si>
  <si>
    <t>S/02</t>
  </si>
  <si>
    <t>0,9*0,5*3*2</t>
  </si>
  <si>
    <t>Vysklívání oken a dveří  
  skla plochého, plochy 
    do 1 m2</t>
  </si>
  <si>
    <t>Vysklívání oken a dveří plochy skla plochého do 1 m2</t>
  </si>
  <si>
    <t>787600801</t>
  </si>
  <si>
    <t>787: Zasklívání</t>
  </si>
  <si>
    <t>S/01/787</t>
  </si>
  <si>
    <t>1155*1,1</t>
  </si>
  <si>
    <t>fólie pro malířské potřeby zakrývací tl 41µ 4x5m</t>
  </si>
  <si>
    <t>28323156</t>
  </si>
  <si>
    <t>Zakrytí nemalovaných ploch (materiál ve specifikaci) včetně pozdějšího odkrytí svislých ploch např. stěn, oken, dveří v místnostech výšky do 3,80</t>
  </si>
  <si>
    <t>Zakrytí vnitřních ploch stěn v místnostech v do 3,80 m včetně pozdějšího odkrytí</t>
  </si>
  <si>
    <t>784171111</t>
  </si>
  <si>
    <t>Zakrytí nemalovaných ploch (materiál ve specifikaci) včetně pozdějšího odkrytí podlah</t>
  </si>
  <si>
    <t>Zakrytí vnitřních podlah včetně pozdějšího odkrytí</t>
  </si>
  <si>
    <t>784171101</t>
  </si>
  <si>
    <t>Malby z malířských směsí otěruvzdorných za mokra 
  dvojnásobné, bílé 
    za mokra otěruvzdorné velmi dobře 
    v místnostech výšky 
      do 3,80 m</t>
  </si>
  <si>
    <t>Dvojnásobné bílé malby ze směsí za mokra velmi dobře oděruvzdorných v místnostech v do 3,80 m</t>
  </si>
  <si>
    <t>784211111</t>
  </si>
  <si>
    <t>363+1840</t>
  </si>
  <si>
    <t>Penetrace podkladu 
  jednonásobná 
    hloubková 
    v místnostech výšky 
      do 3,80 m</t>
  </si>
  <si>
    <t>Hloubková jednonásobná bezbarvá penetrace podkladu v místnostech v do 3,80 m</t>
  </si>
  <si>
    <t>784181121</t>
  </si>
  <si>
    <t>Oprášení (ometení) podkladu 
  v místnostech výšky 
    do 3,80 m</t>
  </si>
  <si>
    <t>Omytí podkladu v místnostech v do 3,80 m</t>
  </si>
  <si>
    <t>784111031</t>
  </si>
  <si>
    <t>bude upřesněno dle potřeby při realizaci stavby</t>
  </si>
  <si>
    <t>1840</t>
  </si>
  <si>
    <t>Oprášení (ometení ) podkladu v místnostech v do 3,80 m</t>
  </si>
  <si>
    <t>784111001</t>
  </si>
  <si>
    <t>784: Malby</t>
  </si>
  <si>
    <t>S/01/784</t>
  </si>
  <si>
    <t>Krycí nátěr (email) zámečnických konstrukcí 
  jednonásobný 
    syntetický 
      standardní</t>
  </si>
  <si>
    <t>Krycí jednonásobný syntetický standardní nátěr zámečnických konstrukcí</t>
  </si>
  <si>
    <t>783317101</t>
  </si>
  <si>
    <t>Mezinátěr zámečnických konstrukcí 
  jednonásobný 
    syntetický 
      standardní</t>
  </si>
  <si>
    <t>Mezinátěr jednonásobný syntetický standardní zámečnických konstrukcí</t>
  </si>
  <si>
    <t>783315101</t>
  </si>
  <si>
    <t>Základní antikorozní nátěr zámečnických konstrukcí 
  jednonásobný 
    syntetický 
      standardní</t>
  </si>
  <si>
    <t>Základní antikorozní jednonásobný syntetický standardní nátěr zámečnických konstrukcí</t>
  </si>
  <si>
    <t>783314201</t>
  </si>
  <si>
    <t>zárubně;5*5*0,3+8*5,2*0,3+2*5,2*0,5+2*5,4*0,3+1*6*0,3</t>
  </si>
  <si>
    <t>výměny pro VZT;1,9*52</t>
  </si>
  <si>
    <t>Příprava podkladu zámečnických konstrukcí před provedením nátěru 
  odmaštění 
    odmašťovačem vodou ředitelným</t>
  </si>
  <si>
    <t>Odmaštění zámečnických konstrukcí vodou ředitelným odmašťovačem</t>
  </si>
  <si>
    <t>783301311</t>
  </si>
  <si>
    <t>783: Nátěry</t>
  </si>
  <si>
    <t>S/01/783</t>
  </si>
  <si>
    <t>Přesun hmot pro obklady keramické  
  stanovený z hmotnosti přesunovaného materiálu 
    vodorovná dopravní vzdálenost do 50 m 
    v objektech výšky 
      přes 12 do 24 m</t>
  </si>
  <si>
    <t>Přesun hmot tonážní pro obklady keramické v objektech v přes 12 do 24 m</t>
  </si>
  <si>
    <t>998781103</t>
  </si>
  <si>
    <t>Montáž obkladů vnitřních stěn z dlaždic keramických 
  Příplatek k cenám 
    za obklady v omezeném prostoru</t>
  </si>
  <si>
    <t>Příplatek k montáži obkladů vnitřních keramických hladkých za omezený prostor</t>
  </si>
  <si>
    <t>781477112</t>
  </si>
  <si>
    <t>Montáž obkladů vnitřních stěn z dlaždic keramických 
  Příplatek k cenám 
    za plochu do 10 m2 jednotlivě</t>
  </si>
  <si>
    <t>Příplatek k montáži obkladů vnitřních keramických hladkých za plochu do 10 m2</t>
  </si>
  <si>
    <t>781477111</t>
  </si>
  <si>
    <t>240,19*1,08</t>
  </si>
  <si>
    <t>obkládačky keramické koupelnové (bílé i barevné) přes 19 do 22 ks/m2</t>
  </si>
  <si>
    <t>obklad keramický hladký přes 35 do 45ks/m2</t>
  </si>
  <si>
    <t>59761255</t>
  </si>
  <si>
    <t>1,6+8,2+0,5+3,3+7,4+3,7+0,72*2+1,89+1,2+2,36+0,5+0,3+2+1,3+1,53*2+2+3+3,12</t>
  </si>
  <si>
    <t>0,7+1,4+1,1+2,7*2+0,5+3,1*2+2+0,72+5,8+0,3*2+6,5+6,12+1,15+0,72*2+5,45+1,9+10,1+5*2+2,53+3,4+0,45+0,27*3+0,72+2*3</t>
  </si>
  <si>
    <t>dle měření v PD 1. np;1,6+0,9+0,8+3,7+1,2+7,38+11+7,2+0,5+0,27*2+6,1+6,5+0,3+1,3+6,5+0,3+1,3+6,5+0,5+0,3+0,9+5,6+9+1,5</t>
  </si>
  <si>
    <t>dle měření v PD 1. pp;3+2,2*3+3+0,65+2,37+3,37+1,42+2,4+2,5+3+0,9+1,7</t>
  </si>
  <si>
    <t>Montáž obkladů vnitřních stěn z dlaždic keramických 
  lepených 
    flexibilním lepidlem 
    maloformátových 
    hladkých 
      přes 19 do 22 ks/m2</t>
  </si>
  <si>
    <t>Montáž obkladů vnitřních keramických hladkých přes 35 do 45 ks/m2 lepených flexibilním lepidlem</t>
  </si>
  <si>
    <t>781474117</t>
  </si>
  <si>
    <t>Izolace stěny pod obklad 
  izolace 
    nátěrem nebo stěrkou 
      ve dvou vrstvách</t>
  </si>
  <si>
    <t>Izolace pod obklad nátěrem nebo stěrkou ve dvou vrstvách</t>
  </si>
  <si>
    <t>781131112</t>
  </si>
  <si>
    <t>1.np;(3,2+1,5+2,7+2,5+12,5+3+8,5+8,7+3,3+1,8+4,5+4,5*2+3,5*2+2,5*2+3,24+2,8+14,5)*1,8</t>
  </si>
  <si>
    <t>1.pp;(2,52*4+1,715*2+1,79*2+1,45*4+2,3*2+1,1*2)*2,1</t>
  </si>
  <si>
    <t>Demontáž obkladů z dlaždic keramických 
  kladených do malty</t>
  </si>
  <si>
    <t>Demontáž obkladů z obkladaček keramických kladených do malty</t>
  </si>
  <si>
    <t>781471810</t>
  </si>
  <si>
    <t>Příprava podkladu před provedením obkladu celoplošné vyrovnání podkladu stěrkou, tloušťky 3 mm</t>
  </si>
  <si>
    <t>Celoplošné vyrovnání podkladu stěrkou tl 3 mm</t>
  </si>
  <si>
    <t>781151031</t>
  </si>
  <si>
    <t>781: Obklady keramické</t>
  </si>
  <si>
    <t>S/01/781</t>
  </si>
  <si>
    <t>Přesun hmot pro podlahy povlakové stanovený z hmotnosti přesunovaného materiálu vodorovná dopravní vzdálenost do 50 m v objektech výšky přes 12 do 24 m</t>
  </si>
  <si>
    <t>Přesun hmot tonážní pro podlahy povlakové v objektech v přes 12 do 24 m</t>
  </si>
  <si>
    <t>998776103</t>
  </si>
  <si>
    <t>lišta soklová PVC 18x80mm</t>
  </si>
  <si>
    <t>28411009</t>
  </si>
  <si>
    <t>(16,1-0,8)*2+16-0,8+25-(4*0,8+1,15)+16-0,8</t>
  </si>
  <si>
    <t>Montáž soklíků lepením obvodových, výšky do 80 mm</t>
  </si>
  <si>
    <t>Montáž obvodových soklíků výšky do 80 mm</t>
  </si>
  <si>
    <t>776411111</t>
  </si>
  <si>
    <t>76,2*1,05</t>
  </si>
  <si>
    <t>krytina podlahová heterogenní tl 2mm</t>
  </si>
  <si>
    <t>28412285</t>
  </si>
  <si>
    <t>1.np;15,8+10,3+9,4+26,1+14,6</t>
  </si>
  <si>
    <t>Montáž podlahovin z PVC lepením 2-složkovým lepidlem (do vlhkých prostor) z pásů</t>
  </si>
  <si>
    <t>Lepení pásů z PVC 2-složkovým lepidlem</t>
  </si>
  <si>
    <t>776222111</t>
  </si>
  <si>
    <t>Příprava podkladu vysátí podlah</t>
  </si>
  <si>
    <t>Vysátí podkladu povlakových podlah</t>
  </si>
  <si>
    <t>776111311</t>
  </si>
  <si>
    <t>1.np;15,8+10,3+3,2+9,4+26,1+4,7+14,6</t>
  </si>
  <si>
    <t>Demontáž povlakových podlahovin lepených ručně s podložkou</t>
  </si>
  <si>
    <t>Demontáž lepených povlakových podlah s podložkou ručně</t>
  </si>
  <si>
    <t>776201812</t>
  </si>
  <si>
    <t>776: Podlahy povlakové</t>
  </si>
  <si>
    <t>S/01/776</t>
  </si>
  <si>
    <t>Přesun hmot pro podlahy z dlaždic 
  stanovený z hmotnosti přesunovaného materiálu 
    vodorovná dopravní vzdálenost do 50 m 
    v objektech výšky 
      přes 12 do 24 m</t>
  </si>
  <si>
    <t>Přesun hmot tonážní pro podlahy z dlaždic v objektech v přes 12 do 24 m</t>
  </si>
  <si>
    <t>998771103</t>
  </si>
  <si>
    <t>Příprava podkladu před provedením dlažby vysátí podlah</t>
  </si>
  <si>
    <t>Vysátí podkladu před pokládkou dlažby</t>
  </si>
  <si>
    <t>771111011</t>
  </si>
  <si>
    <t>565,6+76,2</t>
  </si>
  <si>
    <t>Příprava podkladu před provedením dlažby samonivelační stěrka min.pevnosti 20 MPa, tloušťky přes 10 do 12 mm</t>
  </si>
  <si>
    <t>Samonivelační stěrka podlah pevnosti 20 MPa tl přes 10 do 12 mm po dlažby a PVC podlahy</t>
  </si>
  <si>
    <t>771151015</t>
  </si>
  <si>
    <t>Montáž podlah z dlaždic keramických lepených flexibilním lepidlem Příplatek k cenám za dvousložkový spárovací tmel</t>
  </si>
  <si>
    <t>Příplatek k montáži podlah keramických lepených flexibilním lepidlem za spárování tmelem dvousložkovým</t>
  </si>
  <si>
    <t>771577114</t>
  </si>
  <si>
    <t>sokl-dlažba keramická slinutá hladká do interiéru i exteriéru 445x85mm</t>
  </si>
  <si>
    <t>59761338</t>
  </si>
  <si>
    <t>1.np;70,7-(5,3+1,6)+8,9-1,6</t>
  </si>
  <si>
    <t>1.pp;64-(2,8+2,7+3,2+1,15+3,2)+11,9-1,6+14,2+13,4-1,6</t>
  </si>
  <si>
    <t>Montáž soklů z dlaždic keramických lepených flexibilním lepidlem rovných, výšky přes 65 do 90 mm</t>
  </si>
  <si>
    <t>Montáž soklů z dlaždic keramických rovných flexibilní lepidlo v přes 65 do 90 mm</t>
  </si>
  <si>
    <t>771474112</t>
  </si>
  <si>
    <t>565,6*1,08</t>
  </si>
  <si>
    <t>dlažba keramická slinutá protiskluzná do interiéru i exteriéru pro vysoké mechanické namáhání přes 22 do 25ks/m2</t>
  </si>
  <si>
    <t>59761406</t>
  </si>
  <si>
    <t>Montáž podlah z dlaždic keramických lepených flexibilním lepidlem 
  Příplatek k cenám 
    za podlahy v omezeném prostoru</t>
  </si>
  <si>
    <t>Příplatek k montáži podlah keramických lepených flexibilním lepidlem za omezený prostor</t>
  </si>
  <si>
    <t>771577112</t>
  </si>
  <si>
    <t>1.np;4+3,2</t>
  </si>
  <si>
    <t>1.pp;1,9+1,5+1,4+3,9</t>
  </si>
  <si>
    <t>Montáž podlah z dlaždic keramických lepených flexibilním lepidlem 
  Příplatek k cenám 
    za plochu do 5 m2 jednotlivě</t>
  </si>
  <si>
    <t>Příplatek k montáži podlah keramických lepených flexibilním lepidlem za plochu do 5 m2</t>
  </si>
  <si>
    <t>771577111</t>
  </si>
  <si>
    <t>1.np;264,6+3,2+72+8,5+19,6+12,8+12,3+10,2+9,3+10,7+9+4</t>
  </si>
  <si>
    <t>1.pp;35+10,1+8,2+1,9+1,5+1,4+11,1+34,7+11,7+9,9+3,9</t>
  </si>
  <si>
    <t>Montáž podlah z dlaždic keramických lepených flexibilním lepidlem 
  maloformátových 
    hladkých 
      přes 9 do 12 ks/m2</t>
  </si>
  <si>
    <t>Montáž podlah keramických pro mechanické zatížení protiskluzných lepených flexibilním lepidlem přes 22 do 25 ks/m2</t>
  </si>
  <si>
    <t>771574266</t>
  </si>
  <si>
    <t>1.np;72+8,5+19,6+12,8+12,3+10,2+9,3+10,7+9+3,2</t>
  </si>
  <si>
    <t>Izolace podlahy pod dlažbu 
  nátěrem nebo stěrkou 
    ve dvou vrstvách</t>
  </si>
  <si>
    <t>Izolace pod dlažbu nátěrem nebo stěrkou ve dvou vrstvách</t>
  </si>
  <si>
    <t>771591112</t>
  </si>
  <si>
    <t>1,np;268+72,5+8,5+19,6+12,8+12,3+10,2+9,3+10,9+4,3+4</t>
  </si>
  <si>
    <t>1,pp;8,2+1,9+1,5+1,4+9,3+4,8+4,8+3,9+25+11,1+11,7</t>
  </si>
  <si>
    <t>Demontáž podlah z dlaždic keramických 
  kladených do malty</t>
  </si>
  <si>
    <t>Demontáž podlah z dlaždic keramických kladených do malty vč. soklu</t>
  </si>
  <si>
    <t>771571810</t>
  </si>
  <si>
    <t>771: Podlahy z dlaždic</t>
  </si>
  <si>
    <t>S/01/771</t>
  </si>
  <si>
    <t>Přesun hmot pro zámečnické konstrukce  
  stanovený z hmotnosti přesunovaného materiálu 
    vodorovná dopravní vzdálenost do 50 m 
    v objektech výšky 
      přes 12 do 24 m</t>
  </si>
  <si>
    <t>Přesun hmot tonážní pro zámečnické konstrukce v objektech v přes 12 do 24 m</t>
  </si>
  <si>
    <t>998767103</t>
  </si>
  <si>
    <t>Zabezpečení otvoru pro průchod VZT stropem bude upřesněno při realizaci (1200x650+1100x600) vč. nátěrů protipožárních</t>
  </si>
  <si>
    <t>42990015*</t>
  </si>
  <si>
    <t>Montáž ostatních atypických zámečnických konstrukcí hmotnosti přes 250 do 500 kg</t>
  </si>
  <si>
    <t>Montáž atypických zámečnických konstrukcí hm přes 250 do 500 kg</t>
  </si>
  <si>
    <t>767995117</t>
  </si>
  <si>
    <t>Konstrukce podstavná modulární pro VZT jednotky 8nohou (vč. pryžových desek proti porušení střešní k-ce)</t>
  </si>
  <si>
    <t>42990014*</t>
  </si>
  <si>
    <t>Montáž ostatních atypických zámečnických konstrukcí hmotnosti přes 50 do 100 kg</t>
  </si>
  <si>
    <t>Montáž atypických zámečnických konstrukcí hm přes 50 do 100 kg</t>
  </si>
  <si>
    <t>767995115</t>
  </si>
  <si>
    <t>Ostatní opravy svařováním</t>
  </si>
  <si>
    <t>Přivaření nosníku k plotně</t>
  </si>
  <si>
    <t>767991911</t>
  </si>
  <si>
    <t>označení 6;12,56*2*1,08*0,001</t>
  </si>
  <si>
    <t>plech ocelový hladký jakost S235JR tl 10mm tabule</t>
  </si>
  <si>
    <t>13611228</t>
  </si>
  <si>
    <t>dle výpisu materiálu zámečnického prvku ZP5;(317,697+29,5)*2</t>
  </si>
  <si>
    <t>Montáž ostatních atypických zámečnických konstrukcí hmotnosti přes 5 do 10 kg</t>
  </si>
  <si>
    <t>Montáž atypických zámečnických konstrukcí hm přes 5 do 10 kg</t>
  </si>
  <si>
    <t>767995112</t>
  </si>
  <si>
    <t>767: Konstrukce zámečnické</t>
  </si>
  <si>
    <t>S/01/767</t>
  </si>
  <si>
    <t>Přesun hmot pro konstrukce truhlářské 
  stanovený z hmotnosti přesunovaného materiálu 
    vodorovná dopravní vzdálenost do 50 m 
    v objektech výšky 
      přes 12 do 24 m</t>
  </si>
  <si>
    <t>Přesun hmot tonážní pro kce truhlářské v objektech v přes 12 do 24 m</t>
  </si>
  <si>
    <t>998766103</t>
  </si>
  <si>
    <t>okno dřevěné podávací výsuvné jednosklo - bude upřesněno dle výrobce</t>
  </si>
  <si>
    <t>61110030*</t>
  </si>
  <si>
    <t>1,4*0,9+2*2,15*0,9+1,2*0,9</t>
  </si>
  <si>
    <t>Montáž oken dřevěných včetně montáže rámu podávacích vertikálně posuvných s protizávažím v ochranném krytu</t>
  </si>
  <si>
    <t>Montáž dřevěných oken plochy přes 1 m2 vertikálně posuvných s protizávažím v ochranném krytu</t>
  </si>
  <si>
    <t>766621524</t>
  </si>
  <si>
    <t>0,9*0,55</t>
  </si>
  <si>
    <t>okno plastové otevíravé/sklopné dvojsklo do plochy 1m2</t>
  </si>
  <si>
    <t>61140049</t>
  </si>
  <si>
    <t>Montáž oken plastových plochy do 1 m2 včetně montáže rámu otevíravých do zdiva</t>
  </si>
  <si>
    <t>Montáž plastových oken plochy do 1 m2 otevíravých s rámem do zdiva</t>
  </si>
  <si>
    <t>766622216</t>
  </si>
  <si>
    <t>nové;6+10+2+1</t>
  </si>
  <si>
    <t>bourané;2+7+5+2+1</t>
  </si>
  <si>
    <t>Ostatní práce  
  vyvěšení nebo zavěšení křídel 
    s případným uložením a opětovným zavěšením po provedení stavebních změn 
    dřevěných 
    dveřních, plochy 
      do 2 m2</t>
  </si>
  <si>
    <t>Vyvěšení nebo zavěšení dřevěných křídel dveří pl do 2 m2</t>
  </si>
  <si>
    <t>766691914</t>
  </si>
  <si>
    <t>Demontáž okenních konstrukcí k opětovnému použití 
  vyvěšení křídel 
    dřevěných nebo plastových 
    okenních, plochy otvoru 
      do 1,5 m2</t>
  </si>
  <si>
    <t>Vyvěšení křídel dřevěných nebo plastových okenních do 1,5 m2</t>
  </si>
  <si>
    <t>766622861</t>
  </si>
  <si>
    <t>parapet plastový vnitřní - komůrkový 30,5 x 2 x 100 cm</t>
  </si>
  <si>
    <t>sada</t>
  </si>
  <si>
    <t>koncovka k parapetu plastovému vnitřnímu 1 pár</t>
  </si>
  <si>
    <t>61144019</t>
  </si>
  <si>
    <t>parapet plastový vnitřní komůrkový tl 20mm š 250mm</t>
  </si>
  <si>
    <t>61144401</t>
  </si>
  <si>
    <t>Montáž ostatních truhlářských konstrukcí 
  parapetních desek dřevěných nebo plastových 
    šířky do 300 mm, délky 
      přes 1000 do 1600 mm</t>
  </si>
  <si>
    <t>Montáž parapetních desek dřevěných nebo plastových š do 30 cm</t>
  </si>
  <si>
    <t>766694116</t>
  </si>
  <si>
    <t>kování vrchní dveřní klika včetně štítu a montážního materiálu BB 72 matný nikl</t>
  </si>
  <si>
    <t>kování dveří kompletní</t>
  </si>
  <si>
    <t>54914110</t>
  </si>
  <si>
    <t>zámek stavební zadlabací obyč.536a převod L</t>
  </si>
  <si>
    <t>zámek vč. kliky a štítku</t>
  </si>
  <si>
    <t>54924011</t>
  </si>
  <si>
    <t>dveře vnitřní plné profilované 1křídlové 80x197 cm</t>
  </si>
  <si>
    <t>dveře dvoukřídlé dřevotřískové povrch dýhovaný plné 1450x1970-2100mm</t>
  </si>
  <si>
    <t>61162009</t>
  </si>
  <si>
    <t>Montáž dveřních křídel dřevěných nebo plastových 
  otevíravých 
    do ocelové zárubně 
    povrchově upravených 
    jednokřídlových, šířky 
      do 800 mm</t>
  </si>
  <si>
    <t>Montáž dveřních křídel otvíravých dvoukřídlových š do 1,45 m do ocelové zárubně</t>
  </si>
  <si>
    <t>766660011</t>
  </si>
  <si>
    <t>dveře jednokřídlé dřevotřískové profilované povrch dýhovaný plné 900x1970-2100mm</t>
  </si>
  <si>
    <t>61164086</t>
  </si>
  <si>
    <t>Montáž dveřních křídel otvíravých jednokřídlových š přes 0,8 m do ocelové zárubně</t>
  </si>
  <si>
    <t>766660002</t>
  </si>
  <si>
    <t>dveře jednokřídlé dřevotřískové profilované povrch dýhovaný plné 800x1970-2100mm</t>
  </si>
  <si>
    <t>61164084</t>
  </si>
  <si>
    <t>dveře jednokřídlé dřevotřískové profilované povrch dýhovaný plné 700x1970-2100mm</t>
  </si>
  <si>
    <t>61164082</t>
  </si>
  <si>
    <t>5+10</t>
  </si>
  <si>
    <t>Montáž dveřních křídel otvíravých jednokřídlových š do 0,8 m do ocelové zárubně</t>
  </si>
  <si>
    <t>766660001</t>
  </si>
  <si>
    <t>1.pp;2+1</t>
  </si>
  <si>
    <t>Demontáž parapetních desek dřevěných nebo plastových 
  šířky do 300 mm délky přes 1m</t>
  </si>
  <si>
    <t>Demontáž parapetních desek dřevěných nebo plastových šířky do 300 mm délky do 2000 mm</t>
  </si>
  <si>
    <t>766441821</t>
  </si>
  <si>
    <t>Demontáž obložení stěn panely, plochy přes 1,5 m2</t>
  </si>
  <si>
    <t>Demontáž truhlářského obložení stěn z panelů plochy přes 1,5 m2</t>
  </si>
  <si>
    <t>766411812</t>
  </si>
  <si>
    <t>18,4*3,25-(2,37+4,5+1,2+1,98*2)</t>
  </si>
  <si>
    <t>Demontáž obložení stěn podkladových roštů</t>
  </si>
  <si>
    <t>Demontáž truhlářského obložení stěn podkladových roštů</t>
  </si>
  <si>
    <t>766411822</t>
  </si>
  <si>
    <t>766: Konstrukce truhlářské</t>
  </si>
  <si>
    <t>S/01/766</t>
  </si>
  <si>
    <t>Přesun hmot pro konstrukce montované z desek  
  sádrokartonových, sádrovláknitých, cementovláknitých nebo cementových 
    stanovený z hmotnosti přesunovaného materiálu 
    vodorovná dopravní vzdálenost do 50 m 
    v objektech výšky 
      přes 12 do 24 m</t>
  </si>
  <si>
    <t>Přesun hmot tonážní pro sádrokartonové konstrukce v objektech v přes 12 do 24 m</t>
  </si>
  <si>
    <t>998763303</t>
  </si>
  <si>
    <t>Příčka ze sádrokartonových desek  
  ostatní konstrukce a práce na příčkách ze sádrokartonových desek 
    základní penetrační nátěr</t>
  </si>
  <si>
    <t xml:space="preserve">SDK příčka základní penetrační nátěr </t>
  </si>
  <si>
    <t>763111717</t>
  </si>
  <si>
    <t>(1,5+1,2+1,5)*1,5</t>
  </si>
  <si>
    <t>Příčka instalační ze sádrokartonových desek  
  s nosnou konstrukcí ze zdvojených ocelových profilů UW, CW s mezerou, CW profily navzájem spojeny 
  páskem sádry 
    dvojitě opláštěná deskami 
    impregnovanými H2 tl. 2 x 12,5 mm, EI 60, příčka tl. 
      155 mm, profil 50 TI tl. 50 mm, Rw 52 dB</t>
  </si>
  <si>
    <t>SDK příčka instalační tl 155 - 650 mm zdvojený profil CW+UW 50 desky 2xH2 12,5 s izolací EI 60 Rw do 54 dB</t>
  </si>
  <si>
    <t>763113341</t>
  </si>
  <si>
    <t>763: Konstrukce montované</t>
  </si>
  <si>
    <t>S/01/763</t>
  </si>
  <si>
    <t>Přesun hmot pro izolace tepelné 
  stanovený z hmotnosti přesunovaného materiálu 
    vodorovná dopravní vzdálenost do 50 m 
    v objektech výšky 
      přes 12 m do 24 m</t>
  </si>
  <si>
    <t>stropní desky z kamenné minerální vlny s jednostranným nástřikem, pro izolaci stropů (dle původních) v 1.pp</t>
  </si>
  <si>
    <t>63153774*</t>
  </si>
  <si>
    <t>stropy v 1.pp;4,9+8,9+9,9+7,9+11,1+13</t>
  </si>
  <si>
    <t>Montáž tepelné izolace stropů rohožemi, pásy, dílci, deskami, bloky (izolační materiál ve specifikaci) rovných spodem lepením celoplošně</t>
  </si>
  <si>
    <t>Montáž izolace tepelné spodem stropů lepením celoplošně rohoží, pásů, dílců, desek</t>
  </si>
  <si>
    <t>713111127</t>
  </si>
  <si>
    <t>deska XPS hrana polodrážková a hladký povrch 300kPA tl 50mm</t>
  </si>
  <si>
    <t>28376417</t>
  </si>
  <si>
    <t>Montáž tepelné izolace podlah rohožemi, pásy, deskami, dílci, bloky (izolační materiál ve specifikaci) kladenými volně jednovrstvá</t>
  </si>
  <si>
    <t>Montáž izolace tepelné podlah volně kladenými rohožemi, pásy, dílci, deskami 1 vrstva</t>
  </si>
  <si>
    <t>713121111</t>
  </si>
  <si>
    <t>(1,15+1,975*2+2,95*2+1,79*2+1,715*2+2,52*3)*2,95-(4*1*2)</t>
  </si>
  <si>
    <t>Odstranění tepelné izolace stěn a příček z rohoží, pásů, dílců, desek, bloků připevněných přibitím nebo nastřelením z vláknitých materiálů, tloušťka izolace přes 100 mm</t>
  </si>
  <si>
    <t>Odstranění tepelné izolace stěn přibité nebo nastřelené z vláknitých materiálů tl přes 100 mm</t>
  </si>
  <si>
    <t>713130833</t>
  </si>
  <si>
    <t>Odstranění tepelné izolace podlah z rohoží, pásů, dílců, desek, bloků podlah volně kladených nebo mezi trámy z vláknitých materiálů suchých, tloušťka izolace přes 100 mm</t>
  </si>
  <si>
    <t>Odstranění tepelné izolace podlah volně kladené z vláknitých materiálů suchých tl přes 100 mm</t>
  </si>
  <si>
    <t>713120813</t>
  </si>
  <si>
    <t>9,3+4,8+4,8</t>
  </si>
  <si>
    <t>Odstranění tepelné izolace stropů nebo podhledů z rohoží, pásů, dílců, desek, bloků připevněných přibitím nebo nastřelením z vláknitých materiálů suchých, tloušťka izolace přes 100 mm</t>
  </si>
  <si>
    <t>Odstranění tepelné izolace stropů přibité nebo nastřelené z vláknitých materiálů suchých tl přes 100 mm</t>
  </si>
  <si>
    <t>713110833</t>
  </si>
  <si>
    <t>S/01/713</t>
  </si>
  <si>
    <t>Přesun hmot pro izolace proti vodě, vlhkosti a plynům  
  stanovený z hmotnosti přesunovaného materiálu 
    vodorovná dopravní vzdálenost do 50 m 
    v objektech výšky 
      přes 6 do 12 m</t>
  </si>
  <si>
    <t>Přesun hmot tonážní pro izolace proti vodě, vlhkosti a plynům v objektech v přes 6 do 12 m</t>
  </si>
  <si>
    <t>998711102</t>
  </si>
  <si>
    <t>49*1,2</t>
  </si>
  <si>
    <t>pás asfaltový natavitelný oxidovaný tl 3,5mm s vložkou z hliníkové fólie / hliníkové fólie s textilií, se spalitelnou PE folií nebo jemnozrnným minerálním posypem</t>
  </si>
  <si>
    <t>62836109</t>
  </si>
  <si>
    <t>49*0,0050</t>
  </si>
  <si>
    <t>lak asfaltový izolační</t>
  </si>
  <si>
    <t>lak hydroizolační asfaltový</t>
  </si>
  <si>
    <t>11163152</t>
  </si>
  <si>
    <t>Provedení izolace proti zemní vlhkosti pásy přitavením  
  NAIP 
    na ploše vodorovné V</t>
  </si>
  <si>
    <t>Provedení izolace proti zemní vlhkosti pásy přitavením vodorovné NAIP</t>
  </si>
  <si>
    <t>711141559</t>
  </si>
  <si>
    <t>chybějící;19</t>
  </si>
  <si>
    <t>po rozvodech kanalizace pod deskou;30</t>
  </si>
  <si>
    <t>Provedení izolace proti zemní vlhkosti natěradly a tmely za studena  
  na ploše vodorovné V 
    nátěrem 
      lakem asfaltovým</t>
  </si>
  <si>
    <t>Provedení izolace proti zemní vlhkosti vodorovné za studena lakem asfaltovým</t>
  </si>
  <si>
    <t>711111002</t>
  </si>
  <si>
    <t>711: Izolace proti vodě</t>
  </si>
  <si>
    <t>S/01/711</t>
  </si>
  <si>
    <t>Poplatek za uložení stavebního odpadu na skládce (skládkovné) 
  směsného stavebního a demoličního zatříděného do Katalogu odpadů pod kódem 170 904</t>
  </si>
  <si>
    <t>Poplatek za uložení na skládce (skládkovné) stavebního odpadu směsného kód odpadu 17 09 04</t>
  </si>
  <si>
    <t>997013631</t>
  </si>
  <si>
    <t>Odvoz suti a vybouraných hmot na skládku nebo meziskládku  
  se složením, na vzdálenost 
    Příplatek k ceně 
      za každý další i započatý 1 km přes 1 km</t>
  </si>
  <si>
    <t>Příplatek k odvozu suti a vybouraných hmot na skládku ZKD 1 km přes 1 km</t>
  </si>
  <si>
    <t>997013509</t>
  </si>
  <si>
    <t>Odvoz suti a vybouraných hmot na skládku nebo meziskládku  
  se složením, na vzdálenost 
    do 1 km</t>
  </si>
  <si>
    <t>Odvoz suti a vybouraných hmot na skládku nebo meziskládku do 1 km se složením (pro všechny profese)</t>
  </si>
  <si>
    <t>997013501</t>
  </si>
  <si>
    <t>Doprava suti shozem 
  montáž a demontáž shozu výšky 
    Příplatek 
    za první a každý další den použití shozu 
      k ceně -3312</t>
  </si>
  <si>
    <t>Příplatek k shozu suti v přes 10 do 20 m za první a ZKD den použití</t>
  </si>
  <si>
    <t>997013322</t>
  </si>
  <si>
    <t>Doprava suti shozem 
  montáž a demontáž shozu výšky 
    přes 10 do 20 m</t>
  </si>
  <si>
    <t>Montáž a demontáž shozu suti v přes 10 do 20 m</t>
  </si>
  <si>
    <t>997013312</t>
  </si>
  <si>
    <t>Vnitrostaveništní doprava suti a vybouraných hmot  
  vodorovně do 50 m 
    svisle s omezením mechanizace 
    pro budovy a haly výšky 
      přes 15 do 18 m</t>
  </si>
  <si>
    <t>Vnitrostaveništní doprava suti a vybouraných hmot pro budovy v přes 15 do 18 m ručně (pro všechny profese)</t>
  </si>
  <si>
    <t>997013215</t>
  </si>
  <si>
    <t>S/01/099</t>
  </si>
  <si>
    <t>kotva chemická do zdiva a betonu (závitová tyč, síťko, náplň a matice s podložkou)</t>
  </si>
  <si>
    <t>54879087</t>
  </si>
  <si>
    <t>4*8*0,1</t>
  </si>
  <si>
    <t>Vrty příklepovými vrtáky do cihelného zdiva nebo prostého betonu průměru 16 mm</t>
  </si>
  <si>
    <t>Vrty příklepovými vrtáky D 16 mm do cihelného zdiva nebo prostého betonu</t>
  </si>
  <si>
    <t>977131115</t>
  </si>
  <si>
    <t>1.pp;3,75*1*0,21</t>
  </si>
  <si>
    <t>Odstranění násypu pod podlahami nebo ochranného násypu na střechách tl. přes 200 mm jakékoliv plochy</t>
  </si>
  <si>
    <t>Odstranění násypů pod podlahami tl přes 200 mm</t>
  </si>
  <si>
    <t>965082941</t>
  </si>
  <si>
    <t>Vyčištění budov nebo objektů před předáním do užívání  
  budov bytové nebo občanské výstavby, světlé výšky podlaží 
    do 4 m</t>
  </si>
  <si>
    <t>Vyčištění budov bytové a občanské výstavby při výšce podlaží do 4 m</t>
  </si>
  <si>
    <t>952901111</t>
  </si>
  <si>
    <t>291+524</t>
  </si>
  <si>
    <t>Lešení pomocné pracovní pro objekty pozemních staveb  
  pro zatížení do 150 kg/m2, o výšce lešeňové podlahy 
    do 1,9 m</t>
  </si>
  <si>
    <t>Lešení pomocné pro objekty pozemních staveb s lešeňovou podlahou v do 1,9 m zatížení do 150 kg/m2</t>
  </si>
  <si>
    <t>949101111</t>
  </si>
  <si>
    <t>Bourání mazanin Příplatek k cenám za bourání mazanin betonových se svařovanou sítí, tl. přes 100 mm</t>
  </si>
  <si>
    <t>Příplatek k bourání betonových mazanin za bourání mazanin se svařovanou sítí tl přes 100 mm</t>
  </si>
  <si>
    <t>965049112</t>
  </si>
  <si>
    <t>1.pp;(2,5+4,2)*0,15</t>
  </si>
  <si>
    <t>Bourání mazanin betonových s potěrem nebo teracem tl. do 150 mm, plochy do 4 m2</t>
  </si>
  <si>
    <t>Bourání podkladů pod dlažby betonových s potěrem nebo teracem tl do 150 mm pl do 4 m2</t>
  </si>
  <si>
    <t>965043431</t>
  </si>
  <si>
    <t>1.np;(72,5+8,5+19,6+12,8+12,3+10,2+9,3+10,9)*0,1</t>
  </si>
  <si>
    <t>1.pp;(9,3+4,8*2)*0,1</t>
  </si>
  <si>
    <t>Bourání mazanin betonových s potěrem nebo teracem tl. do 100 mm, plochy přes 4 m2</t>
  </si>
  <si>
    <t>Bourání podkladů pod dlažby betonových s potěrem nebo teracem tl do 100 mm pl přes 4 m2</t>
  </si>
  <si>
    <t>965043341</t>
  </si>
  <si>
    <t>(0,6+1+0,55+1,1)*2+12+8+10</t>
  </si>
  <si>
    <t>(0,6*1+0,55*1,1)*0,25</t>
  </si>
  <si>
    <t>Vybourání otvorů ve stropech nebo klenbách železobetonových bez odstranění podlahy a násypu, plochy do 1 m2, tl. přes 80 mm</t>
  </si>
  <si>
    <t>Vybourání otvorů v ŽB stropech nebo klenbách pl do 1 m2 tl přes 80 mm</t>
  </si>
  <si>
    <t>972054491</t>
  </si>
  <si>
    <t>1.np;0,9*2,02</t>
  </si>
  <si>
    <t>Vybourání otvorů ve zdivu základovém nebo nadzákladovém z cihel, tvárnic, příčkovek z cihel pálených na maltu vápennou nebo vápenocementovou plochy do 4 m2, tl. do 150 mm</t>
  </si>
  <si>
    <t>Vybourání otvorů ve zdivu cihelném pl do 4 m2 na MVC nebo MV tl do 150 mm</t>
  </si>
  <si>
    <t>971033631</t>
  </si>
  <si>
    <t>1.np;1,125*0,5</t>
  </si>
  <si>
    <t>Vybourání otvorů ve zdivu základovém nebo nadzákladovém z cihel, tvárnic, příčkovek z cihel pálených na maltu vápennou nebo vápenocementovou plochy do 1 m2, tl. do 150 mm</t>
  </si>
  <si>
    <t>Vybourání otvorů ve zdivu cihelném pl do 1 m2 na MVC nebo MV tl do 150 mm</t>
  </si>
  <si>
    <t>971033531</t>
  </si>
  <si>
    <t>1.np;2</t>
  </si>
  <si>
    <t>Vybourání otvorů ve zdivu základovém nebo nadzákladovém z cihel, tvárnic, příčkovek z cihel pálených na maltu vápennou nebo vápenocementovou plochy do 0,25 m2, tl. do 150 mm</t>
  </si>
  <si>
    <t>Vybourání otvorů ve zdivu cihelném pl do 0,25 m2 na MVC nebo MV tl do 150 mm</t>
  </si>
  <si>
    <t>971033431</t>
  </si>
  <si>
    <t>1.pp;4</t>
  </si>
  <si>
    <t>Vybourání otvorů ve zdivu základovém nebo nadzákladovém z cihel, tvárnic, příčkovek z cihel pálených na maltu vápennou nebo vápenocementovou plochy do 0,09 m2, tl. do 150 mm</t>
  </si>
  <si>
    <t>Vybourání otvorů ve zdivu cihelném pl do 0,09 m2 na MVC nebo MV tl do 150 mm</t>
  </si>
  <si>
    <t>971033331</t>
  </si>
  <si>
    <t>1.pp;3</t>
  </si>
  <si>
    <t>Vybourání otvorů ve zdivu základovém nebo nadzákladovém z cihel, tvárnic, příčkovek z cihel pálených na maltu vápennou nebo vápenocementovou plochy do 0,09 m2, tl. do 450 mm</t>
  </si>
  <si>
    <t>Vybourání otvorů ve zdivu cihelném pl do 0,09 m2 na MVC nebo MV tl do 450 mm</t>
  </si>
  <si>
    <t>971033351</t>
  </si>
  <si>
    <t>1.pp;0,9*0,5*3</t>
  </si>
  <si>
    <t>Vybourání plastových rámů oken s křídly, dveřních zárubní, vrat  
  rámu oken s křídly, plochy 
    přes 4 m2</t>
  </si>
  <si>
    <t>Vybourání plastových rámů oken včetně křídel plochy do 1 m2</t>
  </si>
  <si>
    <t>968082015</t>
  </si>
  <si>
    <t>2,37*1+1,2*1+4,5*1</t>
  </si>
  <si>
    <t>Vybourání kovových rámů oken s křídly, dveřních zárubní, vrat, stěn, ostění nebo obkladů  
  dveřních zárubní, plochy 
    do 2 m2</t>
  </si>
  <si>
    <t>Vybourání svinovacích rolet z vlnitého plechu pl přes 2 m2</t>
  </si>
  <si>
    <t>968072866</t>
  </si>
  <si>
    <t>1.np;1,55*2,02</t>
  </si>
  <si>
    <t>1.pp;1,1*2,02+1*2,02*4</t>
  </si>
  <si>
    <t>Vybourání kovových dveřních zárubní pl přes 2 m2</t>
  </si>
  <si>
    <t>968072456</t>
  </si>
  <si>
    <t>1.np;0,7*2,02+0,9*2,02*7</t>
  </si>
  <si>
    <t>1.pp;0,7*2,02</t>
  </si>
  <si>
    <t>Vybourání kovových dveřních zárubní pl do 2 m2</t>
  </si>
  <si>
    <t>968072455</t>
  </si>
  <si>
    <t>1.pp;2,3*3*0,25</t>
  </si>
  <si>
    <t>Bourání zdiva nadzákladového z cihel nebo tvárnic  
  z cihel pálených nebo vápenopískových, na maltu 
    cementovou, objemu 
      přes 1 m3</t>
  </si>
  <si>
    <t>Bourání zdiva z cihel pálených nebo vápenopískových na MC přes 1 m3</t>
  </si>
  <si>
    <t>962032241</t>
  </si>
  <si>
    <t>1.np;(18,4+3,6+3,3+1,4*2)*3,25-((2,37+4,5+1,2)*1+0,9*2,02+0,7*2,02*2)</t>
  </si>
  <si>
    <t>1.pp;(3,75+4,15+1,15*2+2,2+4+2,7+3,3+0,75+1,4+3,2)*3,1-(1,1*2,02+1*2,02*2+0,7*2,02*2)</t>
  </si>
  <si>
    <t>Bourání příček z cihel, tvárnic nebo příčkovek  
  z cihel pálených, plných nebo dutých 
    na maltu vápennou nebo vápenocementovou, tl. 
      do 100 mm</t>
  </si>
  <si>
    <t>Bourání příček z cihel pálených na MVC tl do 150 mm</t>
  </si>
  <si>
    <t>962031133</t>
  </si>
  <si>
    <t>Otlučení vápenných nebo vápenocementových omítek vnitřních ploch stěn s vyškrabáním spar, s očištěním zdiva, v rozsahu přes 5 do 10 %</t>
  </si>
  <si>
    <t>Otlučení (osekání) vnitřní vápenné nebo vápenocementové omítky stěn v rozsahu přes 5 do 10 %</t>
  </si>
  <si>
    <t>978013121</t>
  </si>
  <si>
    <t>1.np;(3,2+1,5+2,7+2,5+12,5+3+8,5+8,7+3,3+1,8+4,5+4,5*2+3,5*2+2,5*2+3,24+2,8)*1,15</t>
  </si>
  <si>
    <t>1.pp;(2,52+1,715+1,79+0,9+1,45+3,6+1,45)*1+1,8*3,1*2</t>
  </si>
  <si>
    <t>Otlučení vápenných nebo vápenocementových omítek vnitřních ploch stěn s vyškrabáním spar, s očištěním zdiva, v rozsahu přes 50 do 100 %</t>
  </si>
  <si>
    <t>Otlučení (osekání) vnitřní vápenné nebo vápenocementové omítky stěn v rozsahu přes 50 do 100 %</t>
  </si>
  <si>
    <t>978013191</t>
  </si>
  <si>
    <t>1.pp;9,3+4,8*2</t>
  </si>
  <si>
    <t>Otlučení vápenných nebo vápenocementových omítek vnitřních ploch stropů, v rozsahu přes 50 do 100 %</t>
  </si>
  <si>
    <t>Otlučení (osekání) vnitřní vápenné nebo vápenocementové omítky stropů v rozsahu přes 50 do 100 %</t>
  </si>
  <si>
    <t>978011191</t>
  </si>
  <si>
    <t>S/01/009</t>
  </si>
  <si>
    <t>48,3*7,9*0,001</t>
  </si>
  <si>
    <t>Výztuž mazanin ze svařovaných sítí z drátů typu KARI</t>
  </si>
  <si>
    <t>Výztuž mazanin svařovanými sítěmi Kari</t>
  </si>
  <si>
    <t>631362021</t>
  </si>
  <si>
    <t>Příplatek k cenám mazanin za stržení povrchu spodní vrstvy mazaniny latí před vložením výztuže nebo pletiva pro tl. obou vrstev mazaniny přes 50 do 80 mm</t>
  </si>
  <si>
    <t>Příplatek k mazanině tl přes 50 do 80 mm za stržení povrchu spodní vrstvy před vložením výztuže</t>
  </si>
  <si>
    <t>631319171</t>
  </si>
  <si>
    <t>Příplatek k cenám mazanin za úpravu povrchu mazaniny přehlazením, mazanina tl. přes 50 do 80 mm</t>
  </si>
  <si>
    <t>Příplatek k mazanině tl přes 50 do 80 mm za přehlazení povrchu</t>
  </si>
  <si>
    <t>631319011</t>
  </si>
  <si>
    <t>1.pp;41,6*0,08+6,7*0,1</t>
  </si>
  <si>
    <t>Mazanina z betonu prostého bez zvýšených nároků na prostředí tl. přes 50 do 80 mm tř. C 30/37</t>
  </si>
  <si>
    <t>Mazanina tl přes 50 do 80 mm z betonu prostého bez zvýšených nároků na prostředí tř. C 30/37</t>
  </si>
  <si>
    <t>631311117</t>
  </si>
  <si>
    <t>1.np;10,3+72+8,5+19,6+12,8+12,3+9,3+10,7</t>
  </si>
  <si>
    <t>1.pp;4,2+35+7,9+8,9+25,1+5+2,5</t>
  </si>
  <si>
    <t>Potěr cementový vyrovnávací ze suchých směsí v ploše o průměrné (střední) tl. přes 40 do 50 mm</t>
  </si>
  <si>
    <t>Vyrovnávací cementový potěr tl přes 40 do 50 mm ze suchých směsí provedený v ploše</t>
  </si>
  <si>
    <t>632450134</t>
  </si>
  <si>
    <t>1.pp;1</t>
  </si>
  <si>
    <t>zárubeň jednokřídlá ocelová pro zdění tl stěny 110-150mm rozměru 900/1970, 2100mm</t>
  </si>
  <si>
    <t>55331488</t>
  </si>
  <si>
    <t>2.np;2</t>
  </si>
  <si>
    <t>zárubeň jednokřídlá ocelová pro zdění tl stěny 210-250mm rozměru 800/1970, 2100mm</t>
  </si>
  <si>
    <t>55331497</t>
  </si>
  <si>
    <t>1.np;1</t>
  </si>
  <si>
    <t>zárubeň jednokřídlá ocelová pro zdění tl stěny 110-150mm rozměru 800/1970, 2100mm</t>
  </si>
  <si>
    <t>55331487</t>
  </si>
  <si>
    <t>zárubeň jednokřídlá ocelová pro zdění tl stěny 110-150mm rozměru 700/1970, 2100mm</t>
  </si>
  <si>
    <t>55331486</t>
  </si>
  <si>
    <t>1.np;5</t>
  </si>
  <si>
    <t>1.pp;5</t>
  </si>
  <si>
    <t>Osazování zárubní nebo rámů kovových dveřních lisovaných nebo z úhelníků bez dveřních křídel na montážní pěnu, plochy otvoru do 2,5 m2</t>
  </si>
  <si>
    <t>Osazování zárubní nebo rámů dveřních kovových do 2,5 m2 na montážní pěnu (výměna bude rozhodnuta při realizaci)</t>
  </si>
  <si>
    <t>642942611</t>
  </si>
  <si>
    <t>zárubeň ocelová pro běžné zdění hranatý profil 145 800 L/P</t>
  </si>
  <si>
    <t>zárubeň dvoukřídlá ocelová pro dodatečnou montáž tl stěny 110-150mm rozměru 1450/1970, 2100mm</t>
  </si>
  <si>
    <t>55331717</t>
  </si>
  <si>
    <t>Osazení ocelových dveřních zárubní lisovaných nebo z úhelníků dodatečně s vybetonováním prahu, plochy přes 2,5 m2</t>
  </si>
  <si>
    <t>Osazování ocelových zárubní dodatečné pl přes 2,5 m2 (výměna bude rozhodnuta při realizaci)</t>
  </si>
  <si>
    <t>642944221</t>
  </si>
  <si>
    <t>zárubeň jednokřídlá ocelová pro dodatečnou montáž tl stěny 110-150mm rozměru 900/1970, 2100mm</t>
  </si>
  <si>
    <t>55331438</t>
  </si>
  <si>
    <t>1.np;6</t>
  </si>
  <si>
    <t>zárubeň jednokřídlá ocelová pro dodatečnou montáž tl stěny 110-150mm rozměru 800/1970, 2100mm</t>
  </si>
  <si>
    <t>55331437</t>
  </si>
  <si>
    <t>Osazení ocelových dveřních zárubní lisovaných nebo z úhelníků dodatečně  
  s vybetonováním prahu, plochy 
    do 2,5 m2</t>
  </si>
  <si>
    <t>Osazování ocelových zárubní dodatečné pl do 2,5 m2 (výměna bude rozhodnuta při realizaci)</t>
  </si>
  <si>
    <t>642944121</t>
  </si>
  <si>
    <t>odhad - bude upřesněno při realizaci;1830</t>
  </si>
  <si>
    <t>Oprava vápenocementové omítky vnitřních ploch štukové dvouvrstvé, tloušťky do 20 mm a tloušťky štuku do 3 mm stěn, v rozsahu opravované plochy do 10%</t>
  </si>
  <si>
    <t>Oprava vnitřní vápenocementové štukové omítky stěn v rozsahu plochy do 10 %</t>
  </si>
  <si>
    <t>612325421</t>
  </si>
  <si>
    <t>1.np;159,825</t>
  </si>
  <si>
    <t>1.pp;152,177+50,53</t>
  </si>
  <si>
    <t>Oprava vápenné omítky vnitřních ploch 
  štukové dvouvrstvé, tloušťky do 20 mm a tloušťky štuku do 3 mm 
    stěn, v rozsahu opravované plochy 
      do 10%</t>
  </si>
  <si>
    <t>Vápenocementová omítka štuková dvouvrstvá vnitřních stěn nanášená ručně</t>
  </si>
  <si>
    <t>612321141</t>
  </si>
  <si>
    <t>1.pp;(3,5*2+2,7*2+3,9)*3,1</t>
  </si>
  <si>
    <t>Potažení vnitřních stěn sklovláknitým pletivem vtlačeným do tenkovrstvé hmoty</t>
  </si>
  <si>
    <t>612142001</t>
  </si>
  <si>
    <t>1.np;(18,4+3,3*2+1,3*2+3*2)*3,2-(1,5*1+0,8*1,97*6+2,25*1*2+1,2*1*2)+(18,4+3,1+3+2,75+2*2+3,4*2+1,1+0,62+2,5*2+1,5*2+3,1*2)*1,3</t>
  </si>
  <si>
    <t>(3,8+1,8*4+1,5+1*2+1,9)*1</t>
  </si>
  <si>
    <t>1.pp;(1,6*2+3*2+0,8+1+6,2*2+3,4*2+3,885*2+1*2*2+3,8)*3,2-(1*0,45*4+0,9*0,45*2+0,7*1,97*2+0,9*1,97*3)</t>
  </si>
  <si>
    <t>Polymercementový spojovací můstek vnitřních stěn nanášený ručně</t>
  </si>
  <si>
    <t>612131111</t>
  </si>
  <si>
    <t>1.np;5*5+1*6+5,5</t>
  </si>
  <si>
    <t>1.pp;0,9*6+0,6*6+3,1*14+5,5</t>
  </si>
  <si>
    <t>Začištění omítek (s dodáním hmot)  
  kolem oken, dveří, podlah, obkladů apod.</t>
  </si>
  <si>
    <t>Začištění omítek kolem oken, dveří, podlah nebo obkladů</t>
  </si>
  <si>
    <t>619995001</t>
  </si>
  <si>
    <t>1.np;1,7*2,02+2,4*2*20+1,16*2,05*4</t>
  </si>
  <si>
    <t>1.pp;0,9*0,6*12+1,2*1*4+1,55*2,02*4+1,45*1,97+0,8*1,97+0,8*1,97*8</t>
  </si>
  <si>
    <t>Zakrytí výplní otvorů fólií přilepenou na začišťovací lišty</t>
  </si>
  <si>
    <t>629991012</t>
  </si>
  <si>
    <t>S/01/006</t>
  </si>
  <si>
    <t>0,162*1,08</t>
  </si>
  <si>
    <t>ocel profilová jakost S235JR (11 375) průřez HEA 220</t>
  </si>
  <si>
    <t>13010962</t>
  </si>
  <si>
    <t>0,839*1,08</t>
  </si>
  <si>
    <t>ocel profilová jakost S235JR (11 375) průřez HEA 260</t>
  </si>
  <si>
    <t>13010966</t>
  </si>
  <si>
    <t>(6,6+5,7)*68,2*0,001+3,2*50,50*0,001</t>
  </si>
  <si>
    <t>Osazování ocelových válcovaných nosníků ve stropech HE-A nebo HE-B, výšky přes 220 mm</t>
  </si>
  <si>
    <t>Osazování ocelových válcovaných nosníků stropů HEA nebo HEB výšky přes 220 mm (bude upřesněno statikem)</t>
  </si>
  <si>
    <t>413941135</t>
  </si>
  <si>
    <t>S/01/004</t>
  </si>
  <si>
    <t>Dodávka a osazení nového výtahu vč. příslušenství a příslušných prací, likvidace původního (bude upřesněno dle dodavatele výtahu) vč. sanace šachty</t>
  </si>
  <si>
    <t>VÝTAH</t>
  </si>
  <si>
    <t>Kanály (suché) pro rozvody inženýrských sítí betonové nebo železobetonové včetně bednění a odbednění, s betonovou základovou deskou a se zatřením dna, s vyspravením vnitřních stěn cementovou maltou nebo s omítnutím vnitřních stěn zatřenou cementovou omítkou, bez úpravy vnějších stěn, bez zakrytí betonové volné, vnitřního průřezu (šířka x výška) přes 150x150 do 300x300 mm</t>
  </si>
  <si>
    <t>Obetonování kanálků v kuchyni</t>
  </si>
  <si>
    <t>388381112</t>
  </si>
  <si>
    <t>0,083*1,08</t>
  </si>
  <si>
    <t>ocel profilová jakost S235JR (11 375) průřez I (IPN) 120</t>
  </si>
  <si>
    <t>13010714</t>
  </si>
  <si>
    <t>1.np;(1,1+1,325+5)*11,2*0,001</t>
  </si>
  <si>
    <t>Osazování ocelových válcovaných nosníků na zdivu I nebo IE nebo U nebo UE nebo L do č. 12 nebo výšky do 120 mm</t>
  </si>
  <si>
    <t>Osazování ocelových válcovaných nosníků na zdivu I, IE, U, UE nebo L do č. 12 nebo výšky do 120 mm</t>
  </si>
  <si>
    <t>317941121</t>
  </si>
  <si>
    <t>1.np;18,4*3,1-(1,2*1+0,9*2,02*2+1,5*1+2,25*1*2)</t>
  </si>
  <si>
    <t>Zdivo z pórobetonových tvárnic na tenké maltové lože, tl. zdiva 250 mm pevnost tvárnic přes P2 do P4, objemová hmotnost přes 450 do 600 kg/m3 hladkých</t>
  </si>
  <si>
    <t>Zdivo z pórobetonových tvárnic hladkých přes P2 do P4 přes 450 do 600 kg/m3 na tenkovrstvou maltu tl 250 mm</t>
  </si>
  <si>
    <t>311272131</t>
  </si>
  <si>
    <t>1.pp;0,25*3,1</t>
  </si>
  <si>
    <t>Zazdívka otvorů v příčkách nebo stěnách pórobetonovými tvárnicemi plochy přes 0,025 m2 do 1 m2, objemová hmotnost 500 kg/m3, tloušťka příčky 150 mm</t>
  </si>
  <si>
    <t>Zazdívka otvorů v příčkách nebo stěnách pl přes 0,25 do 1 m2 tvárnicemi pórobetonovými tl 150 mm</t>
  </si>
  <si>
    <t>340271041</t>
  </si>
  <si>
    <t>1.np;0,9*2+1,1*3,1</t>
  </si>
  <si>
    <t>1.pp;1,2*2</t>
  </si>
  <si>
    <t>Zazdívka otvorů v příčkách nebo stěnách pórobetonovými tvárnicemi plochy přes 1 m2 do 4 m2, objemová hmotnost 500 kg/m3, tloušťka příčky 150 mm</t>
  </si>
  <si>
    <t>Zazdívka otvorů v příčkách nebo stěnách pl přes 1 do 4 m2 tvárnicemi pórobetonovými tl 150 mm</t>
  </si>
  <si>
    <t>340271045</t>
  </si>
  <si>
    <t>1.np;0,4*3,1</t>
  </si>
  <si>
    <t>Přizdívky z pórobetonových tvárnic objemová hmotnost do 500 kg/m3, na tenké maltové lože, tloušťka přizdívky 200 mm</t>
  </si>
  <si>
    <t>Přizdívka z pórobetonových tvárnic tl 200 mm</t>
  </si>
  <si>
    <t>346272266</t>
  </si>
  <si>
    <t>1.np;(0,81+1,38)*3,1</t>
  </si>
  <si>
    <t>Přizdívky z pórobetonových tvárnic objemová hmotnost do 500 kg/m3, na tenké maltové lože, tloušťka přizdívky 150 mm</t>
  </si>
  <si>
    <t>Přizdívka z pórobetonových tvárnic tl 150 mm</t>
  </si>
  <si>
    <t>346272256</t>
  </si>
  <si>
    <t>1.np;1,05*3,1</t>
  </si>
  <si>
    <t>Přizdívky z pórobetonových tvárnic objemová hmotnost do 500 kg/m3, na tenké maltové lože, tloušťka přizdívky 100 mm</t>
  </si>
  <si>
    <t>Přizdívka z pórobetonových tvárnic tl 100 mm</t>
  </si>
  <si>
    <t>346272236</t>
  </si>
  <si>
    <t>1.np;3,1*8</t>
  </si>
  <si>
    <t>1.pp;3,1*13</t>
  </si>
  <si>
    <t>Ukotvení příček expanzní maltou, tl. příčky přes 100 mm</t>
  </si>
  <si>
    <t>Ukotvení příček expanzní cementovou maltou tl příčky přes 100 mm</t>
  </si>
  <si>
    <t>342291143</t>
  </si>
  <si>
    <t>Montáž prefabrikovaných překladů  
  délky 
    do 1500 mm</t>
  </si>
  <si>
    <t>Překlad nosný z pórobetonu ve zdech tl 250 mm dl přes 1500 do 1800 mm</t>
  </si>
  <si>
    <t>317143443</t>
  </si>
  <si>
    <t>Překlad nosný z pórobetonu ve zdech tl 250 mm dl přes 1300 do 1500 mm</t>
  </si>
  <si>
    <t>317143442</t>
  </si>
  <si>
    <t>Překlad nosný z pórobetonu ve zdech tl 250 mm dl do 1300 mm</t>
  </si>
  <si>
    <t>317143441</t>
  </si>
  <si>
    <t>Překlad nenosný pórobetonový š 150 mm v do 250 mm na tenkovrstvou maltu dl přes 1000 do 1250 mm</t>
  </si>
  <si>
    <t>317142442</t>
  </si>
  <si>
    <t>1.np;3</t>
  </si>
  <si>
    <t>Překlad nenosný pórobetonový š 100 mm v do 250 mm na tenkovrstvou maltu dl přes 1000 do 1250 mm</t>
  </si>
  <si>
    <t>317142422</t>
  </si>
  <si>
    <t>1.np;(3,2+3,4+1,85+1,3+0,8+2+1,35+2++3,1)*3,1-(0,7*1,97*2+0,95*0,5+0,8*1,97+1,075*0,5)</t>
  </si>
  <si>
    <t>1.pp;(3,375+3,885+4,9+0,425+1*2+3)*3,1-(1*0,45*2+0,9*0,45+0,7*1,97+0,9*1,97)</t>
  </si>
  <si>
    <t>Příčky z pórobetonových tvárnic hladkých na tenké maltové lože objemová hmotnost do 500 kg/m3, tloušťka příčky 150 mm</t>
  </si>
  <si>
    <t>Příčka z pórobetonových hladkých tvárnic na tenkovrstvou maltu tl 150 mm</t>
  </si>
  <si>
    <t>342272245</t>
  </si>
  <si>
    <t>1.np;(1,5+1,25+0,65)*3,1</t>
  </si>
  <si>
    <t>1.pp;(2+1,9*2+1,1)*3,1-(0,7*1,97*2+0,8*1,97)</t>
  </si>
  <si>
    <t>Příčky z pórobetonových tvárnic hladkých na tenké maltové lože objemová hmotnost do 500 kg/m3, tloušťka příčky 100 mm</t>
  </si>
  <si>
    <t>Příčka z pórobetonových hladkých tvárnic na tenkovrstvou maltu tl 100 mm</t>
  </si>
  <si>
    <t>342272225</t>
  </si>
  <si>
    <t>003: Svislé konstrukce</t>
  </si>
  <si>
    <t>S/01/003</t>
  </si>
  <si>
    <t>37,7*7,9*0,001</t>
  </si>
  <si>
    <t>(2,5+4,9+30)*0,15</t>
  </si>
  <si>
    <t>S/01/002</t>
  </si>
  <si>
    <t>01: Architektonické a stavebně technické řešení</t>
  </si>
  <si>
    <t>S/01</t>
  </si>
  <si>
    <t>S: Stavba</t>
  </si>
  <si>
    <t>S</t>
  </si>
  <si>
    <t>Počet</t>
  </si>
  <si>
    <t>Cen. soustava</t>
  </si>
  <si>
    <t>Komentář</t>
  </si>
  <si>
    <t>Jedn. suť</t>
  </si>
  <si>
    <t>Jedn. hmotn.</t>
  </si>
  <si>
    <t>Cena</t>
  </si>
  <si>
    <t>Jedn. cena</t>
  </si>
  <si>
    <t>Výměra</t>
  </si>
  <si>
    <t>Poř.</t>
  </si>
  <si>
    <t>Set column width to</t>
  </si>
  <si>
    <t>ZŠ Písečná - úprava objektu - Rozpočet k PD</t>
  </si>
  <si>
    <t>Celkem (včetně DPH)</t>
  </si>
  <si>
    <t>Celkem (bez DPH)</t>
  </si>
  <si>
    <t>Počet položek</t>
  </si>
  <si>
    <t>Poznámka :</t>
  </si>
  <si>
    <t>Podpis :</t>
  </si>
  <si>
    <t>Podpis:</t>
  </si>
  <si>
    <t>Datum :</t>
  </si>
  <si>
    <t>Jméno :</t>
  </si>
  <si>
    <t>Za objednatele</t>
  </si>
  <si>
    <t>Za zhotovitele</t>
  </si>
  <si>
    <t>Celkem (včetně DPH):</t>
  </si>
  <si>
    <t>DPH:</t>
  </si>
  <si>
    <t>Celkem (bez DPH):</t>
  </si>
  <si>
    <t>07</t>
  </si>
  <si>
    <t>Vytápění</t>
  </si>
  <si>
    <t>06</t>
  </si>
  <si>
    <t>Elektroinstalace</t>
  </si>
  <si>
    <t>05</t>
  </si>
  <si>
    <t>04</t>
  </si>
  <si>
    <t>Gastro technologie</t>
  </si>
  <si>
    <t>03</t>
  </si>
  <si>
    <t>Zdravotně technické instalace</t>
  </si>
  <si>
    <t>02</t>
  </si>
  <si>
    <t>Architektonické a stavebně technické řešení</t>
  </si>
  <si>
    <t>01</t>
  </si>
  <si>
    <t>Zatřídění</t>
  </si>
  <si>
    <t>Kód zatřídění</t>
  </si>
  <si>
    <t>Popis objektu</t>
  </si>
  <si>
    <t>Kód stavebního objektu</t>
  </si>
  <si>
    <t>REKAPITULACE</t>
  </si>
  <si>
    <t>Jméno</t>
  </si>
  <si>
    <t>Význam (funkce)</t>
  </si>
  <si>
    <t>Telefon</t>
  </si>
  <si>
    <t>Kontaktní osoba</t>
  </si>
  <si>
    <t>Typ Firmy</t>
  </si>
  <si>
    <t>Datum dokončení:</t>
  </si>
  <si>
    <t>Rok:</t>
  </si>
  <si>
    <t>Datum zahájení:</t>
  </si>
  <si>
    <t>Adresa:</t>
  </si>
  <si>
    <t>Komentář verze:</t>
  </si>
  <si>
    <t>Verze:</t>
  </si>
  <si>
    <t>dle ÚRS CÚ 2023/I</t>
  </si>
  <si>
    <t>Komentář:</t>
  </si>
  <si>
    <t>ZŠ Písečná - úprava objektu</t>
  </si>
  <si>
    <t>Zakázka:</t>
  </si>
  <si>
    <t>23/004</t>
  </si>
  <si>
    <t>Číslo:</t>
  </si>
  <si>
    <t>ZAKÁZKA</t>
  </si>
  <si>
    <t>Set Column width to</t>
  </si>
  <si>
    <t>CENOVÁ NABÍDKA</t>
  </si>
  <si>
    <t>Slepý rozpočet k PD</t>
  </si>
  <si>
    <t>bez nacenění výtahu</t>
  </si>
  <si>
    <t>NENACEŇUJE se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</si>
</sst>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44" formatCode="_-* #,##0.00\ &quot;Kč&quot;_-;\-* #,##0.00\ &quot;Kč&quot;_-;_-* &quot;-&quot;??\ &quot;Kč&quot;_-;_-@_-"/>
    <numFmt numFmtId="164" formatCode="#,##0.00%"/>
    <numFmt numFmtId="165" formatCode="dd\.mm\.yyyy"/>
    <numFmt numFmtId="166" formatCode="#,##0.00000"/>
    <numFmt numFmtId="167" formatCode="#,##0.000"/>
    <numFmt numFmtId="168" formatCode="_-* #,##0.00\ [$Kč-405]_-;\-* #,##0.00\ [$Kč-405]_-;_-* &quot;-&quot;??\ [$Kč-405]_-;_-@_-"/>
    <numFmt numFmtId="169" formatCode="_-* #,##0.00&quot; Kč&quot;_-;\-* #,##0.00&quot; Kč&quot;_-;_-* \-??&quot; Kč&quot;_-;_-@_-"/>
    <numFmt numFmtId="170" formatCode="_(#,##0_);[Red]\-\ #,##0_);&quot;–&quot;??;_(@_)"/>
    <numFmt numFmtId="171" formatCode="_(#,##0.000_);[Red]\-\ #,##0.000_);&quot;–&quot;??;_(@_)"/>
    <numFmt numFmtId="172" formatCode="_(#,##0.00_);[Red]\-\ #,##0.00_);&quot;–&quot;??;_(@_)"/>
    <numFmt numFmtId="173" formatCode="yyyy"/>
  </numFmts>
  <fonts count="110">
    <font>
      <sz val="8"/>
      <name val="Arial CE"/>
      <family val="2"/>
    </font>
    <font>
      <sz val="11"/>
      <color theme="1"/>
      <name val="Calibri"/>
      <family val="2"/>
      <charset val="238"/>
      <scheme val="minor"/>
    </font>
    <font>
      <sz val="10"/>
      <color rgb="FF969696"/>
      <name val="Arial CE"/>
    </font>
    <font>
      <sz val="10"/>
      <name val="Arial CE"/>
    </font>
    <font>
      <b/>
      <sz val="11"/>
      <name val="Arial CE"/>
    </font>
    <font>
      <b/>
      <sz val="12"/>
      <name val="Arial CE"/>
    </font>
    <font>
      <sz val="11"/>
      <name val="Arial CE"/>
    </font>
    <font>
      <sz val="12"/>
      <color rgb="FF003366"/>
      <name val="Arial CE"/>
    </font>
    <font>
      <sz val="10"/>
      <color rgb="FF003366"/>
      <name val="Arial CE"/>
    </font>
    <font>
      <sz val="8"/>
      <color rgb="FF003366"/>
      <name val="Arial CE"/>
    </font>
    <font>
      <sz val="8"/>
      <color rgb="FF505050"/>
      <name val="Arial CE"/>
    </font>
    <font>
      <sz val="8"/>
      <color rgb="FFFFFFFF"/>
      <name val="Arial CE"/>
    </font>
    <font>
      <b/>
      <sz val="14"/>
      <name val="Arial CE"/>
    </font>
    <font>
      <sz val="8"/>
      <color rgb="FF3366FF"/>
      <name val="Arial CE"/>
    </font>
    <font>
      <b/>
      <sz val="12"/>
      <color rgb="FF969696"/>
      <name val="Arial CE"/>
    </font>
    <font>
      <b/>
      <sz val="8"/>
      <color rgb="FF969696"/>
      <name val="Arial CE"/>
    </font>
    <font>
      <b/>
      <sz val="10"/>
      <name val="Arial CE"/>
    </font>
    <font>
      <b/>
      <sz val="10"/>
      <color rgb="FF969696"/>
      <name val="Arial CE"/>
    </font>
    <font>
      <sz val="12"/>
      <color rgb="FF969696"/>
      <name val="Arial CE"/>
    </font>
    <font>
      <sz val="8"/>
      <color rgb="FF969696"/>
      <name val="Arial CE"/>
    </font>
    <font>
      <sz val="9"/>
      <name val="Arial CE"/>
    </font>
    <font>
      <sz val="9"/>
      <color rgb="FF969696"/>
      <name val="Arial CE"/>
    </font>
    <font>
      <b/>
      <sz val="12"/>
      <color rgb="FF960000"/>
      <name val="Arial CE"/>
    </font>
    <font>
      <sz val="12"/>
      <name val="Arial CE"/>
    </font>
    <font>
      <sz val="18"/>
      <color theme="10"/>
      <name val="Wingdings 2"/>
    </font>
    <font>
      <b/>
      <sz val="11"/>
      <color rgb="FF003366"/>
      <name val="Arial CE"/>
    </font>
    <font>
      <sz val="11"/>
      <color rgb="FF003366"/>
      <name val="Arial CE"/>
    </font>
    <font>
      <sz val="11"/>
      <color rgb="FF969696"/>
      <name val="Arial CE"/>
    </font>
    <font>
      <sz val="10"/>
      <color rgb="FF3366FF"/>
      <name val="Arial CE"/>
    </font>
    <font>
      <b/>
      <sz val="12"/>
      <color rgb="FF800000"/>
      <name val="Arial CE"/>
    </font>
    <font>
      <sz val="8"/>
      <color rgb="FF960000"/>
      <name val="Arial CE"/>
    </font>
    <font>
      <b/>
      <sz val="8"/>
      <name val="Arial CE"/>
    </font>
    <font>
      <sz val="7"/>
      <color rgb="FF969696"/>
      <name val="Arial CE"/>
    </font>
    <font>
      <sz val="7"/>
      <name val="Arial CE"/>
    </font>
    <font>
      <sz val="7"/>
      <color rgb="FF979797"/>
      <name val="Arial CE"/>
    </font>
    <font>
      <i/>
      <u/>
      <sz val="7"/>
      <color rgb="FF979797"/>
      <name val="Calibri"/>
      <scheme val="minor"/>
    </font>
    <font>
      <i/>
      <sz val="9"/>
      <color rgb="FF0000FF"/>
      <name val="Arial CE"/>
    </font>
    <font>
      <i/>
      <sz val="8"/>
      <color rgb="FF0000FF"/>
      <name val="Arial CE"/>
    </font>
    <font>
      <i/>
      <sz val="7"/>
      <color rgb="FF969696"/>
      <name val="Arial CE"/>
    </font>
    <font>
      <sz val="8"/>
      <name val="Trebuchet MS"/>
      <charset val="238"/>
    </font>
    <font>
      <b/>
      <sz val="16"/>
      <name val="Trebuchet MS"/>
      <charset val="238"/>
    </font>
    <font>
      <b/>
      <sz val="11"/>
      <name val="Trebuchet MS"/>
      <charset val="238"/>
    </font>
    <font>
      <sz val="8"/>
      <name val="Arial CE"/>
      <charset val="238"/>
    </font>
    <font>
      <sz val="9"/>
      <name val="Trebuchet MS"/>
      <charset val="238"/>
    </font>
    <font>
      <sz val="10"/>
      <name val="Trebuchet MS"/>
      <charset val="238"/>
    </font>
    <font>
      <sz val="11"/>
      <name val="Trebuchet MS"/>
      <charset val="238"/>
    </font>
    <font>
      <b/>
      <sz val="9"/>
      <name val="Trebuchet MS"/>
      <charset val="238"/>
    </font>
    <font>
      <b/>
      <sz val="8"/>
      <name val="Arial CE"/>
      <charset val="238"/>
    </font>
    <font>
      <u/>
      <sz val="11"/>
      <color theme="10"/>
      <name val="Calibri"/>
      <scheme val="minor"/>
    </font>
    <font>
      <i/>
      <sz val="8"/>
      <name val="Arial CE"/>
      <charset val="238"/>
    </font>
    <font>
      <sz val="9"/>
      <name val="Arial CE"/>
      <family val="2"/>
      <charset val="238"/>
    </font>
    <font>
      <i/>
      <sz val="9"/>
      <color rgb="FF0000FF"/>
      <name val="Arial CE"/>
      <family val="2"/>
      <charset val="238"/>
    </font>
    <font>
      <sz val="8"/>
      <color rgb="FF505050"/>
      <name val="Arial CE"/>
      <family val="2"/>
      <charset val="238"/>
    </font>
    <font>
      <sz val="8"/>
      <color rgb="FF003366"/>
      <name val="Arial CE"/>
      <family val="2"/>
      <charset val="238"/>
    </font>
    <font>
      <b/>
      <sz val="11"/>
      <color theme="1"/>
      <name val="Calibri"/>
      <family val="2"/>
      <charset val="238"/>
      <scheme val="minor"/>
    </font>
    <font>
      <sz val="10"/>
      <name val="Arial CE"/>
      <charset val="238"/>
    </font>
    <font>
      <sz val="10"/>
      <name val="Arial CE"/>
      <family val="2"/>
      <charset val="238"/>
    </font>
    <font>
      <b/>
      <i/>
      <u/>
      <sz val="9"/>
      <name val="Arial CE"/>
      <charset val="238"/>
    </font>
    <font>
      <i/>
      <sz val="10"/>
      <name val="Arial CE"/>
      <charset val="238"/>
    </font>
    <font>
      <i/>
      <sz val="10"/>
      <name val="Arial CE"/>
      <family val="2"/>
      <charset val="238"/>
    </font>
    <font>
      <sz val="12"/>
      <name val="PalmSprings"/>
      <charset val="238"/>
    </font>
    <font>
      <b/>
      <sz val="10"/>
      <name val="Arial CE"/>
      <family val="2"/>
      <charset val="238"/>
    </font>
    <font>
      <sz val="10"/>
      <color indexed="9"/>
      <name val="Arial CE"/>
      <family val="2"/>
      <charset val="238"/>
    </font>
    <font>
      <sz val="10"/>
      <color theme="0"/>
      <name val="Arial CE"/>
      <charset val="238"/>
    </font>
    <font>
      <sz val="10"/>
      <color indexed="8"/>
      <name val="Arial"/>
      <family val="2"/>
    </font>
    <font>
      <b/>
      <i/>
      <sz val="10"/>
      <name val="Arial CE"/>
      <family val="2"/>
      <charset val="238"/>
    </font>
    <font>
      <i/>
      <sz val="9"/>
      <name val="Arial CE"/>
      <family val="2"/>
      <charset val="238"/>
    </font>
    <font>
      <sz val="10"/>
      <color rgb="FFFF0000"/>
      <name val="Arial CE"/>
      <family val="2"/>
      <charset val="238"/>
    </font>
    <font>
      <i/>
      <sz val="9"/>
      <name val="Arial CE"/>
      <charset val="238"/>
    </font>
    <font>
      <vertAlign val="superscript"/>
      <sz val="10"/>
      <name val="Arial CE"/>
      <charset val="238"/>
    </font>
    <font>
      <vertAlign val="superscript"/>
      <sz val="10"/>
      <name val="Arial CE"/>
      <family val="2"/>
      <charset val="238"/>
    </font>
    <font>
      <sz val="10"/>
      <name val="Arial"/>
      <family val="2"/>
    </font>
    <font>
      <sz val="10"/>
      <name val="Arial"/>
      <family val="2"/>
      <charset val="238"/>
    </font>
    <font>
      <sz val="10"/>
      <color rgb="FFFF0000"/>
      <name val="Arial CE"/>
      <charset val="238"/>
    </font>
    <font>
      <sz val="11"/>
      <name val="Calibri"/>
      <family val="2"/>
      <charset val="238"/>
      <scheme val="minor"/>
    </font>
    <font>
      <b/>
      <sz val="11"/>
      <name val="Calibri"/>
      <family val="2"/>
      <charset val="238"/>
      <scheme val="minor"/>
    </font>
    <font>
      <b/>
      <sz val="11"/>
      <name val="Calibri"/>
      <family val="2"/>
      <charset val="238"/>
    </font>
    <font>
      <b/>
      <sz val="11"/>
      <color indexed="8"/>
      <name val="Calibri"/>
      <family val="2"/>
      <charset val="238"/>
      <scheme val="minor"/>
    </font>
    <font>
      <b/>
      <sz val="11"/>
      <name val="Calibri"/>
      <family val="2"/>
      <scheme val="minor"/>
    </font>
    <font>
      <sz val="11"/>
      <color rgb="FF000000"/>
      <name val="Calibri"/>
      <family val="2"/>
      <charset val="238"/>
      <scheme val="minor"/>
    </font>
    <font>
      <sz val="11"/>
      <name val="Calibri"/>
      <family val="2"/>
      <scheme val="minor"/>
    </font>
    <font>
      <sz val="11"/>
      <name val="Calibri"/>
      <family val="2"/>
      <charset val="238"/>
    </font>
    <font>
      <sz val="10"/>
      <color rgb="FF000000"/>
      <name val="Arial"/>
      <family val="2"/>
      <charset val="238"/>
    </font>
    <font>
      <sz val="10"/>
      <color theme="1"/>
      <name val="Arial"/>
      <family val="2"/>
      <charset val="238"/>
    </font>
    <font>
      <sz val="6"/>
      <color theme="1"/>
      <name val="Arial"/>
      <family val="2"/>
      <charset val="238"/>
    </font>
    <font>
      <sz val="6"/>
      <color rgb="FFC00000"/>
      <name val="Arial"/>
      <family val="2"/>
      <charset val="238"/>
    </font>
    <font>
      <sz val="6"/>
      <color rgb="FF0070C0"/>
      <name val="Arial"/>
      <family val="2"/>
      <charset val="238"/>
    </font>
    <font>
      <sz val="6"/>
      <color rgb="FF777777"/>
      <name val="Arial"/>
      <family val="2"/>
      <charset val="238"/>
    </font>
    <font>
      <sz val="7"/>
      <color rgb="FF000000"/>
      <name val="Arial"/>
      <family val="2"/>
      <charset val="238"/>
    </font>
    <font>
      <sz val="8"/>
      <color rgb="FF000000"/>
      <name val="Arial"/>
      <family val="2"/>
      <charset val="238"/>
    </font>
    <font>
      <b/>
      <sz val="8"/>
      <color rgb="FF000000"/>
      <name val="Arial"/>
      <family val="2"/>
      <charset val="238"/>
    </font>
    <font>
      <b/>
      <sz val="9"/>
      <color rgb="FF000000"/>
      <name val="Arial"/>
      <family val="2"/>
      <charset val="238"/>
    </font>
    <font>
      <sz val="8"/>
      <color rgb="FF008000"/>
      <name val="Arial"/>
      <family val="2"/>
      <charset val="238"/>
    </font>
    <font>
      <b/>
      <sz val="12"/>
      <color rgb="FF000000"/>
      <name val="Arial"/>
      <family val="2"/>
      <charset val="238"/>
    </font>
    <font>
      <b/>
      <sz val="10"/>
      <color rgb="FF000000"/>
      <name val="Arial"/>
      <family val="2"/>
      <charset val="238"/>
    </font>
    <font>
      <sz val="9"/>
      <color rgb="FFC00000"/>
      <name val="Arial"/>
      <family val="2"/>
      <charset val="238"/>
    </font>
    <font>
      <sz val="9"/>
      <color rgb="FF000000"/>
      <name val="Arial"/>
      <family val="2"/>
      <charset val="238"/>
    </font>
    <font>
      <b/>
      <u/>
      <sz val="8"/>
      <color rgb="FF000000"/>
      <name val="Arial"/>
      <family val="2"/>
      <charset val="238"/>
    </font>
    <font>
      <sz val="9"/>
      <color theme="1"/>
      <name val="Arial"/>
      <family val="2"/>
      <charset val="238"/>
    </font>
    <font>
      <sz val="9"/>
      <color rgb="FF0070C0"/>
      <name val="Arial"/>
      <family val="2"/>
      <charset val="238"/>
    </font>
    <font>
      <sz val="8"/>
      <color theme="1"/>
      <name val="Arial"/>
      <family val="2"/>
      <charset val="238"/>
    </font>
    <font>
      <sz val="8"/>
      <color rgb="FFC00000"/>
      <name val="Arial"/>
      <family val="2"/>
      <charset val="238"/>
    </font>
    <font>
      <sz val="8"/>
      <color rgb="FF0070C0"/>
      <name val="Arial"/>
      <family val="2"/>
      <charset val="238"/>
    </font>
    <font>
      <sz val="6"/>
      <color rgb="FF000000"/>
      <name val="Arial"/>
      <family val="2"/>
      <charset val="238"/>
    </font>
    <font>
      <b/>
      <sz val="8"/>
      <color rgb="FFCC0000"/>
      <name val="Arial"/>
      <family val="2"/>
      <charset val="238"/>
    </font>
    <font>
      <b/>
      <sz val="6"/>
      <color rgb="FF000000"/>
      <name val="Arial"/>
      <family val="2"/>
      <charset val="238"/>
    </font>
    <font>
      <b/>
      <u/>
      <sz val="6"/>
      <color rgb="FF000000"/>
      <name val="Arial"/>
      <family val="2"/>
      <charset val="238"/>
    </font>
    <font>
      <sz val="6"/>
      <color rgb="FFFF0000"/>
      <name val="Arial"/>
      <family val="2"/>
      <charset val="238"/>
    </font>
    <font>
      <b/>
      <sz val="13"/>
      <color rgb="FF000000"/>
      <name val="Arial"/>
      <family val="2"/>
      <charset val="238"/>
    </font>
    <font>
      <sz val="7"/>
      <color rgb="FFFF0000"/>
      <name val="Arial"/>
      <family val="2"/>
      <charset val="238"/>
    </font>
  </fonts>
  <fills count="8">
    <fill>
      <patternFill patternType="none"/>
    </fill>
    <fill>
      <patternFill patternType="gray125"/>
    </fill>
    <fill>
      <patternFill patternType="solid">
        <fgColor rgb="FFFFFFCC"/>
      </patternFill>
    </fill>
    <fill>
      <patternFill patternType="solid">
        <fgColor rgb="FFBEBEBE"/>
      </patternFill>
    </fill>
    <fill>
      <patternFill patternType="solid">
        <fgColor rgb="FFD2D2D2"/>
      </patternFill>
    </fill>
    <fill>
      <patternFill patternType="solid">
        <fgColor theme="0" tint="-0.14999847407452621"/>
        <bgColor indexed="64"/>
      </patternFill>
    </fill>
    <fill>
      <patternFill patternType="solid">
        <fgColor rgb="FFFFFF00"/>
        <bgColor indexed="64"/>
      </patternFill>
    </fill>
    <fill>
      <patternFill patternType="solid">
        <fgColor rgb="FFDDDDDD"/>
        <bgColor indexed="64"/>
      </patternFill>
    </fill>
  </fills>
  <borders count="64">
    <border>
      <left/>
      <right/>
      <top/>
      <bottom/>
      <diagonal/>
    </border>
    <border>
      <left/>
      <right/>
      <top/>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right/>
      <top style="hair">
        <color rgb="FF000000"/>
      </top>
      <bottom/>
      <diagonal/>
    </border>
    <border>
      <left/>
      <right/>
      <top/>
      <bottom style="hair">
        <color rgb="FF000000"/>
      </bottom>
      <diagonal/>
    </border>
    <border>
      <left style="hair">
        <color rgb="FF000000"/>
      </left>
      <right/>
      <top style="hair">
        <color rgb="FF000000"/>
      </top>
      <bottom style="hair">
        <color rgb="FF000000"/>
      </bottom>
      <diagonal/>
    </border>
    <border>
      <left/>
      <right/>
      <top style="hair">
        <color rgb="FF000000"/>
      </top>
      <bottom style="hair">
        <color rgb="FF000000"/>
      </bottom>
      <diagonal/>
    </border>
    <border>
      <left/>
      <right style="hair">
        <color rgb="FF000000"/>
      </right>
      <top style="hair">
        <color rgb="FF000000"/>
      </top>
      <bottom style="hair">
        <color rgb="FF000000"/>
      </bottom>
      <diagonal/>
    </border>
    <border>
      <left style="thin">
        <color rgb="FF000000"/>
      </left>
      <right/>
      <top/>
      <bottom style="thin">
        <color rgb="FF000000"/>
      </bottom>
      <diagonal/>
    </border>
    <border>
      <left/>
      <right/>
      <top/>
      <bottom style="thin">
        <color rgb="FF000000"/>
      </bottom>
      <diagonal/>
    </border>
    <border>
      <left style="hair">
        <color rgb="FF969696"/>
      </left>
      <right/>
      <top style="hair">
        <color rgb="FF969696"/>
      </top>
      <bottom/>
      <diagonal/>
    </border>
    <border>
      <left/>
      <right/>
      <top style="hair">
        <color rgb="FF969696"/>
      </top>
      <bottom/>
      <diagonal/>
    </border>
    <border>
      <left/>
      <right style="hair">
        <color rgb="FF969696"/>
      </right>
      <top style="hair">
        <color rgb="FF969696"/>
      </top>
      <bottom/>
      <diagonal/>
    </border>
    <border>
      <left style="hair">
        <color rgb="FF969696"/>
      </left>
      <right/>
      <top/>
      <bottom/>
      <diagonal/>
    </border>
    <border>
      <left/>
      <right style="hair">
        <color rgb="FF969696"/>
      </right>
      <top/>
      <bottom/>
      <diagonal/>
    </border>
    <border>
      <left style="hair">
        <color rgb="FF969696"/>
      </left>
      <right/>
      <top style="hair">
        <color rgb="FF969696"/>
      </top>
      <bottom style="hair">
        <color rgb="FF969696"/>
      </bottom>
      <diagonal/>
    </border>
    <border>
      <left/>
      <right/>
      <top style="hair">
        <color rgb="FF969696"/>
      </top>
      <bottom style="hair">
        <color rgb="FF969696"/>
      </bottom>
      <diagonal/>
    </border>
    <border>
      <left/>
      <right style="hair">
        <color rgb="FF969696"/>
      </right>
      <top style="hair">
        <color rgb="FF969696"/>
      </top>
      <bottom style="hair">
        <color rgb="FF969696"/>
      </bottom>
      <diagonal/>
    </border>
    <border>
      <left style="hair">
        <color rgb="FF969696"/>
      </left>
      <right/>
      <top/>
      <bottom style="hair">
        <color rgb="FF969696"/>
      </bottom>
      <diagonal/>
    </border>
    <border>
      <left/>
      <right/>
      <top/>
      <bottom style="hair">
        <color rgb="FF969696"/>
      </bottom>
      <diagonal/>
    </border>
    <border>
      <left/>
      <right style="hair">
        <color rgb="FF969696"/>
      </right>
      <top/>
      <bottom style="hair">
        <color rgb="FF969696"/>
      </bottom>
      <diagonal/>
    </border>
    <border>
      <left style="hair">
        <color rgb="FF969696"/>
      </left>
      <right style="hair">
        <color rgb="FF969696"/>
      </right>
      <top style="hair">
        <color rgb="FF969696"/>
      </top>
      <bottom style="hair">
        <color rgb="FF969696"/>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double">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right/>
      <top/>
      <bottom style="medium">
        <color indexed="64"/>
      </bottom>
      <diagonal/>
    </border>
    <border>
      <left/>
      <right/>
      <top/>
      <bottom style="thin">
        <color rgb="FFDB303B"/>
      </bottom>
      <diagonal/>
    </border>
    <border>
      <left/>
      <right/>
      <top/>
      <bottom style="medium">
        <color rgb="FFDB303B"/>
      </bottom>
      <diagonal/>
    </border>
    <border>
      <left/>
      <right/>
      <top/>
      <bottom style="hair">
        <color indexed="64"/>
      </bottom>
      <diagonal/>
    </border>
    <border>
      <left style="hair">
        <color rgb="FF000000"/>
      </left>
      <right style="hair">
        <color rgb="FF000000"/>
      </right>
      <top style="hair">
        <color rgb="FF000000"/>
      </top>
      <bottom style="hair">
        <color rgb="FF000000"/>
      </bottom>
      <diagonal/>
    </border>
    <border>
      <left/>
      <right/>
      <top style="thin">
        <color rgb="FFDB303B"/>
      </top>
      <bottom style="thin">
        <color rgb="FFDB303B"/>
      </bottom>
      <diagonal/>
    </border>
    <border>
      <left/>
      <right/>
      <top style="thin">
        <color rgb="FFDB303B"/>
      </top>
      <bottom/>
      <diagonal/>
    </border>
    <border>
      <left/>
      <right/>
      <top style="hair">
        <color rgb="FF000000"/>
      </top>
      <bottom style="thin">
        <color rgb="FFDB303B"/>
      </bottom>
      <diagonal/>
    </border>
    <border>
      <left style="hair">
        <color rgb="FF000000"/>
      </left>
      <right/>
      <top/>
      <bottom style="hair">
        <color rgb="FF000000"/>
      </bottom>
      <diagonal/>
    </border>
    <border>
      <left style="hair">
        <color rgb="FF000000"/>
      </left>
      <right style="hair">
        <color rgb="FF000000"/>
      </right>
      <top/>
      <bottom style="hair">
        <color rgb="FF000000"/>
      </bottom>
      <diagonal/>
    </border>
    <border>
      <left/>
      <right style="hair">
        <color rgb="FF000000"/>
      </right>
      <top/>
      <bottom style="hair">
        <color rgb="FF000000"/>
      </bottom>
      <diagonal/>
    </border>
    <border>
      <left/>
      <right/>
      <top style="medium">
        <color rgb="FFDB303B"/>
      </top>
      <bottom/>
      <diagonal/>
    </border>
  </borders>
  <cellStyleXfs count="21">
    <xf numFmtId="0" fontId="0" fillId="0" borderId="0"/>
    <xf numFmtId="0" fontId="48" fillId="0" borderId="0" applyNumberFormat="0" applyFill="0" applyBorder="0" applyAlignment="0" applyProtection="0"/>
    <xf numFmtId="0" fontId="55" fillId="0" borderId="1"/>
    <xf numFmtId="0" fontId="60" fillId="0" borderId="1"/>
    <xf numFmtId="44" fontId="55" fillId="0" borderId="1" applyFont="0" applyFill="0" applyBorder="0" applyAlignment="0" applyProtection="0"/>
    <xf numFmtId="44" fontId="55" fillId="0" borderId="1" applyFont="0" applyFill="0" applyBorder="0" applyAlignment="0" applyProtection="0"/>
    <xf numFmtId="44" fontId="55" fillId="0" borderId="1" applyFont="0" applyFill="0" applyBorder="0" applyAlignment="0" applyProtection="0"/>
    <xf numFmtId="44" fontId="55" fillId="0" borderId="1" applyFont="0" applyFill="0" applyBorder="0" applyAlignment="0" applyProtection="0"/>
    <xf numFmtId="44" fontId="55" fillId="0" borderId="1" applyFont="0" applyFill="0" applyBorder="0" applyAlignment="0" applyProtection="0"/>
    <xf numFmtId="44" fontId="55" fillId="0" borderId="1" applyFont="0" applyFill="0" applyBorder="0" applyAlignment="0" applyProtection="0"/>
    <xf numFmtId="44" fontId="55" fillId="0" borderId="1" applyFont="0" applyFill="0" applyBorder="0" applyAlignment="0" applyProtection="0"/>
    <xf numFmtId="44" fontId="55" fillId="0" borderId="1" applyFont="0" applyFill="0" applyBorder="0" applyAlignment="0" applyProtection="0"/>
    <xf numFmtId="44" fontId="55" fillId="0" borderId="1" applyFont="0" applyFill="0" applyBorder="0" applyAlignment="0" applyProtection="0"/>
    <xf numFmtId="44" fontId="55" fillId="0" borderId="1" applyFont="0" applyFill="0" applyBorder="0" applyAlignment="0" applyProtection="0"/>
    <xf numFmtId="44" fontId="55" fillId="0" borderId="1" applyFont="0" applyFill="0" applyBorder="0" applyAlignment="0" applyProtection="0"/>
    <xf numFmtId="44" fontId="55" fillId="0" borderId="1" applyFont="0" applyFill="0" applyBorder="0" applyAlignment="0" applyProtection="0"/>
    <xf numFmtId="44" fontId="55" fillId="0" borderId="1" applyFont="0" applyFill="0" applyBorder="0" applyAlignment="0" applyProtection="0"/>
    <xf numFmtId="44" fontId="55" fillId="0" borderId="1" applyFont="0" applyFill="0" applyBorder="0" applyAlignment="0" applyProtection="0"/>
    <xf numFmtId="44" fontId="55" fillId="0" borderId="1" applyFont="0" applyFill="0" applyBorder="0" applyAlignment="0" applyProtection="0"/>
    <xf numFmtId="0" fontId="1" fillId="0" borderId="1"/>
    <xf numFmtId="0" fontId="83" fillId="0" borderId="1"/>
  </cellStyleXfs>
  <cellXfs count="709">
    <xf numFmtId="0" fontId="0" fillId="0" borderId="0" xfId="0"/>
    <xf numFmtId="0" fontId="0" fillId="0" borderId="0" xfId="0"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6" fillId="0" borderId="0" xfId="0" applyFont="1" applyAlignment="1">
      <alignment vertical="center"/>
    </xf>
    <xf numFmtId="0" fontId="0" fillId="0" borderId="0" xfId="0" applyAlignment="1">
      <alignment vertical="center" wrapText="1"/>
    </xf>
    <xf numFmtId="0" fontId="7" fillId="0" borderId="0" xfId="0" applyFont="1" applyAlignment="1">
      <alignment vertical="center"/>
    </xf>
    <xf numFmtId="0" fontId="8" fillId="0" borderId="0" xfId="0" applyFont="1" applyAlignment="1">
      <alignment vertical="center"/>
    </xf>
    <xf numFmtId="0" fontId="0" fillId="0" borderId="0" xfId="0" applyAlignment="1">
      <alignment horizontal="center" vertical="center" wrapText="1"/>
    </xf>
    <xf numFmtId="0" fontId="9" fillId="0" borderId="0" xfId="0" applyFont="1"/>
    <xf numFmtId="0" fontId="10" fillId="0" borderId="0" xfId="0" applyFont="1" applyAlignment="1">
      <alignment vertical="center"/>
    </xf>
    <xf numFmtId="0" fontId="0" fillId="0" borderId="0" xfId="0" applyAlignment="1">
      <alignment horizontal="center" vertical="center"/>
    </xf>
    <xf numFmtId="0" fontId="11" fillId="0" borderId="0" xfId="0" applyFont="1" applyAlignment="1">
      <alignment horizontal="left" vertical="center"/>
    </xf>
    <xf numFmtId="0" fontId="0" fillId="0" borderId="0" xfId="0" applyAlignment="1">
      <alignment horizontal="left" vertical="center"/>
    </xf>
    <xf numFmtId="0" fontId="0" fillId="0" borderId="2" xfId="0" applyBorder="1"/>
    <xf numFmtId="0" fontId="0" fillId="0" borderId="3" xfId="0" applyBorder="1"/>
    <xf numFmtId="0" fontId="0" fillId="0" borderId="4" xfId="0" applyBorder="1"/>
    <xf numFmtId="0" fontId="12" fillId="0" borderId="0" xfId="0" applyFont="1" applyAlignment="1">
      <alignment horizontal="left" vertical="center"/>
    </xf>
    <xf numFmtId="0" fontId="13" fillId="0" borderId="0" xfId="0" applyFont="1" applyAlignment="1">
      <alignment horizontal="left" vertical="center"/>
    </xf>
    <xf numFmtId="0" fontId="14" fillId="0" borderId="0" xfId="0" applyFont="1" applyAlignment="1">
      <alignment horizontal="left" vertical="center"/>
    </xf>
    <xf numFmtId="0" fontId="2" fillId="0" borderId="0" xfId="0" applyFont="1" applyAlignment="1">
      <alignment horizontal="left" vertical="top"/>
    </xf>
    <xf numFmtId="0" fontId="3" fillId="0" borderId="0" xfId="0" applyFont="1" applyAlignment="1">
      <alignment horizontal="left" vertical="center"/>
    </xf>
    <xf numFmtId="0" fontId="4" fillId="0" borderId="0" xfId="0" applyFont="1" applyAlignment="1">
      <alignment horizontal="left" vertical="top"/>
    </xf>
    <xf numFmtId="0" fontId="2" fillId="0" borderId="0" xfId="0" applyFont="1" applyAlignment="1">
      <alignment horizontal="left" vertical="center"/>
    </xf>
    <xf numFmtId="0" fontId="3" fillId="2" borderId="0" xfId="0" applyFont="1" applyFill="1" applyAlignment="1" applyProtection="1">
      <alignment horizontal="left" vertical="center"/>
      <protection locked="0"/>
    </xf>
    <xf numFmtId="49" fontId="3" fillId="2" borderId="0" xfId="0" applyNumberFormat="1" applyFont="1" applyFill="1" applyAlignment="1" applyProtection="1">
      <alignment horizontal="left" vertical="center"/>
      <protection locked="0"/>
    </xf>
    <xf numFmtId="0" fontId="3" fillId="0" borderId="0" xfId="0" applyFont="1" applyAlignment="1">
      <alignment horizontal="left" vertical="center" wrapText="1"/>
    </xf>
    <xf numFmtId="0" fontId="0" fillId="0" borderId="5" xfId="0" applyBorder="1"/>
    <xf numFmtId="0" fontId="0" fillId="0" borderId="4" xfId="0" applyBorder="1" applyAlignment="1">
      <alignment vertical="center"/>
    </xf>
    <xf numFmtId="0" fontId="16" fillId="0" borderId="6" xfId="0" applyFont="1" applyBorder="1" applyAlignment="1">
      <alignment horizontal="left" vertical="center"/>
    </xf>
    <xf numFmtId="0" fontId="0" fillId="0" borderId="6" xfId="0" applyBorder="1" applyAlignment="1">
      <alignment vertical="center"/>
    </xf>
    <xf numFmtId="0" fontId="2" fillId="0" borderId="0" xfId="0" applyFont="1" applyAlignment="1">
      <alignment horizontal="right" vertical="center"/>
    </xf>
    <xf numFmtId="0" fontId="2" fillId="0" borderId="4" xfId="0" applyFont="1" applyBorder="1" applyAlignment="1">
      <alignment vertical="center"/>
    </xf>
    <xf numFmtId="0" fontId="0" fillId="3" borderId="0" xfId="0" applyFill="1" applyAlignment="1">
      <alignment vertical="center"/>
    </xf>
    <xf numFmtId="0" fontId="5" fillId="3" borderId="7" xfId="0" applyFont="1" applyFill="1" applyBorder="1" applyAlignment="1">
      <alignment horizontal="left" vertical="center"/>
    </xf>
    <xf numFmtId="0" fontId="0" fillId="3" borderId="8" xfId="0" applyFill="1" applyBorder="1" applyAlignment="1">
      <alignment vertical="center"/>
    </xf>
    <xf numFmtId="0" fontId="5" fillId="3" borderId="8" xfId="0" applyFont="1" applyFill="1" applyBorder="1" applyAlignment="1">
      <alignment horizontal="center" vertical="center"/>
    </xf>
    <xf numFmtId="0" fontId="0" fillId="0" borderId="10" xfId="0" applyBorder="1" applyAlignment="1">
      <alignment vertical="center"/>
    </xf>
    <xf numFmtId="0" fontId="0" fillId="0" borderId="11" xfId="0" applyBorder="1" applyAlignment="1">
      <alignment vertical="center"/>
    </xf>
    <xf numFmtId="0" fontId="0" fillId="0" borderId="2" xfId="0" applyBorder="1" applyAlignment="1">
      <alignment vertical="center"/>
    </xf>
    <xf numFmtId="0" fontId="0" fillId="0" borderId="3" xfId="0" applyBorder="1" applyAlignment="1">
      <alignment vertical="center"/>
    </xf>
    <xf numFmtId="0" fontId="3" fillId="0" borderId="4" xfId="0" applyFont="1" applyBorder="1" applyAlignment="1">
      <alignment vertical="center"/>
    </xf>
    <xf numFmtId="0" fontId="4" fillId="0" borderId="4" xfId="0" applyFont="1" applyBorder="1" applyAlignment="1">
      <alignment vertical="center"/>
    </xf>
    <xf numFmtId="0" fontId="4" fillId="0" borderId="0" xfId="0" applyFont="1" applyAlignment="1">
      <alignment horizontal="left" vertical="center"/>
    </xf>
    <xf numFmtId="0" fontId="16" fillId="0" borderId="0" xfId="0" applyFont="1" applyAlignment="1">
      <alignment vertical="center"/>
    </xf>
    <xf numFmtId="165" fontId="3" fillId="0" borderId="0" xfId="0" applyNumberFormat="1" applyFont="1" applyAlignment="1">
      <alignment horizontal="left" vertical="center"/>
    </xf>
    <xf numFmtId="0" fontId="0" fillId="0" borderId="13" xfId="0" applyBorder="1" applyAlignment="1">
      <alignment vertical="center"/>
    </xf>
    <xf numFmtId="0" fontId="0" fillId="0" borderId="14" xfId="0" applyBorder="1" applyAlignment="1">
      <alignment vertical="center"/>
    </xf>
    <xf numFmtId="0" fontId="19" fillId="0" borderId="0" xfId="0" applyFont="1" applyAlignment="1">
      <alignment horizontal="left" vertical="center"/>
    </xf>
    <xf numFmtId="0" fontId="0" fillId="0" borderId="16" xfId="0" applyBorder="1" applyAlignment="1">
      <alignment vertical="center"/>
    </xf>
    <xf numFmtId="0" fontId="0" fillId="4" borderId="8" xfId="0" applyFill="1" applyBorder="1" applyAlignment="1">
      <alignment vertical="center"/>
    </xf>
    <xf numFmtId="0" fontId="20" fillId="4" borderId="9" xfId="0" applyFont="1" applyFill="1" applyBorder="1" applyAlignment="1">
      <alignment horizontal="center" vertical="center"/>
    </xf>
    <xf numFmtId="0" fontId="21" fillId="0" borderId="17" xfId="0" applyFont="1" applyBorder="1" applyAlignment="1">
      <alignment horizontal="center" vertical="center" wrapText="1"/>
    </xf>
    <xf numFmtId="0" fontId="21" fillId="0" borderId="18" xfId="0" applyFont="1" applyBorder="1" applyAlignment="1">
      <alignment horizontal="center" vertical="center" wrapText="1"/>
    </xf>
    <xf numFmtId="0" fontId="21" fillId="0" borderId="19" xfId="0" applyFont="1" applyBorder="1" applyAlignment="1">
      <alignment horizontal="center" vertical="center" wrapText="1"/>
    </xf>
    <xf numFmtId="0" fontId="0" fillId="0" borderId="12" xfId="0" applyBorder="1" applyAlignment="1">
      <alignment vertical="center"/>
    </xf>
    <xf numFmtId="0" fontId="5" fillId="0" borderId="4" xfId="0" applyFont="1" applyBorder="1" applyAlignment="1">
      <alignment vertical="center"/>
    </xf>
    <xf numFmtId="0" fontId="22" fillId="0" borderId="0" xfId="0" applyFont="1" applyAlignment="1">
      <alignment horizontal="left" vertical="center"/>
    </xf>
    <xf numFmtId="0" fontId="22" fillId="0" borderId="0" xfId="0" applyFont="1" applyAlignment="1">
      <alignment vertical="center"/>
    </xf>
    <xf numFmtId="4" fontId="22" fillId="0" borderId="0" xfId="0" applyNumberFormat="1" applyFont="1" applyAlignment="1">
      <alignment vertical="center"/>
    </xf>
    <xf numFmtId="0" fontId="5" fillId="0" borderId="0" xfId="0" applyFont="1" applyAlignment="1">
      <alignment horizontal="center" vertical="center"/>
    </xf>
    <xf numFmtId="4" fontId="18" fillId="0" borderId="15" xfId="0" applyNumberFormat="1" applyFont="1" applyBorder="1" applyAlignment="1">
      <alignment vertical="center"/>
    </xf>
    <xf numFmtId="4" fontId="18" fillId="0" borderId="0" xfId="0" applyNumberFormat="1" applyFont="1" applyAlignment="1">
      <alignment vertical="center"/>
    </xf>
    <xf numFmtId="166" fontId="18" fillId="0" borderId="0" xfId="0" applyNumberFormat="1" applyFont="1" applyAlignment="1">
      <alignment vertical="center"/>
    </xf>
    <xf numFmtId="4" fontId="18" fillId="0" borderId="16" xfId="0" applyNumberFormat="1" applyFont="1" applyBorder="1" applyAlignment="1">
      <alignment vertical="center"/>
    </xf>
    <xf numFmtId="0" fontId="5" fillId="0" borderId="0" xfId="0" applyFont="1" applyAlignment="1">
      <alignment horizontal="left" vertical="center"/>
    </xf>
    <xf numFmtId="0" fontId="23" fillId="0" borderId="0" xfId="0" applyFont="1" applyAlignment="1">
      <alignment horizontal="left" vertical="center"/>
    </xf>
    <xf numFmtId="0" fontId="24" fillId="0" borderId="0" xfId="1" applyFont="1" applyAlignment="1">
      <alignment horizontal="center" vertical="center"/>
    </xf>
    <xf numFmtId="0" fontId="6" fillId="0" borderId="4" xfId="0" applyFont="1" applyBorder="1" applyAlignment="1">
      <alignment vertical="center"/>
    </xf>
    <xf numFmtId="0" fontId="25" fillId="0" borderId="0" xfId="0" applyFont="1" applyAlignment="1">
      <alignment vertical="center"/>
    </xf>
    <xf numFmtId="0" fontId="26" fillId="0" borderId="0" xfId="0" applyFont="1" applyAlignment="1">
      <alignment vertical="center"/>
    </xf>
    <xf numFmtId="0" fontId="4" fillId="0" borderId="0" xfId="0" applyFont="1" applyAlignment="1">
      <alignment horizontal="center" vertical="center"/>
    </xf>
    <xf numFmtId="4" fontId="27" fillId="0" borderId="20" xfId="0" applyNumberFormat="1" applyFont="1" applyBorder="1" applyAlignment="1">
      <alignment vertical="center"/>
    </xf>
    <xf numFmtId="4" fontId="27" fillId="0" borderId="21" xfId="0" applyNumberFormat="1" applyFont="1" applyBorder="1" applyAlignment="1">
      <alignment vertical="center"/>
    </xf>
    <xf numFmtId="166" fontId="27" fillId="0" borderId="21" xfId="0" applyNumberFormat="1" applyFont="1" applyBorder="1" applyAlignment="1">
      <alignment vertical="center"/>
    </xf>
    <xf numFmtId="4" fontId="27" fillId="0" borderId="22" xfId="0" applyNumberFormat="1" applyFont="1" applyBorder="1" applyAlignment="1">
      <alignment vertical="center"/>
    </xf>
    <xf numFmtId="0" fontId="6" fillId="0" borderId="0" xfId="0" applyFont="1" applyAlignment="1">
      <alignment horizontal="left" vertical="center"/>
    </xf>
    <xf numFmtId="0" fontId="28" fillId="0" borderId="0" xfId="0" applyFont="1" applyAlignment="1">
      <alignment horizontal="left" vertical="center"/>
    </xf>
    <xf numFmtId="0" fontId="0" fillId="0" borderId="4" xfId="0" applyBorder="1" applyAlignment="1">
      <alignment vertical="center" wrapText="1"/>
    </xf>
    <xf numFmtId="0" fontId="16" fillId="0" borderId="0" xfId="0" applyFont="1" applyAlignment="1">
      <alignment horizontal="left" vertical="center"/>
    </xf>
    <xf numFmtId="4" fontId="2" fillId="0" borderId="0" xfId="0" applyNumberFormat="1" applyFont="1" applyAlignment="1">
      <alignment vertical="center"/>
    </xf>
    <xf numFmtId="164" fontId="2" fillId="0" borderId="0" xfId="0" applyNumberFormat="1" applyFont="1" applyAlignment="1">
      <alignment horizontal="right" vertical="center"/>
    </xf>
    <xf numFmtId="0" fontId="0" fillId="4" borderId="0" xfId="0" applyFill="1" applyAlignment="1">
      <alignment vertical="center"/>
    </xf>
    <xf numFmtId="0" fontId="5" fillId="4" borderId="7" xfId="0" applyFont="1" applyFill="1" applyBorder="1" applyAlignment="1">
      <alignment horizontal="left" vertical="center"/>
    </xf>
    <xf numFmtId="0" fontId="5" fillId="4" borderId="8" xfId="0" applyFont="1" applyFill="1" applyBorder="1" applyAlignment="1">
      <alignment horizontal="right" vertical="center"/>
    </xf>
    <xf numFmtId="0" fontId="5" fillId="4" borderId="8" xfId="0" applyFont="1" applyFill="1" applyBorder="1" applyAlignment="1">
      <alignment horizontal="center" vertical="center"/>
    </xf>
    <xf numFmtId="4" fontId="5" fillId="4" borderId="8" xfId="0" applyNumberFormat="1" applyFont="1" applyFill="1" applyBorder="1" applyAlignment="1">
      <alignment vertical="center"/>
    </xf>
    <xf numFmtId="0" fontId="0" fillId="4" borderId="9" xfId="0" applyFill="1" applyBorder="1" applyAlignment="1">
      <alignment vertical="center"/>
    </xf>
    <xf numFmtId="0" fontId="20" fillId="4" borderId="0" xfId="0" applyFont="1" applyFill="1" applyAlignment="1">
      <alignment horizontal="left" vertical="center"/>
    </xf>
    <xf numFmtId="0" fontId="20" fillId="4" borderId="0" xfId="0" applyFont="1" applyFill="1" applyAlignment="1">
      <alignment horizontal="right" vertical="center"/>
    </xf>
    <xf numFmtId="0" fontId="29" fillId="0" borderId="0" xfId="0" applyFont="1" applyAlignment="1">
      <alignment horizontal="left" vertical="center"/>
    </xf>
    <xf numFmtId="0" fontId="7" fillId="0" borderId="4" xfId="0" applyFont="1" applyBorder="1" applyAlignment="1">
      <alignment vertical="center"/>
    </xf>
    <xf numFmtId="0" fontId="7" fillId="0" borderId="21" xfId="0" applyFont="1" applyBorder="1" applyAlignment="1">
      <alignment horizontal="left" vertical="center"/>
    </xf>
    <xf numFmtId="0" fontId="7" fillId="0" borderId="21" xfId="0" applyFont="1" applyBorder="1" applyAlignment="1">
      <alignment vertical="center"/>
    </xf>
    <xf numFmtId="4" fontId="7" fillId="0" borderId="21" xfId="0" applyNumberFormat="1" applyFont="1" applyBorder="1" applyAlignment="1">
      <alignment vertical="center"/>
    </xf>
    <xf numFmtId="0" fontId="8" fillId="0" borderId="4" xfId="0" applyFont="1" applyBorder="1" applyAlignment="1">
      <alignment vertical="center"/>
    </xf>
    <xf numFmtId="0" fontId="8" fillId="0" borderId="21" xfId="0" applyFont="1" applyBorder="1" applyAlignment="1">
      <alignment horizontal="left" vertical="center"/>
    </xf>
    <xf numFmtId="0" fontId="8" fillId="0" borderId="21" xfId="0" applyFont="1" applyBorder="1" applyAlignment="1">
      <alignment vertical="center"/>
    </xf>
    <xf numFmtId="4" fontId="8" fillId="0" borderId="21" xfId="0" applyNumberFormat="1" applyFont="1" applyBorder="1" applyAlignment="1">
      <alignment vertical="center"/>
    </xf>
    <xf numFmtId="0" fontId="0" fillId="0" borderId="4" xfId="0" applyBorder="1" applyAlignment="1">
      <alignment horizontal="center" vertical="center" wrapText="1"/>
    </xf>
    <xf numFmtId="0" fontId="20" fillId="4" borderId="17" xfId="0" applyFont="1" applyFill="1" applyBorder="1" applyAlignment="1">
      <alignment horizontal="center" vertical="center" wrapText="1"/>
    </xf>
    <xf numFmtId="0" fontId="20" fillId="4" borderId="18" xfId="0" applyFont="1" applyFill="1" applyBorder="1" applyAlignment="1">
      <alignment horizontal="center" vertical="center" wrapText="1"/>
    </xf>
    <xf numFmtId="0" fontId="20" fillId="4" borderId="19" xfId="0" applyFont="1" applyFill="1" applyBorder="1" applyAlignment="1">
      <alignment horizontal="center" vertical="center" wrapText="1"/>
    </xf>
    <xf numFmtId="4" fontId="22" fillId="0" borderId="0" xfId="0" applyNumberFormat="1" applyFont="1"/>
    <xf numFmtId="166" fontId="30" fillId="0" borderId="13" xfId="0" applyNumberFormat="1" applyFont="1" applyBorder="1"/>
    <xf numFmtId="166" fontId="30" fillId="0" borderId="14" xfId="0" applyNumberFormat="1" applyFont="1" applyBorder="1"/>
    <xf numFmtId="4" fontId="31" fillId="0" borderId="0" xfId="0" applyNumberFormat="1" applyFont="1" applyAlignment="1">
      <alignment vertical="center"/>
    </xf>
    <xf numFmtId="0" fontId="9" fillId="0" borderId="4" xfId="0" applyFont="1" applyBorder="1"/>
    <xf numFmtId="0" fontId="9" fillId="0" borderId="0" xfId="0" applyFont="1" applyAlignment="1">
      <alignment horizontal="left"/>
    </xf>
    <xf numFmtId="0" fontId="7" fillId="0" borderId="0" xfId="0" applyFont="1" applyAlignment="1">
      <alignment horizontal="left"/>
    </xf>
    <xf numFmtId="0" fontId="9" fillId="0" borderId="0" xfId="0" applyFont="1" applyProtection="1">
      <protection locked="0"/>
    </xf>
    <xf numFmtId="4" fontId="7" fillId="0" borderId="0" xfId="0" applyNumberFormat="1" applyFont="1"/>
    <xf numFmtId="0" fontId="9" fillId="0" borderId="15" xfId="0" applyFont="1" applyBorder="1"/>
    <xf numFmtId="166" fontId="9" fillId="0" borderId="0" xfId="0" applyNumberFormat="1" applyFont="1"/>
    <xf numFmtId="166" fontId="9" fillId="0" borderId="16" xfId="0" applyNumberFormat="1" applyFont="1" applyBorder="1"/>
    <xf numFmtId="0" fontId="9" fillId="0" borderId="0" xfId="0" applyFont="1" applyAlignment="1">
      <alignment horizontal="center"/>
    </xf>
    <xf numFmtId="4" fontId="9" fillId="0" borderId="0" xfId="0" applyNumberFormat="1" applyFont="1" applyAlignment="1">
      <alignment vertical="center"/>
    </xf>
    <xf numFmtId="0" fontId="8" fillId="0" borderId="0" xfId="0" applyFont="1" applyAlignment="1">
      <alignment horizontal="left"/>
    </xf>
    <xf numFmtId="4" fontId="8" fillId="0" borderId="0" xfId="0" applyNumberFormat="1" applyFont="1"/>
    <xf numFmtId="0" fontId="20" fillId="0" borderId="23" xfId="0" applyFont="1" applyBorder="1" applyAlignment="1">
      <alignment horizontal="center" vertical="center"/>
    </xf>
    <xf numFmtId="49" fontId="20" fillId="0" borderId="23" xfId="0" applyNumberFormat="1" applyFont="1" applyBorder="1" applyAlignment="1">
      <alignment horizontal="left" vertical="center" wrapText="1"/>
    </xf>
    <xf numFmtId="0" fontId="20" fillId="0" borderId="23" xfId="0" applyFont="1" applyBorder="1" applyAlignment="1">
      <alignment horizontal="left" vertical="center" wrapText="1"/>
    </xf>
    <xf numFmtId="0" fontId="20" fillId="0" borderId="23" xfId="0" applyFont="1" applyBorder="1" applyAlignment="1">
      <alignment horizontal="center" vertical="center" wrapText="1"/>
    </xf>
    <xf numFmtId="4" fontId="20" fillId="2" borderId="23" xfId="0" applyNumberFormat="1" applyFont="1" applyFill="1" applyBorder="1" applyAlignment="1" applyProtection="1">
      <alignment vertical="center"/>
      <protection locked="0"/>
    </xf>
    <xf numFmtId="4" fontId="20" fillId="0" borderId="23" xfId="0" applyNumberFormat="1" applyFont="1" applyBorder="1" applyAlignment="1">
      <alignment vertical="center"/>
    </xf>
    <xf numFmtId="0" fontId="21" fillId="2" borderId="15" xfId="0" applyFont="1" applyFill="1" applyBorder="1" applyAlignment="1" applyProtection="1">
      <alignment horizontal="left" vertical="center"/>
      <protection locked="0"/>
    </xf>
    <xf numFmtId="0" fontId="21" fillId="0" borderId="0" xfId="0" applyFont="1" applyAlignment="1">
      <alignment horizontal="center" vertical="center"/>
    </xf>
    <xf numFmtId="166" fontId="21" fillId="0" borderId="0" xfId="0" applyNumberFormat="1" applyFont="1" applyAlignment="1">
      <alignment vertical="center"/>
    </xf>
    <xf numFmtId="166" fontId="21" fillId="0" borderId="16" xfId="0" applyNumberFormat="1" applyFont="1" applyBorder="1" applyAlignment="1">
      <alignment vertical="center"/>
    </xf>
    <xf numFmtId="0" fontId="20" fillId="0" borderId="0" xfId="0" applyFont="1" applyAlignment="1">
      <alignment horizontal="left" vertical="center"/>
    </xf>
    <xf numFmtId="4" fontId="0" fillId="0" borderId="0" xfId="0" applyNumberFormat="1" applyAlignment="1">
      <alignment vertical="center"/>
    </xf>
    <xf numFmtId="0" fontId="32" fillId="0" borderId="0" xfId="0" applyFont="1" applyAlignment="1">
      <alignment horizontal="left" vertical="center"/>
    </xf>
    <xf numFmtId="0" fontId="33" fillId="0" borderId="0" xfId="0" applyFont="1" applyAlignment="1">
      <alignment horizontal="left" vertical="center" wrapText="1"/>
    </xf>
    <xf numFmtId="0" fontId="0" fillId="0" borderId="0" xfId="0" applyAlignment="1" applyProtection="1">
      <alignment vertical="center"/>
      <protection locked="0"/>
    </xf>
    <xf numFmtId="0" fontId="0" fillId="0" borderId="15" xfId="0" applyBorder="1" applyAlignment="1">
      <alignment vertical="center"/>
    </xf>
    <xf numFmtId="0" fontId="34" fillId="0" borderId="0" xfId="0" applyFont="1" applyAlignment="1">
      <alignment horizontal="left" vertical="center"/>
    </xf>
    <xf numFmtId="0" fontId="35" fillId="0" borderId="0" xfId="1" applyFont="1" applyAlignment="1" applyProtection="1">
      <alignment vertical="center" wrapText="1"/>
    </xf>
    <xf numFmtId="0" fontId="36" fillId="0" borderId="23" xfId="0" applyFont="1" applyBorder="1" applyAlignment="1">
      <alignment horizontal="center" vertical="center"/>
    </xf>
    <xf numFmtId="49" fontId="36" fillId="0" borderId="23" xfId="0" applyNumberFormat="1" applyFont="1" applyBorder="1" applyAlignment="1">
      <alignment horizontal="left" vertical="center" wrapText="1"/>
    </xf>
    <xf numFmtId="0" fontId="36" fillId="0" borderId="23" xfId="0" applyFont="1" applyBorder="1" applyAlignment="1">
      <alignment horizontal="left" vertical="center" wrapText="1"/>
    </xf>
    <xf numFmtId="0" fontId="36" fillId="0" borderId="23" xfId="0" applyFont="1" applyBorder="1" applyAlignment="1">
      <alignment horizontal="center" vertical="center" wrapText="1"/>
    </xf>
    <xf numFmtId="4" fontId="36" fillId="2" borderId="23" xfId="0" applyNumberFormat="1" applyFont="1" applyFill="1" applyBorder="1" applyAlignment="1" applyProtection="1">
      <alignment vertical="center"/>
      <protection locked="0"/>
    </xf>
    <xf numFmtId="4" fontId="36" fillId="0" borderId="23" xfId="0" applyNumberFormat="1" applyFont="1" applyBorder="1" applyAlignment="1">
      <alignment vertical="center"/>
    </xf>
    <xf numFmtId="0" fontId="37" fillId="0" borderId="4" xfId="0" applyFont="1" applyBorder="1" applyAlignment="1">
      <alignment vertical="center"/>
    </xf>
    <xf numFmtId="0" fontId="36" fillId="2" borderId="15" xfId="0" applyFont="1" applyFill="1" applyBorder="1" applyAlignment="1" applyProtection="1">
      <alignment horizontal="left" vertical="center"/>
      <protection locked="0"/>
    </xf>
    <xf numFmtId="0" fontId="36" fillId="0" borderId="0" xfId="0" applyFont="1" applyAlignment="1">
      <alignment horizontal="center" vertical="center"/>
    </xf>
    <xf numFmtId="0" fontId="10" fillId="0" borderId="4" xfId="0" applyFont="1" applyBorder="1" applyAlignment="1">
      <alignment vertical="center"/>
    </xf>
    <xf numFmtId="0" fontId="10" fillId="0" borderId="0" xfId="0" applyFont="1" applyAlignment="1">
      <alignment horizontal="left" vertical="center" wrapText="1"/>
    </xf>
    <xf numFmtId="0" fontId="10" fillId="0" borderId="0" xfId="0" applyFont="1" applyAlignment="1" applyProtection="1">
      <alignment vertical="center"/>
      <protection locked="0"/>
    </xf>
    <xf numFmtId="0" fontId="10" fillId="0" borderId="15" xfId="0" applyFont="1" applyBorder="1" applyAlignment="1">
      <alignment vertical="center"/>
    </xf>
    <xf numFmtId="0" fontId="10" fillId="0" borderId="16" xfId="0" applyFont="1" applyBorder="1" applyAlignment="1">
      <alignment vertical="center"/>
    </xf>
    <xf numFmtId="0" fontId="10" fillId="0" borderId="0" xfId="0" applyFont="1" applyAlignment="1">
      <alignment horizontal="left" vertical="center"/>
    </xf>
    <xf numFmtId="0" fontId="38" fillId="0" borderId="0" xfId="0" applyFont="1" applyAlignment="1">
      <alignment vertical="center" wrapText="1"/>
    </xf>
    <xf numFmtId="0" fontId="0" fillId="0" borderId="20" xfId="0" applyBorder="1" applyAlignment="1">
      <alignment vertical="center"/>
    </xf>
    <xf numFmtId="0" fontId="0" fillId="0" borderId="21" xfId="0" applyBorder="1" applyAlignment="1">
      <alignment vertical="center"/>
    </xf>
    <xf numFmtId="0" fontId="0" fillId="0" borderId="22" xfId="0" applyBorder="1" applyAlignment="1">
      <alignment vertical="center"/>
    </xf>
    <xf numFmtId="0" fontId="0" fillId="0" borderId="0" xfId="0" applyAlignment="1">
      <alignment vertical="top"/>
    </xf>
    <xf numFmtId="0" fontId="39" fillId="0" borderId="24" xfId="0" applyFont="1" applyBorder="1" applyAlignment="1">
      <alignment vertical="center" wrapText="1"/>
    </xf>
    <xf numFmtId="0" fontId="39" fillId="0" borderId="25" xfId="0" applyFont="1" applyBorder="1" applyAlignment="1">
      <alignment vertical="center" wrapText="1"/>
    </xf>
    <xf numFmtId="0" fontId="39" fillId="0" borderId="26" xfId="0" applyFont="1" applyBorder="1" applyAlignment="1">
      <alignment vertical="center" wrapText="1"/>
    </xf>
    <xf numFmtId="0" fontId="39" fillId="0" borderId="27" xfId="0" applyFont="1" applyBorder="1" applyAlignment="1">
      <alignment horizontal="center" vertical="center" wrapText="1"/>
    </xf>
    <xf numFmtId="0" fontId="39" fillId="0" borderId="28" xfId="0" applyFont="1" applyBorder="1" applyAlignment="1">
      <alignment horizontal="center" vertical="center" wrapText="1"/>
    </xf>
    <xf numFmtId="0" fontId="39" fillId="0" borderId="27" xfId="0" applyFont="1" applyBorder="1" applyAlignment="1">
      <alignment vertical="center" wrapText="1"/>
    </xf>
    <xf numFmtId="0" fontId="39" fillId="0" borderId="28" xfId="0" applyFont="1" applyBorder="1" applyAlignment="1">
      <alignment vertical="center" wrapText="1"/>
    </xf>
    <xf numFmtId="0" fontId="41" fillId="0" borderId="1" xfId="0" applyFont="1" applyBorder="1" applyAlignment="1">
      <alignment horizontal="left" vertical="center" wrapText="1"/>
    </xf>
    <xf numFmtId="0" fontId="42" fillId="0" borderId="1" xfId="0" applyFont="1" applyBorder="1" applyAlignment="1">
      <alignment horizontal="left" vertical="center" wrapText="1"/>
    </xf>
    <xf numFmtId="0" fontId="43" fillId="0" borderId="27" xfId="0" applyFont="1" applyBorder="1" applyAlignment="1">
      <alignment vertical="center" wrapText="1"/>
    </xf>
    <xf numFmtId="0" fontId="42" fillId="0" borderId="1" xfId="0" applyFont="1" applyBorder="1" applyAlignment="1">
      <alignment vertical="center" wrapText="1"/>
    </xf>
    <xf numFmtId="0" fontId="42" fillId="0" borderId="1" xfId="0" applyFont="1" applyBorder="1" applyAlignment="1">
      <alignment horizontal="left" vertical="center"/>
    </xf>
    <xf numFmtId="0" fontId="42" fillId="0" borderId="1" xfId="0" applyFont="1" applyBorder="1" applyAlignment="1">
      <alignment vertical="center"/>
    </xf>
    <xf numFmtId="49" fontId="42" fillId="0" borderId="1" xfId="0" applyNumberFormat="1" applyFont="1" applyBorder="1" applyAlignment="1">
      <alignment vertical="center" wrapText="1"/>
    </xf>
    <xf numFmtId="0" fontId="39" fillId="0" borderId="30" xfId="0" applyFont="1" applyBorder="1" applyAlignment="1">
      <alignment vertical="center" wrapText="1"/>
    </xf>
    <xf numFmtId="0" fontId="44" fillId="0" borderId="29" xfId="0" applyFont="1" applyBorder="1" applyAlignment="1">
      <alignment vertical="center" wrapText="1"/>
    </xf>
    <xf numFmtId="0" fontId="39" fillId="0" borderId="31" xfId="0" applyFont="1" applyBorder="1" applyAlignment="1">
      <alignment vertical="center" wrapText="1"/>
    </xf>
    <xf numFmtId="0" fontId="39" fillId="0" borderId="1" xfId="0" applyFont="1" applyBorder="1" applyAlignment="1">
      <alignment vertical="top"/>
    </xf>
    <xf numFmtId="0" fontId="39" fillId="0" borderId="0" xfId="0" applyFont="1" applyAlignment="1">
      <alignment vertical="top"/>
    </xf>
    <xf numFmtId="0" fontId="39" fillId="0" borderId="24" xfId="0" applyFont="1" applyBorder="1" applyAlignment="1">
      <alignment horizontal="left" vertical="center"/>
    </xf>
    <xf numFmtId="0" fontId="39" fillId="0" borderId="25" xfId="0" applyFont="1" applyBorder="1" applyAlignment="1">
      <alignment horizontal="left" vertical="center"/>
    </xf>
    <xf numFmtId="0" fontId="39" fillId="0" borderId="26" xfId="0" applyFont="1" applyBorder="1" applyAlignment="1">
      <alignment horizontal="left" vertical="center"/>
    </xf>
    <xf numFmtId="0" fontId="39" fillId="0" borderId="27" xfId="0" applyFont="1" applyBorder="1" applyAlignment="1">
      <alignment horizontal="left" vertical="center"/>
    </xf>
    <xf numFmtId="0" fontId="39" fillId="0" borderId="28" xfId="0" applyFont="1" applyBorder="1" applyAlignment="1">
      <alignment horizontal="left" vertical="center"/>
    </xf>
    <xf numFmtId="0" fontId="41" fillId="0" borderId="1" xfId="0" applyFont="1" applyBorder="1" applyAlignment="1">
      <alignment horizontal="left" vertical="center"/>
    </xf>
    <xf numFmtId="0" fontId="45" fillId="0" borderId="0" xfId="0" applyFont="1" applyAlignment="1">
      <alignment horizontal="left" vertical="center"/>
    </xf>
    <xf numFmtId="0" fontId="41" fillId="0" borderId="29" xfId="0" applyFont="1" applyBorder="1" applyAlignment="1">
      <alignment horizontal="left" vertical="center"/>
    </xf>
    <xf numFmtId="0" fontId="41" fillId="0" borderId="29" xfId="0" applyFont="1" applyBorder="1" applyAlignment="1">
      <alignment horizontal="center" vertical="center"/>
    </xf>
    <xf numFmtId="0" fontId="45" fillId="0" borderId="29" xfId="0" applyFont="1" applyBorder="1" applyAlignment="1">
      <alignment horizontal="left" vertical="center"/>
    </xf>
    <xf numFmtId="0" fontId="46" fillId="0" borderId="1" xfId="0" applyFont="1" applyBorder="1" applyAlignment="1">
      <alignment horizontal="left" vertical="center"/>
    </xf>
    <xf numFmtId="0" fontId="43" fillId="0" borderId="0" xfId="0" applyFont="1" applyAlignment="1">
      <alignment horizontal="left" vertical="center"/>
    </xf>
    <xf numFmtId="0" fontId="47" fillId="0" borderId="1" xfId="0" applyFont="1" applyBorder="1" applyAlignment="1">
      <alignment horizontal="left" vertical="center"/>
    </xf>
    <xf numFmtId="0" fontId="42" fillId="0" borderId="1" xfId="0" applyFont="1" applyBorder="1" applyAlignment="1">
      <alignment horizontal="center" vertical="center"/>
    </xf>
    <xf numFmtId="0" fontId="42" fillId="0" borderId="0" xfId="0" applyFont="1" applyAlignment="1">
      <alignment horizontal="left" vertical="center"/>
    </xf>
    <xf numFmtId="0" fontId="43" fillId="0" borderId="27" xfId="0" applyFont="1" applyBorder="1" applyAlignment="1">
      <alignment horizontal="left" vertical="center"/>
    </xf>
    <xf numFmtId="0" fontId="39" fillId="0" borderId="30" xfId="0" applyFont="1" applyBorder="1" applyAlignment="1">
      <alignment horizontal="left" vertical="center"/>
    </xf>
    <xf numFmtId="0" fontId="44" fillId="0" borderId="29" xfId="0" applyFont="1" applyBorder="1" applyAlignment="1">
      <alignment horizontal="left" vertical="center"/>
    </xf>
    <xf numFmtId="0" fontId="39" fillId="0" borderId="31" xfId="0" applyFont="1" applyBorder="1" applyAlignment="1">
      <alignment horizontal="left" vertical="center"/>
    </xf>
    <xf numFmtId="0" fontId="39" fillId="0" borderId="1" xfId="0" applyFont="1" applyBorder="1" applyAlignment="1">
      <alignment horizontal="left" vertical="center"/>
    </xf>
    <xf numFmtId="0" fontId="44" fillId="0" borderId="1" xfId="0" applyFont="1" applyBorder="1" applyAlignment="1">
      <alignment horizontal="left" vertical="center"/>
    </xf>
    <xf numFmtId="0" fontId="45" fillId="0" borderId="1" xfId="0" applyFont="1" applyBorder="1" applyAlignment="1">
      <alignment horizontal="left" vertical="center"/>
    </xf>
    <xf numFmtId="0" fontId="43" fillId="0" borderId="29" xfId="0" applyFont="1" applyBorder="1" applyAlignment="1">
      <alignment horizontal="left" vertical="center"/>
    </xf>
    <xf numFmtId="0" fontId="39" fillId="0" borderId="1" xfId="0" applyFont="1" applyBorder="1" applyAlignment="1">
      <alignment horizontal="left" vertical="center" wrapText="1"/>
    </xf>
    <xf numFmtId="0" fontId="43" fillId="0" borderId="1" xfId="0" applyFont="1" applyBorder="1" applyAlignment="1">
      <alignment horizontal="left" vertical="center" wrapText="1"/>
    </xf>
    <xf numFmtId="0" fontId="43" fillId="0" borderId="1" xfId="0" applyFont="1" applyBorder="1" applyAlignment="1">
      <alignment horizontal="center" vertical="center" wrapText="1"/>
    </xf>
    <xf numFmtId="0" fontId="39" fillId="0" borderId="24" xfId="0" applyFont="1" applyBorder="1" applyAlignment="1">
      <alignment horizontal="left" vertical="center" wrapText="1"/>
    </xf>
    <xf numFmtId="0" fontId="39" fillId="0" borderId="25" xfId="0" applyFont="1" applyBorder="1" applyAlignment="1">
      <alignment horizontal="left" vertical="center" wrapText="1"/>
    </xf>
    <xf numFmtId="0" fontId="39" fillId="0" borderId="26" xfId="0" applyFont="1" applyBorder="1" applyAlignment="1">
      <alignment horizontal="left" vertical="center" wrapText="1"/>
    </xf>
    <xf numFmtId="0" fontId="39" fillId="0" borderId="27" xfId="0" applyFont="1" applyBorder="1" applyAlignment="1">
      <alignment horizontal="left" vertical="center" wrapText="1"/>
    </xf>
    <xf numFmtId="0" fontId="39" fillId="0" borderId="28" xfId="0" applyFont="1" applyBorder="1" applyAlignment="1">
      <alignment horizontal="left" vertical="center" wrapText="1"/>
    </xf>
    <xf numFmtId="0" fontId="45" fillId="0" borderId="27" xfId="0" applyFont="1" applyBorder="1" applyAlignment="1">
      <alignment horizontal="left" vertical="center" wrapText="1"/>
    </xf>
    <xf numFmtId="0" fontId="45" fillId="0" borderId="28" xfId="0" applyFont="1" applyBorder="1" applyAlignment="1">
      <alignment horizontal="left" vertical="center" wrapText="1"/>
    </xf>
    <xf numFmtId="0" fontId="43" fillId="0" borderId="27" xfId="0" applyFont="1" applyBorder="1" applyAlignment="1">
      <alignment horizontal="left" vertical="center" wrapText="1"/>
    </xf>
    <xf numFmtId="0" fontId="43" fillId="0" borderId="1" xfId="0" applyFont="1" applyBorder="1" applyAlignment="1">
      <alignment horizontal="left" vertical="center"/>
    </xf>
    <xf numFmtId="0" fontId="43" fillId="0" borderId="28" xfId="0" applyFont="1" applyBorder="1" applyAlignment="1">
      <alignment horizontal="left" vertical="center" wrapText="1"/>
    </xf>
    <xf numFmtId="0" fontId="43" fillId="0" borderId="28" xfId="0" applyFont="1" applyBorder="1" applyAlignment="1">
      <alignment horizontal="left" vertical="center"/>
    </xf>
    <xf numFmtId="0" fontId="43" fillId="0" borderId="30" xfId="0" applyFont="1" applyBorder="1" applyAlignment="1">
      <alignment horizontal="left" vertical="center" wrapText="1"/>
    </xf>
    <xf numFmtId="0" fontId="43" fillId="0" borderId="29" xfId="0" applyFont="1" applyBorder="1" applyAlignment="1">
      <alignment horizontal="left" vertical="center" wrapText="1"/>
    </xf>
    <xf numFmtId="0" fontId="43" fillId="0" borderId="31" xfId="0" applyFont="1" applyBorder="1" applyAlignment="1">
      <alignment horizontal="left" vertical="center" wrapText="1"/>
    </xf>
    <xf numFmtId="0" fontId="42" fillId="0" borderId="1" xfId="0" applyFont="1" applyBorder="1" applyAlignment="1">
      <alignment horizontal="left" vertical="top"/>
    </xf>
    <xf numFmtId="0" fontId="42" fillId="0" borderId="1" xfId="0" applyFont="1" applyBorder="1" applyAlignment="1">
      <alignment horizontal="center" vertical="top"/>
    </xf>
    <xf numFmtId="0" fontId="43" fillId="0" borderId="30" xfId="0" applyFont="1" applyBorder="1" applyAlignment="1">
      <alignment horizontal="left" vertical="center"/>
    </xf>
    <xf numFmtId="0" fontId="43" fillId="0" borderId="31" xfId="0" applyFont="1" applyBorder="1" applyAlignment="1">
      <alignment horizontal="left" vertical="center"/>
    </xf>
    <xf numFmtId="0" fontId="43" fillId="0" borderId="1" xfId="0" applyFont="1" applyBorder="1" applyAlignment="1">
      <alignment horizontal="center" vertical="center"/>
    </xf>
    <xf numFmtId="0" fontId="45" fillId="0" borderId="0" xfId="0" applyFont="1" applyAlignment="1">
      <alignment vertical="center"/>
    </xf>
    <xf numFmtId="0" fontId="41" fillId="0" borderId="1" xfId="0" applyFont="1" applyBorder="1" applyAlignment="1">
      <alignment vertical="center"/>
    </xf>
    <xf numFmtId="0" fontId="45" fillId="0" borderId="29" xfId="0" applyFont="1" applyBorder="1" applyAlignment="1">
      <alignment vertical="center"/>
    </xf>
    <xf numFmtId="0" fontId="41" fillId="0" borderId="29" xfId="0" applyFont="1" applyBorder="1" applyAlignment="1">
      <alignment vertical="center"/>
    </xf>
    <xf numFmtId="0" fontId="42" fillId="0" borderId="1" xfId="0" applyFont="1" applyBorder="1" applyAlignment="1">
      <alignment vertical="top"/>
    </xf>
    <xf numFmtId="49" fontId="42" fillId="0" borderId="1" xfId="0" applyNumberFormat="1" applyFont="1" applyBorder="1" applyAlignment="1">
      <alignment horizontal="left" vertical="center"/>
    </xf>
    <xf numFmtId="0" fontId="0" fillId="0" borderId="29" xfId="0" applyBorder="1" applyAlignment="1">
      <alignment vertical="top"/>
    </xf>
    <xf numFmtId="0" fontId="41" fillId="0" borderId="29" xfId="0" applyFont="1" applyBorder="1" applyAlignment="1">
      <alignment horizontal="left"/>
    </xf>
    <xf numFmtId="0" fontId="45" fillId="0" borderId="29" xfId="0" applyFont="1" applyBorder="1"/>
    <xf numFmtId="0" fontId="39" fillId="0" borderId="27" xfId="0" applyFont="1" applyBorder="1" applyAlignment="1">
      <alignment vertical="top"/>
    </xf>
    <xf numFmtId="0" fontId="39" fillId="0" borderId="28" xfId="0" applyFont="1" applyBorder="1" applyAlignment="1">
      <alignment vertical="top"/>
    </xf>
    <xf numFmtId="0" fontId="39" fillId="0" borderId="30" xfId="0" applyFont="1" applyBorder="1" applyAlignment="1">
      <alignment vertical="top"/>
    </xf>
    <xf numFmtId="0" fontId="39" fillId="0" borderId="29" xfId="0" applyFont="1" applyBorder="1" applyAlignment="1">
      <alignment vertical="top"/>
    </xf>
    <xf numFmtId="0" fontId="39" fillId="0" borderId="31" xfId="0" applyFont="1" applyBorder="1" applyAlignment="1">
      <alignment vertical="top"/>
    </xf>
    <xf numFmtId="167" fontId="50" fillId="0" borderId="23" xfId="0" applyNumberFormat="1" applyFont="1" applyBorder="1" applyAlignment="1">
      <alignment vertical="center"/>
    </xf>
    <xf numFmtId="167" fontId="51" fillId="0" borderId="23" xfId="0" applyNumberFormat="1" applyFont="1" applyBorder="1" applyAlignment="1">
      <alignment vertical="center"/>
    </xf>
    <xf numFmtId="167" fontId="52" fillId="0" borderId="0" xfId="0" applyNumberFormat="1" applyFont="1" applyAlignment="1">
      <alignment vertical="center"/>
    </xf>
    <xf numFmtId="0" fontId="53" fillId="0" borderId="0" xfId="0" applyFont="1"/>
    <xf numFmtId="0" fontId="56" fillId="0" borderId="1" xfId="2" applyFont="1"/>
    <xf numFmtId="0" fontId="50" fillId="0" borderId="1" xfId="2" applyFont="1"/>
    <xf numFmtId="0" fontId="57" fillId="0" borderId="1" xfId="2" applyFont="1"/>
    <xf numFmtId="49" fontId="56" fillId="0" borderId="1" xfId="2" applyNumberFormat="1" applyFont="1"/>
    <xf numFmtId="3" fontId="58" fillId="0" borderId="1" xfId="2" applyNumberFormat="1" applyFont="1" applyAlignment="1">
      <alignment horizontal="right"/>
    </xf>
    <xf numFmtId="3" fontId="58" fillId="0" borderId="1" xfId="2" applyNumberFormat="1" applyFont="1"/>
    <xf numFmtId="0" fontId="55" fillId="0" borderId="1" xfId="2" applyAlignment="1">
      <alignment horizontal="left"/>
    </xf>
    <xf numFmtId="0" fontId="55" fillId="0" borderId="1" xfId="3" applyFont="1" applyAlignment="1">
      <alignment horizontal="left" wrapText="1"/>
    </xf>
    <xf numFmtId="49" fontId="61" fillId="0" borderId="1" xfId="3" applyNumberFormat="1" applyFont="1" applyAlignment="1">
      <alignment wrapText="1"/>
    </xf>
    <xf numFmtId="49" fontId="55" fillId="0" borderId="1" xfId="2" applyNumberFormat="1" applyAlignment="1">
      <alignment horizontal="left"/>
    </xf>
    <xf numFmtId="3" fontId="61" fillId="0" borderId="1" xfId="2" applyNumberFormat="1" applyFont="1"/>
    <xf numFmtId="3" fontId="55" fillId="0" borderId="1" xfId="2" applyNumberFormat="1"/>
    <xf numFmtId="3" fontId="61" fillId="0" borderId="32" xfId="2" applyNumberFormat="1" applyFont="1" applyBorder="1"/>
    <xf numFmtId="3" fontId="55" fillId="0" borderId="32" xfId="2" applyNumberFormat="1" applyBorder="1"/>
    <xf numFmtId="0" fontId="55" fillId="0" borderId="32" xfId="2" applyBorder="1" applyAlignment="1">
      <alignment horizontal="left"/>
    </xf>
    <xf numFmtId="0" fontId="55" fillId="0" borderId="32" xfId="3" applyFont="1" applyBorder="1" applyAlignment="1">
      <alignment horizontal="left" wrapText="1"/>
    </xf>
    <xf numFmtId="49" fontId="61" fillId="0" borderId="32" xfId="3" applyNumberFormat="1" applyFont="1" applyBorder="1" applyAlignment="1">
      <alignment wrapText="1"/>
    </xf>
    <xf numFmtId="49" fontId="55" fillId="0" borderId="32" xfId="2" applyNumberFormat="1" applyBorder="1" applyAlignment="1">
      <alignment horizontal="left"/>
    </xf>
    <xf numFmtId="3" fontId="56" fillId="0" borderId="32" xfId="2" applyNumberFormat="1" applyFont="1" applyBorder="1" applyAlignment="1">
      <alignment horizontal="right"/>
    </xf>
    <xf numFmtId="3" fontId="62" fillId="0" borderId="32" xfId="2" applyNumberFormat="1" applyFont="1" applyBorder="1"/>
    <xf numFmtId="49" fontId="55" fillId="0" borderId="32" xfId="2" applyNumberFormat="1" applyBorder="1"/>
    <xf numFmtId="0" fontId="63" fillId="0" borderId="32" xfId="2" applyFont="1" applyBorder="1" applyAlignment="1">
      <alignment horizontal="right"/>
    </xf>
    <xf numFmtId="49" fontId="64" fillId="0" borderId="32" xfId="2" applyNumberFormat="1" applyFont="1" applyBorder="1"/>
    <xf numFmtId="49" fontId="56" fillId="0" borderId="30" xfId="2" applyNumberFormat="1" applyFont="1" applyBorder="1"/>
    <xf numFmtId="49" fontId="55" fillId="0" borderId="30" xfId="2" applyNumberFormat="1" applyBorder="1"/>
    <xf numFmtId="49" fontId="56" fillId="0" borderId="33" xfId="2" applyNumberFormat="1" applyFont="1" applyBorder="1"/>
    <xf numFmtId="3" fontId="56" fillId="0" borderId="33" xfId="2" applyNumberFormat="1" applyFont="1" applyBorder="1"/>
    <xf numFmtId="3" fontId="56" fillId="0" borderId="32" xfId="2" applyNumberFormat="1" applyFont="1" applyBorder="1"/>
    <xf numFmtId="0" fontId="64" fillId="0" borderId="32" xfId="2" applyFont="1" applyBorder="1" applyAlignment="1">
      <alignment horizontal="left"/>
    </xf>
    <xf numFmtId="49" fontId="56" fillId="0" borderId="32" xfId="2" applyNumberFormat="1" applyFont="1" applyBorder="1"/>
    <xf numFmtId="0" fontId="56" fillId="0" borderId="32" xfId="2" applyFont="1" applyBorder="1" applyAlignment="1">
      <alignment horizontal="left"/>
    </xf>
    <xf numFmtId="49" fontId="56" fillId="0" borderId="30" xfId="2" applyNumberFormat="1" applyFont="1" applyBorder="1" applyAlignment="1">
      <alignment horizontal="left"/>
    </xf>
    <xf numFmtId="49" fontId="56" fillId="0" borderId="33" xfId="2" applyNumberFormat="1" applyFont="1" applyBorder="1" applyAlignment="1">
      <alignment horizontal="left"/>
    </xf>
    <xf numFmtId="49" fontId="64" fillId="0" borderId="33" xfId="2" applyNumberFormat="1" applyFont="1" applyBorder="1"/>
    <xf numFmtId="0" fontId="64" fillId="0" borderId="33" xfId="2" applyFont="1" applyBorder="1" applyAlignment="1">
      <alignment horizontal="left"/>
    </xf>
    <xf numFmtId="49" fontId="65" fillId="5" borderId="31" xfId="2" applyNumberFormat="1" applyFont="1" applyFill="1" applyBorder="1"/>
    <xf numFmtId="49" fontId="65" fillId="5" borderId="29" xfId="2" applyNumberFormat="1" applyFont="1" applyFill="1" applyBorder="1"/>
    <xf numFmtId="49" fontId="65" fillId="5" borderId="30" xfId="2" applyNumberFormat="1" applyFont="1" applyFill="1" applyBorder="1"/>
    <xf numFmtId="49" fontId="56" fillId="0" borderId="32" xfId="2" applyNumberFormat="1" applyFont="1" applyBorder="1" applyAlignment="1">
      <alignment wrapText="1"/>
    </xf>
    <xf numFmtId="3" fontId="55" fillId="0" borderId="32" xfId="2" applyNumberFormat="1" applyBorder="1" applyAlignment="1">
      <alignment horizontal="right"/>
    </xf>
    <xf numFmtId="49" fontId="66" fillId="0" borderId="32" xfId="2" applyNumberFormat="1" applyFont="1" applyBorder="1" applyAlignment="1">
      <alignment horizontal="center" wrapText="1"/>
    </xf>
    <xf numFmtId="49" fontId="59" fillId="0" borderId="32" xfId="2" applyNumberFormat="1" applyFont="1" applyBorder="1" applyAlignment="1">
      <alignment horizontal="center"/>
    </xf>
    <xf numFmtId="49" fontId="59" fillId="0" borderId="32" xfId="2" applyNumberFormat="1" applyFont="1" applyBorder="1" applyAlignment="1">
      <alignment horizontal="center" wrapText="1"/>
    </xf>
    <xf numFmtId="3" fontId="67" fillId="0" borderId="32" xfId="2" applyNumberFormat="1" applyFont="1" applyBorder="1" applyAlignment="1">
      <alignment horizontal="right"/>
    </xf>
    <xf numFmtId="49" fontId="68" fillId="0" borderId="32" xfId="2" applyNumberFormat="1" applyFont="1" applyBorder="1" applyAlignment="1">
      <alignment wrapText="1"/>
    </xf>
    <xf numFmtId="49" fontId="68" fillId="0" borderId="32" xfId="2" applyNumberFormat="1" applyFont="1" applyBorder="1"/>
    <xf numFmtId="0" fontId="56" fillId="0" borderId="32" xfId="2" applyFont="1" applyBorder="1"/>
    <xf numFmtId="49" fontId="56" fillId="0" borderId="32" xfId="2" applyNumberFormat="1" applyFont="1" applyBorder="1" applyAlignment="1">
      <alignment horizontal="left"/>
    </xf>
    <xf numFmtId="49" fontId="71" fillId="0" borderId="32" xfId="2" applyNumberFormat="1" applyFont="1" applyBorder="1"/>
    <xf numFmtId="49" fontId="55" fillId="0" borderId="33" xfId="2" applyNumberFormat="1" applyBorder="1" applyAlignment="1">
      <alignment horizontal="left"/>
    </xf>
    <xf numFmtId="49" fontId="58" fillId="0" borderId="32" xfId="2" applyNumberFormat="1" applyFont="1" applyBorder="1"/>
    <xf numFmtId="49" fontId="55" fillId="0" borderId="33" xfId="2" applyNumberFormat="1" applyBorder="1" applyAlignment="1">
      <alignment horizontal="center"/>
    </xf>
    <xf numFmtId="3" fontId="55" fillId="0" borderId="33" xfId="2" applyNumberFormat="1" applyBorder="1" applyAlignment="1">
      <alignment horizontal="right"/>
    </xf>
    <xf numFmtId="3" fontId="56" fillId="0" borderId="33" xfId="2" applyNumberFormat="1" applyFont="1" applyBorder="1" applyAlignment="1">
      <alignment horizontal="right"/>
    </xf>
    <xf numFmtId="0" fontId="56" fillId="0" borderId="33" xfId="2" applyFont="1" applyBorder="1" applyAlignment="1">
      <alignment horizontal="left"/>
    </xf>
    <xf numFmtId="49" fontId="55" fillId="0" borderId="32" xfId="2" applyNumberFormat="1" applyBorder="1" applyAlignment="1">
      <alignment wrapText="1"/>
    </xf>
    <xf numFmtId="49" fontId="58" fillId="0" borderId="33" xfId="2" applyNumberFormat="1" applyFont="1" applyBorder="1" applyAlignment="1">
      <alignment wrapText="1"/>
    </xf>
    <xf numFmtId="3" fontId="67" fillId="0" borderId="33" xfId="2" applyNumberFormat="1" applyFont="1" applyBorder="1" applyAlignment="1">
      <alignment horizontal="right"/>
    </xf>
    <xf numFmtId="0" fontId="56" fillId="0" borderId="30" xfId="2" applyFont="1" applyBorder="1"/>
    <xf numFmtId="0" fontId="72" fillId="0" borderId="1" xfId="2" applyFont="1"/>
    <xf numFmtId="3" fontId="72" fillId="0" borderId="32" xfId="2" applyNumberFormat="1" applyFont="1" applyBorder="1" applyAlignment="1">
      <alignment horizontal="right"/>
    </xf>
    <xf numFmtId="49" fontId="72" fillId="0" borderId="32" xfId="2" applyNumberFormat="1" applyFont="1" applyBorder="1"/>
    <xf numFmtId="0" fontId="72" fillId="0" borderId="32" xfId="2" applyFont="1" applyBorder="1" applyAlignment="1">
      <alignment horizontal="left"/>
    </xf>
    <xf numFmtId="49" fontId="72" fillId="0" borderId="32" xfId="2" applyNumberFormat="1" applyFont="1" applyBorder="1" applyAlignment="1">
      <alignment wrapText="1"/>
    </xf>
    <xf numFmtId="49" fontId="72" fillId="0" borderId="33" xfId="2" applyNumberFormat="1" applyFont="1" applyBorder="1" applyAlignment="1">
      <alignment horizontal="left"/>
    </xf>
    <xf numFmtId="3" fontId="73" fillId="0" borderId="32" xfId="2" applyNumberFormat="1" applyFont="1" applyBorder="1" applyAlignment="1">
      <alignment horizontal="right"/>
    </xf>
    <xf numFmtId="49" fontId="68" fillId="0" borderId="33" xfId="2" applyNumberFormat="1" applyFont="1" applyBorder="1" applyAlignment="1">
      <alignment wrapText="1"/>
    </xf>
    <xf numFmtId="3" fontId="56" fillId="0" borderId="34" xfId="2" applyNumberFormat="1" applyFont="1" applyBorder="1"/>
    <xf numFmtId="3" fontId="55" fillId="0" borderId="34" xfId="2" applyNumberFormat="1" applyBorder="1" applyAlignment="1">
      <alignment horizontal="right"/>
    </xf>
    <xf numFmtId="3" fontId="56" fillId="0" borderId="34" xfId="2" applyNumberFormat="1" applyFont="1" applyBorder="1" applyAlignment="1">
      <alignment horizontal="right"/>
    </xf>
    <xf numFmtId="49" fontId="56" fillId="0" borderId="34" xfId="2" applyNumberFormat="1" applyFont="1" applyBorder="1"/>
    <xf numFmtId="0" fontId="56" fillId="0" borderId="34" xfId="2" applyFont="1" applyBorder="1" applyAlignment="1">
      <alignment horizontal="left"/>
    </xf>
    <xf numFmtId="49" fontId="68" fillId="0" borderId="34" xfId="2" applyNumberFormat="1" applyFont="1" applyBorder="1" applyAlignment="1">
      <alignment wrapText="1"/>
    </xf>
    <xf numFmtId="49" fontId="56" fillId="0" borderId="34" xfId="2" applyNumberFormat="1" applyFont="1" applyBorder="1" applyAlignment="1">
      <alignment horizontal="left"/>
    </xf>
    <xf numFmtId="3" fontId="55" fillId="0" borderId="35" xfId="2" applyNumberFormat="1" applyBorder="1" applyAlignment="1">
      <alignment horizontal="right"/>
    </xf>
    <xf numFmtId="3" fontId="56" fillId="0" borderId="35" xfId="2" applyNumberFormat="1" applyFont="1" applyBorder="1"/>
    <xf numFmtId="3" fontId="56" fillId="0" borderId="35" xfId="2" applyNumberFormat="1" applyFont="1" applyBorder="1" applyAlignment="1">
      <alignment horizontal="right"/>
    </xf>
    <xf numFmtId="49" fontId="56" fillId="0" borderId="35" xfId="2" applyNumberFormat="1" applyFont="1" applyBorder="1"/>
    <xf numFmtId="0" fontId="56" fillId="0" borderId="35" xfId="2" applyFont="1" applyBorder="1" applyAlignment="1">
      <alignment horizontal="left"/>
    </xf>
    <xf numFmtId="49" fontId="56" fillId="0" borderId="35" xfId="2" applyNumberFormat="1" applyFont="1" applyBorder="1" applyAlignment="1">
      <alignment horizontal="left"/>
    </xf>
    <xf numFmtId="3" fontId="73" fillId="0" borderId="33" xfId="2" applyNumberFormat="1" applyFont="1" applyBorder="1" applyAlignment="1">
      <alignment horizontal="right"/>
    </xf>
    <xf numFmtId="49" fontId="56" fillId="0" borderId="24" xfId="2" applyNumberFormat="1" applyFont="1" applyBorder="1"/>
    <xf numFmtId="49" fontId="66" fillId="0" borderId="36" xfId="2" applyNumberFormat="1" applyFont="1" applyBorder="1" applyAlignment="1">
      <alignment horizontal="center" wrapText="1"/>
    </xf>
    <xf numFmtId="49" fontId="59" fillId="0" borderId="36" xfId="2" applyNumberFormat="1" applyFont="1" applyBorder="1" applyAlignment="1">
      <alignment horizontal="center"/>
    </xf>
    <xf numFmtId="49" fontId="59" fillId="0" borderId="36" xfId="2" applyNumberFormat="1" applyFont="1" applyBorder="1" applyAlignment="1">
      <alignment horizontal="center" wrapText="1"/>
    </xf>
    <xf numFmtId="0" fontId="74" fillId="0" borderId="1" xfId="2" applyFont="1"/>
    <xf numFmtId="168" fontId="74" fillId="0" borderId="1" xfId="4" applyNumberFormat="1" applyFont="1" applyFill="1"/>
    <xf numFmtId="0" fontId="74" fillId="0" borderId="1" xfId="2" applyFont="1" applyAlignment="1">
      <alignment horizontal="center"/>
    </xf>
    <xf numFmtId="0" fontId="74" fillId="0" borderId="1" xfId="2" applyFont="1" applyAlignment="1">
      <alignment horizontal="center" wrapText="1"/>
    </xf>
    <xf numFmtId="0" fontId="1" fillId="0" borderId="1" xfId="2" applyFont="1" applyAlignment="1">
      <alignment wrapText="1"/>
    </xf>
    <xf numFmtId="0" fontId="75" fillId="0" borderId="1" xfId="2" applyFont="1" applyAlignment="1">
      <alignment wrapText="1"/>
    </xf>
    <xf numFmtId="169" fontId="77" fillId="0" borderId="1" xfId="4" applyNumberFormat="1" applyFont="1" applyFill="1" applyBorder="1" applyAlignment="1" applyProtection="1"/>
    <xf numFmtId="0" fontId="77" fillId="0" borderId="1" xfId="2" applyFont="1" applyAlignment="1">
      <alignment wrapText="1"/>
    </xf>
    <xf numFmtId="169" fontId="1" fillId="0" borderId="1" xfId="4" applyNumberFormat="1" applyFont="1" applyFill="1" applyBorder="1" applyAlignment="1" applyProtection="1"/>
    <xf numFmtId="0" fontId="55" fillId="0" borderId="1" xfId="2" applyAlignment="1">
      <alignment wrapText="1"/>
    </xf>
    <xf numFmtId="169" fontId="77" fillId="0" borderId="1" xfId="2" applyNumberFormat="1" applyFont="1" applyAlignment="1">
      <alignment horizontal="center"/>
    </xf>
    <xf numFmtId="0" fontId="74" fillId="0" borderId="41" xfId="2" applyFont="1" applyBorder="1"/>
    <xf numFmtId="0" fontId="74" fillId="0" borderId="42" xfId="2" applyFont="1" applyBorder="1"/>
    <xf numFmtId="168" fontId="74" fillId="0" borderId="42" xfId="4" applyNumberFormat="1" applyFont="1" applyFill="1" applyBorder="1"/>
    <xf numFmtId="0" fontId="74" fillId="0" borderId="42" xfId="2" applyFont="1" applyBorder="1" applyAlignment="1">
      <alignment horizontal="center"/>
    </xf>
    <xf numFmtId="0" fontId="74" fillId="0" borderId="42" xfId="2" applyFont="1" applyBorder="1" applyAlignment="1">
      <alignment horizontal="center" wrapText="1"/>
    </xf>
    <xf numFmtId="0" fontId="74" fillId="0" borderId="43" xfId="2" applyFont="1" applyBorder="1"/>
    <xf numFmtId="44" fontId="74" fillId="0" borderId="44" xfId="4" applyFont="1" applyFill="1" applyBorder="1" applyAlignment="1"/>
    <xf numFmtId="0" fontId="74" fillId="0" borderId="35" xfId="2" applyFont="1" applyBorder="1" applyAlignment="1">
      <alignment horizontal="center"/>
    </xf>
    <xf numFmtId="44" fontId="1" fillId="0" borderId="32" xfId="4" applyFont="1" applyFill="1" applyBorder="1" applyAlignment="1">
      <alignment horizontal="center"/>
    </xf>
    <xf numFmtId="49" fontId="74" fillId="0" borderId="35" xfId="2" applyNumberFormat="1" applyFont="1" applyBorder="1" applyAlignment="1">
      <alignment horizontal="center" wrapText="1"/>
    </xf>
    <xf numFmtId="0" fontId="55" fillId="0" borderId="35" xfId="2" applyBorder="1" applyAlignment="1">
      <alignment horizontal="center"/>
    </xf>
    <xf numFmtId="0" fontId="74" fillId="0" borderId="32" xfId="2" applyFont="1" applyBorder="1" applyAlignment="1">
      <alignment horizontal="center"/>
    </xf>
    <xf numFmtId="0" fontId="74" fillId="0" borderId="32" xfId="2" applyFont="1" applyBorder="1" applyAlignment="1">
      <alignment horizontal="center" wrapText="1"/>
    </xf>
    <xf numFmtId="0" fontId="74" fillId="0" borderId="32" xfId="2" applyFont="1" applyBorder="1" applyAlignment="1">
      <alignment horizontal="center" vertical="center" wrapText="1"/>
    </xf>
    <xf numFmtId="0" fontId="74" fillId="0" borderId="32" xfId="2" applyFont="1" applyBorder="1" applyAlignment="1">
      <alignment wrapText="1"/>
    </xf>
    <xf numFmtId="49" fontId="78" fillId="0" borderId="45" xfId="2" applyNumberFormat="1" applyFont="1" applyBorder="1" applyAlignment="1">
      <alignment horizontal="center"/>
    </xf>
    <xf numFmtId="168" fontId="74" fillId="0" borderId="35" xfId="4" applyNumberFormat="1" applyFont="1" applyFill="1" applyBorder="1" applyAlignment="1">
      <alignment horizontal="center" wrapText="1"/>
    </xf>
    <xf numFmtId="44" fontId="74" fillId="0" borderId="46" xfId="4" applyFont="1" applyFill="1" applyBorder="1" applyAlignment="1"/>
    <xf numFmtId="0" fontId="74" fillId="0" borderId="47" xfId="2" applyFont="1" applyBorder="1" applyAlignment="1">
      <alignment horizontal="center"/>
    </xf>
    <xf numFmtId="168" fontId="74" fillId="0" borderId="47" xfId="4" applyNumberFormat="1" applyFont="1" applyFill="1" applyBorder="1" applyAlignment="1">
      <alignment horizontal="center" wrapText="1"/>
    </xf>
    <xf numFmtId="49" fontId="74" fillId="0" borderId="47" xfId="2" applyNumberFormat="1" applyFont="1" applyBorder="1" applyAlignment="1">
      <alignment horizontal="center" wrapText="1"/>
    </xf>
    <xf numFmtId="0" fontId="55" fillId="0" borderId="47" xfId="2" applyBorder="1" applyAlignment="1">
      <alignment horizontal="center"/>
    </xf>
    <xf numFmtId="0" fontId="74" fillId="0" borderId="47" xfId="2" applyFont="1" applyBorder="1" applyAlignment="1">
      <alignment horizontal="center" wrapText="1"/>
    </xf>
    <xf numFmtId="0" fontId="54" fillId="0" borderId="47" xfId="2" applyFont="1" applyBorder="1" applyAlignment="1">
      <alignment wrapText="1"/>
    </xf>
    <xf numFmtId="49" fontId="78" fillId="0" borderId="48" xfId="2" applyNumberFormat="1" applyFont="1" applyBorder="1" applyAlignment="1">
      <alignment horizontal="center"/>
    </xf>
    <xf numFmtId="44" fontId="74" fillId="0" borderId="1" xfId="4" applyFont="1" applyFill="1" applyBorder="1" applyAlignment="1"/>
    <xf numFmtId="168" fontId="74" fillId="0" borderId="1" xfId="4" applyNumberFormat="1" applyFont="1" applyFill="1" applyBorder="1" applyAlignment="1">
      <alignment horizontal="center" wrapText="1"/>
    </xf>
    <xf numFmtId="49" fontId="74" fillId="0" borderId="1" xfId="2" applyNumberFormat="1" applyFont="1" applyAlignment="1">
      <alignment horizontal="center" wrapText="1"/>
    </xf>
    <xf numFmtId="0" fontId="55" fillId="0" borderId="1" xfId="2" applyAlignment="1">
      <alignment horizontal="center"/>
    </xf>
    <xf numFmtId="0" fontId="55" fillId="0" borderId="1" xfId="2"/>
    <xf numFmtId="0" fontId="55" fillId="0" borderId="1" xfId="2" applyAlignment="1">
      <alignment vertical="center"/>
    </xf>
    <xf numFmtId="49" fontId="78" fillId="0" borderId="1" xfId="2" applyNumberFormat="1" applyFont="1" applyAlignment="1">
      <alignment horizontal="center"/>
    </xf>
    <xf numFmtId="44" fontId="74" fillId="0" borderId="41" xfId="4" applyFont="1" applyFill="1" applyBorder="1" applyAlignment="1"/>
    <xf numFmtId="168" fontId="74" fillId="0" borderId="42" xfId="4" applyNumberFormat="1" applyFont="1" applyFill="1" applyBorder="1" applyAlignment="1">
      <alignment horizontal="center" wrapText="1"/>
    </xf>
    <xf numFmtId="49" fontId="74" fillId="0" borderId="42" xfId="2" applyNumberFormat="1" applyFont="1" applyBorder="1" applyAlignment="1">
      <alignment horizontal="center" wrapText="1"/>
    </xf>
    <xf numFmtId="0" fontId="55" fillId="0" borderId="42" xfId="2" applyBorder="1" applyAlignment="1">
      <alignment horizontal="center"/>
    </xf>
    <xf numFmtId="0" fontId="55" fillId="0" borderId="42" xfId="2" applyBorder="1"/>
    <xf numFmtId="0" fontId="55" fillId="0" borderId="42" xfId="2" applyBorder="1" applyAlignment="1">
      <alignment vertical="center"/>
    </xf>
    <xf numFmtId="49" fontId="78" fillId="0" borderId="43" xfId="2" applyNumberFormat="1" applyFont="1" applyBorder="1" applyAlignment="1">
      <alignment horizontal="center"/>
    </xf>
    <xf numFmtId="44" fontId="74" fillId="0" borderId="49" xfId="4" applyFont="1" applyFill="1" applyBorder="1" applyAlignment="1"/>
    <xf numFmtId="0" fontId="79" fillId="0" borderId="32" xfId="2" applyFont="1" applyBorder="1" applyAlignment="1">
      <alignment horizontal="center" wrapText="1"/>
    </xf>
    <xf numFmtId="168" fontId="74" fillId="0" borderId="32" xfId="4" applyNumberFormat="1" applyFont="1" applyFill="1" applyBorder="1" applyAlignment="1">
      <alignment horizontal="center" wrapText="1"/>
    </xf>
    <xf numFmtId="49" fontId="74" fillId="0" borderId="32" xfId="2" applyNumberFormat="1" applyFont="1" applyBorder="1" applyAlignment="1">
      <alignment horizontal="center" wrapText="1"/>
    </xf>
    <xf numFmtId="0" fontId="80" fillId="0" borderId="32" xfId="2" applyFont="1" applyBorder="1" applyAlignment="1">
      <alignment horizontal="center"/>
    </xf>
    <xf numFmtId="49" fontId="78" fillId="0" borderId="50" xfId="2" applyNumberFormat="1" applyFont="1" applyBorder="1" applyAlignment="1">
      <alignment horizontal="center"/>
    </xf>
    <xf numFmtId="0" fontId="55" fillId="0" borderId="32" xfId="2" applyBorder="1" applyAlignment="1">
      <alignment horizontal="center"/>
    </xf>
    <xf numFmtId="168" fontId="74" fillId="0" borderId="32" xfId="5" applyNumberFormat="1" applyFont="1" applyFill="1" applyBorder="1" applyAlignment="1">
      <alignment horizontal="center" wrapText="1"/>
    </xf>
    <xf numFmtId="168" fontId="74" fillId="0" borderId="32" xfId="5" applyNumberFormat="1" applyFont="1" applyFill="1" applyBorder="1" applyAlignment="1">
      <alignment horizontal="center"/>
    </xf>
    <xf numFmtId="0" fontId="80" fillId="0" borderId="32" xfId="2" applyFont="1" applyBorder="1" applyAlignment="1">
      <alignment wrapText="1"/>
    </xf>
    <xf numFmtId="0" fontId="81" fillId="0" borderId="32" xfId="2" applyFont="1" applyBorder="1" applyAlignment="1">
      <alignment wrapText="1"/>
    </xf>
    <xf numFmtId="0" fontId="55" fillId="0" borderId="32" xfId="2" applyBorder="1" applyAlignment="1">
      <alignment vertical="center"/>
    </xf>
    <xf numFmtId="0" fontId="55" fillId="0" borderId="32" xfId="2" applyBorder="1"/>
    <xf numFmtId="168" fontId="74" fillId="0" borderId="32" xfId="6" applyNumberFormat="1" applyFont="1" applyFill="1" applyBorder="1" applyAlignment="1">
      <alignment horizontal="center"/>
    </xf>
    <xf numFmtId="44" fontId="74" fillId="0" borderId="32" xfId="4" applyFont="1" applyFill="1" applyBorder="1" applyAlignment="1">
      <alignment horizontal="center"/>
    </xf>
    <xf numFmtId="0" fontId="74" fillId="0" borderId="32" xfId="2" applyFont="1" applyBorder="1" applyAlignment="1">
      <alignment horizontal="center" textRotation="90"/>
    </xf>
    <xf numFmtId="168" fontId="1" fillId="0" borderId="32" xfId="4" applyNumberFormat="1" applyFont="1" applyFill="1" applyBorder="1"/>
    <xf numFmtId="168" fontId="74" fillId="0" borderId="32" xfId="4" applyNumberFormat="1" applyFont="1" applyFill="1" applyBorder="1" applyAlignment="1">
      <alignment horizontal="center"/>
    </xf>
    <xf numFmtId="168" fontId="74" fillId="0" borderId="32" xfId="7" applyNumberFormat="1" applyFont="1" applyFill="1" applyBorder="1" applyAlignment="1">
      <alignment horizontal="center" wrapText="1"/>
    </xf>
    <xf numFmtId="44" fontId="74" fillId="0" borderId="51" xfId="4" applyFont="1" applyFill="1" applyBorder="1" applyAlignment="1"/>
    <xf numFmtId="0" fontId="79" fillId="0" borderId="47" xfId="2" applyFont="1" applyBorder="1" applyAlignment="1">
      <alignment horizontal="center" wrapText="1"/>
    </xf>
    <xf numFmtId="0" fontId="74" fillId="0" borderId="47" xfId="2" applyFont="1" applyBorder="1" applyAlignment="1">
      <alignment wrapText="1"/>
    </xf>
    <xf numFmtId="0" fontId="75" fillId="0" borderId="47" xfId="2" applyFont="1" applyBorder="1" applyAlignment="1">
      <alignment wrapText="1"/>
    </xf>
    <xf numFmtId="49" fontId="74" fillId="0" borderId="48" xfId="2" applyNumberFormat="1" applyFont="1" applyBorder="1" applyAlignment="1">
      <alignment horizontal="center"/>
    </xf>
    <xf numFmtId="44" fontId="74" fillId="0" borderId="52" xfId="4" applyFont="1" applyFill="1" applyBorder="1" applyAlignment="1"/>
    <xf numFmtId="0" fontId="79" fillId="0" borderId="52" xfId="2" applyFont="1" applyBorder="1" applyAlignment="1">
      <alignment horizontal="center" wrapText="1"/>
    </xf>
    <xf numFmtId="168" fontId="74" fillId="0" borderId="52" xfId="4" applyNumberFormat="1" applyFont="1" applyFill="1" applyBorder="1" applyAlignment="1">
      <alignment horizontal="center"/>
    </xf>
    <xf numFmtId="49" fontId="74" fillId="0" borderId="52" xfId="2" applyNumberFormat="1" applyFont="1" applyBorder="1" applyAlignment="1">
      <alignment horizontal="center" wrapText="1"/>
    </xf>
    <xf numFmtId="0" fontId="74" fillId="0" borderId="52" xfId="2" applyFont="1" applyBorder="1" applyAlignment="1">
      <alignment wrapText="1"/>
    </xf>
    <xf numFmtId="0" fontId="74" fillId="0" borderId="52" xfId="2" applyFont="1" applyBorder="1" applyAlignment="1">
      <alignment horizontal="center" wrapText="1"/>
    </xf>
    <xf numFmtId="49" fontId="74" fillId="0" borderId="52" xfId="2" applyNumberFormat="1" applyFont="1" applyBorder="1" applyAlignment="1">
      <alignment horizontal="center"/>
    </xf>
    <xf numFmtId="0" fontId="79" fillId="0" borderId="1" xfId="2" applyFont="1" applyAlignment="1">
      <alignment horizontal="center" wrapText="1"/>
    </xf>
    <xf numFmtId="168" fontId="74" fillId="0" borderId="1" xfId="4" applyNumberFormat="1" applyFont="1" applyFill="1" applyBorder="1" applyAlignment="1">
      <alignment horizontal="center"/>
    </xf>
    <xf numFmtId="0" fontId="74" fillId="0" borderId="1" xfId="2" applyFont="1" applyAlignment="1">
      <alignment wrapText="1"/>
    </xf>
    <xf numFmtId="49" fontId="74" fillId="0" borderId="1" xfId="2" applyNumberFormat="1" applyFont="1" applyAlignment="1">
      <alignment horizontal="center"/>
    </xf>
    <xf numFmtId="0" fontId="79" fillId="0" borderId="42" xfId="2" applyFont="1" applyBorder="1" applyAlignment="1">
      <alignment horizontal="center" wrapText="1"/>
    </xf>
    <xf numFmtId="168" fontId="74" fillId="0" borderId="42" xfId="4" applyNumberFormat="1" applyFont="1" applyFill="1" applyBorder="1" applyAlignment="1">
      <alignment horizontal="center"/>
    </xf>
    <xf numFmtId="0" fontId="74" fillId="0" borderId="42" xfId="2" applyFont="1" applyBorder="1" applyAlignment="1">
      <alignment wrapText="1"/>
    </xf>
    <xf numFmtId="49" fontId="74" fillId="0" borderId="43" xfId="2" applyNumberFormat="1" applyFont="1" applyBorder="1" applyAlignment="1">
      <alignment horizontal="center"/>
    </xf>
    <xf numFmtId="49" fontId="74" fillId="0" borderId="50" xfId="2" applyNumberFormat="1" applyFont="1" applyBorder="1" applyAlignment="1">
      <alignment horizontal="center"/>
    </xf>
    <xf numFmtId="0" fontId="82" fillId="0" borderId="32" xfId="2" applyFont="1" applyBorder="1" applyAlignment="1">
      <alignment horizontal="center" wrapText="1"/>
    </xf>
    <xf numFmtId="0" fontId="55" fillId="0" borderId="32" xfId="2" applyBorder="1" applyAlignment="1">
      <alignment horizontal="center" wrapText="1"/>
    </xf>
    <xf numFmtId="168" fontId="74" fillId="0" borderId="32" xfId="8" applyNumberFormat="1" applyFont="1" applyFill="1" applyBorder="1" applyAlignment="1">
      <alignment horizontal="center"/>
    </xf>
    <xf numFmtId="168" fontId="74" fillId="0" borderId="32" xfId="9" applyNumberFormat="1" applyFont="1" applyFill="1" applyBorder="1" applyAlignment="1">
      <alignment horizontal="center"/>
    </xf>
    <xf numFmtId="0" fontId="74" fillId="0" borderId="32" xfId="2" applyFont="1" applyBorder="1"/>
    <xf numFmtId="168" fontId="74" fillId="0" borderId="32" xfId="10" applyNumberFormat="1" applyFont="1" applyFill="1" applyBorder="1" applyAlignment="1">
      <alignment horizontal="center"/>
    </xf>
    <xf numFmtId="168" fontId="74" fillId="0" borderId="32" xfId="11" applyNumberFormat="1" applyFont="1" applyFill="1" applyBorder="1" applyAlignment="1">
      <alignment horizontal="center"/>
    </xf>
    <xf numFmtId="49" fontId="80" fillId="0" borderId="32" xfId="2" applyNumberFormat="1" applyFont="1" applyBorder="1" applyAlignment="1">
      <alignment horizontal="center"/>
    </xf>
    <xf numFmtId="168" fontId="74" fillId="0" borderId="32" xfId="12" applyNumberFormat="1" applyFont="1" applyFill="1" applyBorder="1" applyAlignment="1">
      <alignment horizontal="center"/>
    </xf>
    <xf numFmtId="168" fontId="74" fillId="0" borderId="32" xfId="13" applyNumberFormat="1" applyFont="1" applyFill="1" applyBorder="1" applyAlignment="1">
      <alignment horizontal="center"/>
    </xf>
    <xf numFmtId="0" fontId="80" fillId="0" borderId="32" xfId="2" applyFont="1" applyBorder="1" applyAlignment="1">
      <alignment horizontal="center" wrapText="1"/>
    </xf>
    <xf numFmtId="168" fontId="74" fillId="0" borderId="32" xfId="14" applyNumberFormat="1" applyFont="1" applyFill="1" applyBorder="1" applyAlignment="1">
      <alignment horizontal="center"/>
    </xf>
    <xf numFmtId="168" fontId="74" fillId="0" borderId="32" xfId="15" applyNumberFormat="1" applyFont="1" applyFill="1" applyBorder="1" applyAlignment="1">
      <alignment horizontal="center"/>
    </xf>
    <xf numFmtId="168" fontId="74" fillId="0" borderId="32" xfId="16" applyNumberFormat="1" applyFont="1" applyFill="1" applyBorder="1" applyAlignment="1">
      <alignment horizontal="center"/>
    </xf>
    <xf numFmtId="168" fontId="74" fillId="0" borderId="32" xfId="17" applyNumberFormat="1" applyFont="1" applyFill="1" applyBorder="1" applyAlignment="1">
      <alignment horizontal="center"/>
    </xf>
    <xf numFmtId="168" fontId="74" fillId="0" borderId="32" xfId="18" applyNumberFormat="1" applyFont="1" applyFill="1" applyBorder="1" applyAlignment="1">
      <alignment horizontal="center"/>
    </xf>
    <xf numFmtId="0" fontId="79" fillId="0" borderId="32" xfId="2" applyFont="1" applyBorder="1" applyAlignment="1">
      <alignment horizontal="right" vertical="center" wrapText="1"/>
    </xf>
    <xf numFmtId="168" fontId="74" fillId="0" borderId="47" xfId="18" applyNumberFormat="1" applyFont="1" applyFill="1" applyBorder="1" applyAlignment="1">
      <alignment horizontal="center"/>
    </xf>
    <xf numFmtId="0" fontId="79" fillId="0" borderId="35" xfId="2" applyFont="1" applyBorder="1" applyAlignment="1">
      <alignment horizontal="center" wrapText="1"/>
    </xf>
    <xf numFmtId="168" fontId="74" fillId="0" borderId="35" xfId="18" applyNumberFormat="1" applyFont="1" applyFill="1" applyBorder="1" applyAlignment="1">
      <alignment horizontal="center"/>
    </xf>
    <xf numFmtId="0" fontId="74" fillId="0" borderId="35" xfId="2" applyFont="1" applyBorder="1" applyAlignment="1">
      <alignment horizontal="center" wrapText="1"/>
    </xf>
    <xf numFmtId="0" fontId="74" fillId="0" borderId="35" xfId="2" applyFont="1" applyBorder="1" applyAlignment="1">
      <alignment wrapText="1"/>
    </xf>
    <xf numFmtId="0" fontId="75" fillId="0" borderId="32" xfId="2" applyFont="1" applyBorder="1" applyAlignment="1">
      <alignment wrapText="1"/>
    </xf>
    <xf numFmtId="0" fontId="1" fillId="0" borderId="32" xfId="2" applyFont="1" applyBorder="1" applyAlignment="1">
      <alignment wrapText="1"/>
    </xf>
    <xf numFmtId="49" fontId="81" fillId="0" borderId="32" xfId="2" applyNumberFormat="1" applyFont="1" applyBorder="1" applyAlignment="1">
      <alignment horizontal="center" wrapText="1"/>
    </xf>
    <xf numFmtId="0" fontId="1" fillId="0" borderId="32" xfId="19" applyBorder="1" applyAlignment="1">
      <alignment wrapText="1"/>
    </xf>
    <xf numFmtId="44" fontId="54" fillId="0" borderId="49" xfId="4" applyFont="1" applyFill="1" applyBorder="1" applyAlignment="1">
      <alignment horizontal="center" wrapText="1"/>
    </xf>
    <xf numFmtId="0" fontId="75" fillId="0" borderId="32" xfId="2" applyFont="1" applyBorder="1" applyAlignment="1">
      <alignment horizontal="center" wrapText="1"/>
    </xf>
    <xf numFmtId="168" fontId="54" fillId="0" borderId="32" xfId="4" applyNumberFormat="1" applyFont="1" applyFill="1" applyBorder="1" applyAlignment="1">
      <alignment horizontal="center" wrapText="1"/>
    </xf>
    <xf numFmtId="0" fontId="77" fillId="0" borderId="32" xfId="2" applyFont="1" applyBorder="1" applyAlignment="1">
      <alignment horizontal="center" wrapText="1"/>
    </xf>
    <xf numFmtId="49" fontId="75" fillId="0" borderId="32" xfId="2" applyNumberFormat="1" applyFont="1" applyBorder="1" applyAlignment="1">
      <alignment horizontal="center" wrapText="1"/>
    </xf>
    <xf numFmtId="0" fontId="77" fillId="0" borderId="32" xfId="2" applyFont="1" applyBorder="1" applyAlignment="1">
      <alignment horizontal="center"/>
    </xf>
    <xf numFmtId="49" fontId="75" fillId="0" borderId="50" xfId="2" applyNumberFormat="1" applyFont="1" applyBorder="1" applyAlignment="1">
      <alignment horizontal="center"/>
    </xf>
    <xf numFmtId="44" fontId="54" fillId="0" borderId="51" xfId="4" applyFont="1" applyFill="1" applyBorder="1" applyAlignment="1">
      <alignment horizontal="center" wrapText="1"/>
    </xf>
    <xf numFmtId="0" fontId="75" fillId="0" borderId="47" xfId="2" applyFont="1" applyBorder="1" applyAlignment="1">
      <alignment horizontal="center" wrapText="1"/>
    </xf>
    <xf numFmtId="168" fontId="54" fillId="0" borderId="47" xfId="4" applyNumberFormat="1" applyFont="1" applyFill="1" applyBorder="1" applyAlignment="1">
      <alignment horizontal="center" wrapText="1"/>
    </xf>
    <xf numFmtId="0" fontId="77" fillId="0" borderId="47" xfId="2" applyFont="1" applyBorder="1" applyAlignment="1">
      <alignment horizontal="center" wrapText="1"/>
    </xf>
    <xf numFmtId="49" fontId="75" fillId="0" borderId="47" xfId="2" applyNumberFormat="1" applyFont="1" applyBorder="1" applyAlignment="1">
      <alignment horizontal="center" wrapText="1"/>
    </xf>
    <xf numFmtId="0" fontId="77" fillId="0" borderId="47" xfId="2" applyFont="1" applyBorder="1" applyAlignment="1">
      <alignment horizontal="center"/>
    </xf>
    <xf numFmtId="49" fontId="75" fillId="0" borderId="48" xfId="2" applyNumberFormat="1" applyFont="1" applyBorder="1" applyAlignment="1">
      <alignment horizontal="center"/>
    </xf>
    <xf numFmtId="0" fontId="84" fillId="0" borderId="1" xfId="20" applyFont="1"/>
    <xf numFmtId="0" fontId="85" fillId="0" borderId="1" xfId="20" applyFont="1"/>
    <xf numFmtId="0" fontId="86" fillId="0" borderId="1" xfId="20" applyFont="1"/>
    <xf numFmtId="49" fontId="84" fillId="0" borderId="1" xfId="20" applyNumberFormat="1" applyFont="1"/>
    <xf numFmtId="1" fontId="84" fillId="0" borderId="1" xfId="20" applyNumberFormat="1" applyFont="1"/>
    <xf numFmtId="170" fontId="84" fillId="0" borderId="1" xfId="20" applyNumberFormat="1" applyFont="1"/>
    <xf numFmtId="171" fontId="84" fillId="0" borderId="1" xfId="20" applyNumberFormat="1" applyFont="1"/>
    <xf numFmtId="0" fontId="87" fillId="0" borderId="1" xfId="20" applyFont="1"/>
    <xf numFmtId="1" fontId="90" fillId="0" borderId="1" xfId="20" applyNumberFormat="1" applyFont="1" applyAlignment="1">
      <alignment horizontal="right" vertical="top"/>
    </xf>
    <xf numFmtId="170" fontId="90" fillId="0" borderId="1" xfId="20" applyNumberFormat="1" applyFont="1" applyAlignment="1">
      <alignment horizontal="right" vertical="top"/>
    </xf>
    <xf numFmtId="171" fontId="90" fillId="0" borderId="1" xfId="20" applyNumberFormat="1" applyFont="1" applyAlignment="1">
      <alignment horizontal="right" vertical="top"/>
    </xf>
    <xf numFmtId="0" fontId="90" fillId="0" borderId="1" xfId="20" applyFont="1" applyAlignment="1">
      <alignment horizontal="right" vertical="top"/>
    </xf>
    <xf numFmtId="1" fontId="91" fillId="0" borderId="1" xfId="20" applyNumberFormat="1" applyFont="1" applyAlignment="1">
      <alignment horizontal="right" vertical="top"/>
    </xf>
    <xf numFmtId="170" fontId="91" fillId="0" borderId="1" xfId="20" applyNumberFormat="1" applyFont="1" applyAlignment="1">
      <alignment horizontal="right" vertical="top"/>
    </xf>
    <xf numFmtId="171" fontId="91" fillId="0" borderId="1" xfId="20" applyNumberFormat="1" applyFont="1" applyAlignment="1">
      <alignment horizontal="right" vertical="top"/>
    </xf>
    <xf numFmtId="49" fontId="91" fillId="0" borderId="1" xfId="20" applyNumberFormat="1" applyFont="1" applyAlignment="1">
      <alignment horizontal="left" vertical="top" wrapText="1"/>
    </xf>
    <xf numFmtId="0" fontId="91" fillId="0" borderId="1" xfId="20" applyFont="1" applyAlignment="1">
      <alignment horizontal="right" vertical="top"/>
    </xf>
    <xf numFmtId="1" fontId="90" fillId="0" borderId="53" xfId="20" applyNumberFormat="1" applyFont="1" applyBorder="1" applyAlignment="1">
      <alignment horizontal="center"/>
    </xf>
    <xf numFmtId="49" fontId="90" fillId="0" borderId="53" xfId="20" applyNumberFormat="1" applyFont="1" applyBorder="1" applyAlignment="1">
      <alignment horizontal="center"/>
    </xf>
    <xf numFmtId="170" fontId="90" fillId="0" borderId="53" xfId="20" applyNumberFormat="1" applyFont="1" applyBorder="1" applyAlignment="1">
      <alignment horizontal="center"/>
    </xf>
    <xf numFmtId="171" fontId="90" fillId="0" borderId="53" xfId="20" applyNumberFormat="1" applyFont="1" applyBorder="1" applyAlignment="1">
      <alignment horizontal="center"/>
    </xf>
    <xf numFmtId="0" fontId="90" fillId="0" borderId="53" xfId="20" applyFont="1" applyBorder="1" applyAlignment="1">
      <alignment horizontal="center"/>
    </xf>
    <xf numFmtId="1" fontId="86" fillId="0" borderId="1" xfId="20" applyNumberFormat="1" applyFont="1"/>
    <xf numFmtId="170" fontId="86" fillId="0" borderId="1" xfId="20" applyNumberFormat="1" applyFont="1"/>
    <xf numFmtId="171" fontId="86" fillId="0" borderId="1" xfId="20" applyNumberFormat="1" applyFont="1"/>
    <xf numFmtId="0" fontId="93" fillId="0" borderId="1" xfId="20" applyFont="1" applyAlignment="1">
      <alignment horizontal="center" vertical="top"/>
    </xf>
    <xf numFmtId="1" fontId="94" fillId="0" borderId="1" xfId="20" applyNumberFormat="1" applyFont="1"/>
    <xf numFmtId="170" fontId="94" fillId="0" borderId="1" xfId="20" applyNumberFormat="1" applyFont="1"/>
    <xf numFmtId="171" fontId="94" fillId="0" borderId="1" xfId="20" applyNumberFormat="1" applyFont="1"/>
    <xf numFmtId="170" fontId="94" fillId="0" borderId="1" xfId="20" applyNumberFormat="1" applyFont="1" applyAlignment="1">
      <alignment horizontal="right" vertical="top"/>
    </xf>
    <xf numFmtId="49" fontId="94" fillId="0" borderId="1" xfId="20" applyNumberFormat="1" applyFont="1" applyAlignment="1">
      <alignment horizontal="left" vertical="top"/>
    </xf>
    <xf numFmtId="0" fontId="94" fillId="0" borderId="1" xfId="20" applyFont="1"/>
    <xf numFmtId="1" fontId="82" fillId="0" borderId="53" xfId="20" applyNumberFormat="1" applyFont="1" applyBorder="1"/>
    <xf numFmtId="170" fontId="82" fillId="0" borderId="53" xfId="20" applyNumberFormat="1" applyFont="1" applyBorder="1"/>
    <xf numFmtId="171" fontId="82" fillId="0" borderId="53" xfId="20" applyNumberFormat="1" applyFont="1" applyBorder="1"/>
    <xf numFmtId="170" fontId="82" fillId="0" borderId="53" xfId="20" applyNumberFormat="1" applyFont="1" applyBorder="1" applyAlignment="1">
      <alignment horizontal="right" vertical="top"/>
    </xf>
    <xf numFmtId="49" fontId="82" fillId="0" borderId="53" xfId="20" applyNumberFormat="1" applyFont="1" applyBorder="1" applyAlignment="1">
      <alignment horizontal="left" vertical="top" indent="1"/>
    </xf>
    <xf numFmtId="0" fontId="82" fillId="0" borderId="1" xfId="20" applyFont="1"/>
    <xf numFmtId="1" fontId="82" fillId="0" borderId="1" xfId="20" applyNumberFormat="1" applyFont="1"/>
    <xf numFmtId="170" fontId="82" fillId="0" borderId="1" xfId="20" applyNumberFormat="1" applyFont="1"/>
    <xf numFmtId="171" fontId="82" fillId="0" borderId="1" xfId="20" applyNumberFormat="1" applyFont="1"/>
    <xf numFmtId="170" fontId="82" fillId="0" borderId="1" xfId="20" applyNumberFormat="1" applyFont="1" applyAlignment="1">
      <alignment horizontal="right" vertical="top"/>
    </xf>
    <xf numFmtId="49" fontId="82" fillId="0" borderId="1" xfId="20" applyNumberFormat="1" applyFont="1" applyAlignment="1">
      <alignment horizontal="left" vertical="top" indent="1"/>
    </xf>
    <xf numFmtId="49" fontId="94" fillId="0" borderId="1" xfId="20" applyNumberFormat="1" applyFont="1" applyAlignment="1">
      <alignment horizontal="left" vertical="top" indent="1"/>
    </xf>
    <xf numFmtId="1" fontId="84" fillId="0" borderId="53" xfId="20" applyNumberFormat="1" applyFont="1" applyBorder="1"/>
    <xf numFmtId="170" fontId="84" fillId="0" borderId="53" xfId="20" applyNumberFormat="1" applyFont="1" applyBorder="1"/>
    <xf numFmtId="171" fontId="84" fillId="0" borderId="53" xfId="20" applyNumberFormat="1" applyFont="1" applyBorder="1"/>
    <xf numFmtId="49" fontId="84" fillId="0" borderId="53" xfId="20" applyNumberFormat="1" applyFont="1" applyBorder="1"/>
    <xf numFmtId="49" fontId="90" fillId="0" borderId="1" xfId="20" applyNumberFormat="1" applyFont="1" applyAlignment="1">
      <alignment horizontal="left" vertical="top" wrapText="1" indent="2"/>
    </xf>
    <xf numFmtId="49" fontId="91" fillId="0" borderId="1" xfId="20" applyNumberFormat="1" applyFont="1" applyAlignment="1">
      <alignment horizontal="left" vertical="top" wrapText="1" indent="1"/>
    </xf>
    <xf numFmtId="0" fontId="95" fillId="0" borderId="1" xfId="20" applyFont="1"/>
    <xf numFmtId="0" fontId="97" fillId="0" borderId="1" xfId="20" applyFont="1"/>
    <xf numFmtId="49" fontId="97" fillId="0" borderId="1" xfId="20" applyNumberFormat="1" applyFont="1" applyAlignment="1">
      <alignment horizontal="left"/>
    </xf>
    <xf numFmtId="0" fontId="97" fillId="0" borderId="1" xfId="20" applyFont="1" applyAlignment="1">
      <alignment horizontal="left"/>
    </xf>
    <xf numFmtId="0" fontId="98" fillId="0" borderId="1" xfId="20" applyFont="1"/>
    <xf numFmtId="0" fontId="98" fillId="0" borderId="54" xfId="20" applyFont="1" applyBorder="1"/>
    <xf numFmtId="49" fontId="96" fillId="0" borderId="1" xfId="20" applyNumberFormat="1" applyFont="1" applyAlignment="1">
      <alignment horizontal="left" vertical="top"/>
    </xf>
    <xf numFmtId="0" fontId="96" fillId="0" borderId="1" xfId="20" applyFont="1" applyAlignment="1">
      <alignment horizontal="left" vertical="top"/>
    </xf>
    <xf numFmtId="0" fontId="96" fillId="0" borderId="55" xfId="20" applyFont="1" applyBorder="1" applyAlignment="1">
      <alignment horizontal="left" vertical="top"/>
    </xf>
    <xf numFmtId="0" fontId="99" fillId="0" borderId="1" xfId="20" applyFont="1"/>
    <xf numFmtId="0" fontId="96" fillId="0" borderId="53" xfId="20" applyFont="1" applyBorder="1" applyAlignment="1">
      <alignment horizontal="left" vertical="top"/>
    </xf>
    <xf numFmtId="170" fontId="96" fillId="0" borderId="53" xfId="20" applyNumberFormat="1" applyFont="1" applyBorder="1" applyAlignment="1">
      <alignment horizontal="right" vertical="top"/>
    </xf>
    <xf numFmtId="0" fontId="91" fillId="0" borderId="53" xfId="20" applyFont="1" applyBorder="1" applyAlignment="1">
      <alignment horizontal="right" vertical="top"/>
    </xf>
    <xf numFmtId="0" fontId="100" fillId="0" borderId="1" xfId="20" applyFont="1"/>
    <xf numFmtId="0" fontId="101" fillId="0" borderId="1" xfId="20" applyFont="1"/>
    <xf numFmtId="0" fontId="102" fillId="0" borderId="1" xfId="20" applyFont="1"/>
    <xf numFmtId="0" fontId="89" fillId="0" borderId="1" xfId="20" applyFont="1" applyAlignment="1">
      <alignment horizontal="left" vertical="top"/>
    </xf>
    <xf numFmtId="170" fontId="89" fillId="0" borderId="1" xfId="20" applyNumberFormat="1" applyFont="1" applyAlignment="1">
      <alignment horizontal="right" vertical="top"/>
    </xf>
    <xf numFmtId="0" fontId="89" fillId="0" borderId="1" xfId="20" applyFont="1" applyAlignment="1">
      <alignment horizontal="right" vertical="top"/>
    </xf>
    <xf numFmtId="170" fontId="96" fillId="0" borderId="1" xfId="20" applyNumberFormat="1" applyFont="1" applyAlignment="1">
      <alignment horizontal="right" vertical="top"/>
    </xf>
    <xf numFmtId="0" fontId="91" fillId="0" borderId="1" xfId="20" applyFont="1" applyAlignment="1">
      <alignment horizontal="left" vertical="top"/>
    </xf>
    <xf numFmtId="49" fontId="103" fillId="0" borderId="5" xfId="20" applyNumberFormat="1" applyFont="1" applyBorder="1"/>
    <xf numFmtId="49" fontId="96" fillId="0" borderId="7" xfId="20" applyNumberFormat="1" applyFont="1" applyBorder="1" applyAlignment="1">
      <alignment horizontal="left" vertical="top" wrapText="1"/>
    </xf>
    <xf numFmtId="49" fontId="96" fillId="0" borderId="56" xfId="20" applyNumberFormat="1" applyFont="1" applyBorder="1" applyAlignment="1">
      <alignment horizontal="left" vertical="top" wrapText="1"/>
    </xf>
    <xf numFmtId="49" fontId="96" fillId="0" borderId="9" xfId="20" applyNumberFormat="1" applyFont="1" applyBorder="1" applyAlignment="1">
      <alignment horizontal="left" vertical="top" wrapText="1"/>
    </xf>
    <xf numFmtId="0" fontId="104" fillId="0" borderId="57" xfId="20" applyFont="1" applyBorder="1" applyAlignment="1">
      <alignment horizontal="center"/>
    </xf>
    <xf numFmtId="0" fontId="93" fillId="0" borderId="1" xfId="20" applyFont="1"/>
    <xf numFmtId="49" fontId="103" fillId="0" borderId="59" xfId="20" applyNumberFormat="1" applyFont="1" applyBorder="1"/>
    <xf numFmtId="49" fontId="96" fillId="0" borderId="60" xfId="20" applyNumberFormat="1" applyFont="1" applyBorder="1" applyAlignment="1">
      <alignment horizontal="left" vertical="top" wrapText="1"/>
    </xf>
    <xf numFmtId="49" fontId="96" fillId="0" borderId="61" xfId="20" applyNumberFormat="1" applyFont="1" applyBorder="1" applyAlignment="1">
      <alignment horizontal="left" vertical="top" wrapText="1"/>
    </xf>
    <xf numFmtId="49" fontId="96" fillId="0" borderId="62" xfId="20" applyNumberFormat="1" applyFont="1" applyBorder="1" applyAlignment="1">
      <alignment horizontal="left" vertical="top" wrapText="1"/>
    </xf>
    <xf numFmtId="0" fontId="84" fillId="7" borderId="1" xfId="20" applyFont="1" applyFill="1"/>
    <xf numFmtId="14" fontId="103" fillId="0" borderId="1" xfId="20" applyNumberFormat="1" applyFont="1" applyAlignment="1">
      <alignment horizontal="left" vertical="top"/>
    </xf>
    <xf numFmtId="0" fontId="105" fillId="0" borderId="1" xfId="20" applyFont="1" applyAlignment="1">
      <alignment horizontal="right" vertical="top"/>
    </xf>
    <xf numFmtId="173" fontId="103" fillId="0" borderId="1" xfId="20" applyNumberFormat="1" applyFont="1" applyAlignment="1">
      <alignment horizontal="left" vertical="top"/>
    </xf>
    <xf numFmtId="14" fontId="96" fillId="0" borderId="1" xfId="20" applyNumberFormat="1" applyFont="1" applyAlignment="1">
      <alignment horizontal="left" vertical="top"/>
    </xf>
    <xf numFmtId="173" fontId="96" fillId="0" borderId="1" xfId="20" applyNumberFormat="1" applyFont="1" applyAlignment="1">
      <alignment horizontal="left" vertical="top"/>
    </xf>
    <xf numFmtId="49" fontId="96" fillId="0" borderId="1" xfId="20" applyNumberFormat="1" applyFont="1" applyAlignment="1">
      <alignment horizontal="left" vertical="top" wrapText="1"/>
    </xf>
    <xf numFmtId="49" fontId="98" fillId="0" borderId="1" xfId="20" applyNumberFormat="1" applyFont="1" applyAlignment="1">
      <alignment horizontal="left" vertical="top" wrapText="1"/>
    </xf>
    <xf numFmtId="49" fontId="91" fillId="0" borderId="1" xfId="20" applyNumberFormat="1" applyFont="1" applyAlignment="1">
      <alignment horizontal="right" vertical="top" wrapText="1"/>
    </xf>
    <xf numFmtId="0" fontId="91" fillId="0" borderId="1" xfId="20" applyFont="1" applyAlignment="1">
      <alignment horizontal="right"/>
    </xf>
    <xf numFmtId="0" fontId="106" fillId="0" borderId="1" xfId="20" applyFont="1" applyAlignment="1">
      <alignment horizontal="left"/>
    </xf>
    <xf numFmtId="0" fontId="84" fillId="0" borderId="1" xfId="20" applyFont="1" applyAlignment="1">
      <alignment horizontal="center"/>
    </xf>
    <xf numFmtId="0" fontId="105" fillId="0" borderId="1" xfId="20" applyFont="1" applyAlignment="1">
      <alignment horizontal="center"/>
    </xf>
    <xf numFmtId="0" fontId="93" fillId="6" borderId="1" xfId="20" applyFont="1" applyFill="1" applyAlignment="1">
      <alignment horizontal="center"/>
    </xf>
    <xf numFmtId="0" fontId="93" fillId="0" borderId="63" xfId="20" applyFont="1" applyBorder="1" applyAlignment="1">
      <alignment horizontal="left"/>
    </xf>
    <xf numFmtId="0" fontId="107" fillId="6" borderId="1" xfId="20" applyFont="1" applyFill="1" applyAlignment="1">
      <alignment horizontal="center"/>
    </xf>
    <xf numFmtId="0" fontId="108" fillId="0" borderId="1" xfId="20" applyFont="1"/>
    <xf numFmtId="0" fontId="108" fillId="6" borderId="1" xfId="20" applyFont="1" applyFill="1" applyAlignment="1">
      <alignment horizontal="center"/>
    </xf>
    <xf numFmtId="0" fontId="84" fillId="0" borderId="1" xfId="20" applyFont="1" applyProtection="1">
      <protection locked="0"/>
    </xf>
    <xf numFmtId="0" fontId="93" fillId="0" borderId="1" xfId="20" applyFont="1" applyAlignment="1" applyProtection="1">
      <alignment horizontal="center" vertical="top"/>
      <protection locked="0"/>
    </xf>
    <xf numFmtId="1" fontId="84" fillId="0" borderId="1" xfId="20" applyNumberFormat="1" applyFont="1" applyProtection="1">
      <protection locked="0"/>
    </xf>
    <xf numFmtId="49" fontId="84" fillId="0" borderId="1" xfId="20" applyNumberFormat="1" applyFont="1" applyProtection="1">
      <protection locked="0"/>
    </xf>
    <xf numFmtId="171" fontId="84" fillId="0" borderId="1" xfId="20" applyNumberFormat="1" applyFont="1" applyProtection="1">
      <protection locked="0"/>
    </xf>
    <xf numFmtId="172" fontId="84" fillId="0" borderId="1" xfId="20" applyNumberFormat="1" applyFont="1" applyProtection="1">
      <protection locked="0"/>
    </xf>
    <xf numFmtId="170" fontId="84" fillId="0" borderId="1" xfId="20" applyNumberFormat="1" applyFont="1" applyProtection="1">
      <protection locked="0"/>
    </xf>
    <xf numFmtId="0" fontId="87" fillId="0" borderId="1" xfId="20" applyFont="1" applyProtection="1">
      <protection locked="0"/>
    </xf>
    <xf numFmtId="49" fontId="85" fillId="6" borderId="1" xfId="20" applyNumberFormat="1" applyFont="1" applyFill="1" applyAlignment="1" applyProtection="1">
      <alignment horizontal="center"/>
      <protection locked="0"/>
    </xf>
    <xf numFmtId="0" fontId="85" fillId="0" borderId="1" xfId="20" applyFont="1" applyProtection="1">
      <protection locked="0"/>
    </xf>
    <xf numFmtId="1" fontId="85" fillId="0" borderId="1" xfId="20" applyNumberFormat="1" applyFont="1" applyProtection="1">
      <protection locked="0"/>
    </xf>
    <xf numFmtId="171" fontId="86" fillId="0" borderId="1" xfId="20" applyNumberFormat="1" applyFont="1" applyProtection="1">
      <protection locked="0"/>
    </xf>
    <xf numFmtId="170" fontId="86" fillId="0" borderId="1" xfId="20" applyNumberFormat="1" applyFont="1" applyProtection="1">
      <protection locked="0"/>
    </xf>
    <xf numFmtId="49" fontId="86" fillId="0" borderId="1" xfId="20" applyNumberFormat="1" applyFont="1" applyProtection="1">
      <protection locked="0"/>
    </xf>
    <xf numFmtId="1" fontId="86" fillId="0" borderId="1" xfId="20" applyNumberFormat="1" applyFont="1" applyProtection="1">
      <protection locked="0"/>
    </xf>
    <xf numFmtId="0" fontId="86" fillId="0" borderId="1" xfId="20" applyFont="1" applyProtection="1">
      <protection locked="0"/>
    </xf>
    <xf numFmtId="49" fontId="85" fillId="0" borderId="1" xfId="20" applyNumberFormat="1" applyFont="1" applyAlignment="1" applyProtection="1">
      <alignment horizontal="left"/>
      <protection locked="0"/>
    </xf>
    <xf numFmtId="0" fontId="90" fillId="0" borderId="53" xfId="20" applyFont="1" applyBorder="1" applyAlignment="1" applyProtection="1">
      <alignment horizontal="center"/>
      <protection locked="0"/>
    </xf>
    <xf numFmtId="1" fontId="90" fillId="0" borderId="53" xfId="20" applyNumberFormat="1" applyFont="1" applyBorder="1" applyAlignment="1" applyProtection="1">
      <alignment horizontal="center"/>
      <protection locked="0"/>
    </xf>
    <xf numFmtId="49" fontId="90" fillId="0" borderId="53" xfId="20" applyNumberFormat="1" applyFont="1" applyBorder="1" applyAlignment="1" applyProtection="1">
      <alignment horizontal="center"/>
      <protection locked="0"/>
    </xf>
    <xf numFmtId="171" fontId="90" fillId="0" borderId="53" xfId="20" applyNumberFormat="1" applyFont="1" applyBorder="1" applyAlignment="1" applyProtection="1">
      <alignment horizontal="center"/>
      <protection locked="0"/>
    </xf>
    <xf numFmtId="172" fontId="90" fillId="0" borderId="53" xfId="20" applyNumberFormat="1" applyFont="1" applyBorder="1" applyAlignment="1" applyProtection="1">
      <alignment horizontal="center"/>
      <protection locked="0"/>
    </xf>
    <xf numFmtId="170" fontId="90" fillId="0" borderId="53" xfId="20" applyNumberFormat="1" applyFont="1" applyBorder="1" applyAlignment="1" applyProtection="1">
      <alignment horizontal="center"/>
      <protection locked="0"/>
    </xf>
    <xf numFmtId="49" fontId="85" fillId="0" borderId="1" xfId="20" applyNumberFormat="1" applyFont="1" applyProtection="1">
      <protection locked="0"/>
    </xf>
    <xf numFmtId="0" fontId="91" fillId="0" borderId="1" xfId="20" applyFont="1" applyAlignment="1" applyProtection="1">
      <alignment horizontal="right" vertical="top"/>
      <protection locked="0"/>
    </xf>
    <xf numFmtId="1" fontId="91" fillId="0" borderId="1" xfId="20" applyNumberFormat="1" applyFont="1" applyAlignment="1" applyProtection="1">
      <alignment horizontal="right" vertical="top"/>
      <protection locked="0"/>
    </xf>
    <xf numFmtId="1" fontId="91" fillId="0" borderId="1" xfId="20" applyNumberFormat="1" applyFont="1" applyProtection="1">
      <protection locked="0"/>
    </xf>
    <xf numFmtId="49" fontId="91" fillId="0" borderId="1" xfId="20" applyNumberFormat="1" applyFont="1" applyProtection="1">
      <protection locked="0"/>
    </xf>
    <xf numFmtId="49" fontId="91" fillId="0" borderId="1" xfId="20" applyNumberFormat="1" applyFont="1" applyAlignment="1" applyProtection="1">
      <alignment horizontal="left" vertical="top" wrapText="1"/>
      <protection locked="0"/>
    </xf>
    <xf numFmtId="171" fontId="91" fillId="0" borderId="1" xfId="20" applyNumberFormat="1" applyFont="1" applyProtection="1">
      <protection locked="0"/>
    </xf>
    <xf numFmtId="172" fontId="91" fillId="0" borderId="1" xfId="20" applyNumberFormat="1" applyFont="1" applyProtection="1">
      <protection locked="0"/>
    </xf>
    <xf numFmtId="170" fontId="91" fillId="0" borderId="1" xfId="20" applyNumberFormat="1" applyFont="1" applyAlignment="1" applyProtection="1">
      <alignment horizontal="right" vertical="top"/>
      <protection locked="0"/>
    </xf>
    <xf numFmtId="171" fontId="91" fillId="0" borderId="1" xfId="20" applyNumberFormat="1" applyFont="1" applyAlignment="1" applyProtection="1">
      <alignment horizontal="right" vertical="top"/>
      <protection locked="0"/>
    </xf>
    <xf numFmtId="170" fontId="91" fillId="0" borderId="1" xfId="20" applyNumberFormat="1" applyFont="1" applyProtection="1">
      <protection locked="0"/>
    </xf>
    <xf numFmtId="0" fontId="90" fillId="0" borderId="1" xfId="20" applyFont="1" applyAlignment="1" applyProtection="1">
      <alignment horizontal="right" vertical="top"/>
      <protection locked="0"/>
    </xf>
    <xf numFmtId="1" fontId="90" fillId="0" borderId="1" xfId="20" applyNumberFormat="1" applyFont="1" applyAlignment="1" applyProtection="1">
      <alignment horizontal="right" vertical="top"/>
      <protection locked="0"/>
    </xf>
    <xf numFmtId="1" fontId="90" fillId="0" borderId="1" xfId="20" applyNumberFormat="1" applyFont="1" applyProtection="1">
      <protection locked="0"/>
    </xf>
    <xf numFmtId="49" fontId="90" fillId="0" borderId="1" xfId="20" applyNumberFormat="1" applyFont="1" applyProtection="1">
      <protection locked="0"/>
    </xf>
    <xf numFmtId="49" fontId="90" fillId="0" borderId="1" xfId="20" applyNumberFormat="1" applyFont="1" applyAlignment="1" applyProtection="1">
      <alignment horizontal="left" vertical="top" wrapText="1"/>
      <protection locked="0"/>
    </xf>
    <xf numFmtId="171" fontId="90" fillId="0" borderId="1" xfId="20" applyNumberFormat="1" applyFont="1" applyProtection="1">
      <protection locked="0"/>
    </xf>
    <xf numFmtId="172" fontId="90" fillId="0" borderId="1" xfId="20" applyNumberFormat="1" applyFont="1" applyProtection="1">
      <protection locked="0"/>
    </xf>
    <xf numFmtId="170" fontId="90" fillId="0" borderId="1" xfId="20" applyNumberFormat="1" applyFont="1" applyAlignment="1" applyProtection="1">
      <alignment horizontal="right" vertical="top"/>
      <protection locked="0"/>
    </xf>
    <xf numFmtId="171" fontId="90" fillId="0" borderId="1" xfId="20" applyNumberFormat="1" applyFont="1" applyAlignment="1" applyProtection="1">
      <alignment horizontal="right" vertical="top"/>
      <protection locked="0"/>
    </xf>
    <xf numFmtId="170" fontId="90" fillId="0" borderId="1" xfId="20" applyNumberFormat="1" applyFont="1" applyProtection="1">
      <protection locked="0"/>
    </xf>
    <xf numFmtId="0" fontId="89" fillId="0" borderId="1" xfId="20" applyFont="1" applyProtection="1">
      <protection locked="0"/>
    </xf>
    <xf numFmtId="1" fontId="89" fillId="0" borderId="1" xfId="20" applyNumberFormat="1" applyFont="1" applyAlignment="1" applyProtection="1">
      <alignment horizontal="right" vertical="top"/>
      <protection locked="0"/>
    </xf>
    <xf numFmtId="1" fontId="89" fillId="0" borderId="8" xfId="20" applyNumberFormat="1" applyFont="1" applyBorder="1" applyAlignment="1" applyProtection="1">
      <alignment horizontal="center" vertical="top"/>
      <protection locked="0"/>
    </xf>
    <xf numFmtId="49" fontId="89" fillId="0" borderId="7" xfId="20" applyNumberFormat="1" applyFont="1" applyBorder="1" applyAlignment="1" applyProtection="1">
      <alignment horizontal="center" vertical="top"/>
      <protection locked="0"/>
    </xf>
    <xf numFmtId="49" fontId="89" fillId="0" borderId="7" xfId="20" applyNumberFormat="1" applyFont="1" applyBorder="1" applyAlignment="1" applyProtection="1">
      <alignment horizontal="right" vertical="top"/>
      <protection locked="0"/>
    </xf>
    <xf numFmtId="49" fontId="89" fillId="0" borderId="7" xfId="20" applyNumberFormat="1" applyFont="1" applyBorder="1" applyAlignment="1" applyProtection="1">
      <alignment horizontal="left" vertical="top" wrapText="1"/>
      <protection locked="0"/>
    </xf>
    <xf numFmtId="171" fontId="89" fillId="0" borderId="7" xfId="20" applyNumberFormat="1" applyFont="1" applyBorder="1" applyAlignment="1" applyProtection="1">
      <alignment horizontal="right" vertical="top"/>
      <protection locked="0"/>
    </xf>
    <xf numFmtId="172" fontId="89" fillId="0" borderId="7" xfId="20" applyNumberFormat="1" applyFont="1" applyBorder="1" applyAlignment="1" applyProtection="1">
      <alignment horizontal="right" vertical="top"/>
      <protection locked="0"/>
    </xf>
    <xf numFmtId="170" fontId="89" fillId="0" borderId="7" xfId="20" applyNumberFormat="1" applyFont="1" applyBorder="1" applyAlignment="1" applyProtection="1">
      <alignment horizontal="right" vertical="top"/>
      <protection locked="0"/>
    </xf>
    <xf numFmtId="49" fontId="89" fillId="0" borderId="7" xfId="20" applyNumberFormat="1" applyFont="1" applyBorder="1" applyAlignment="1" applyProtection="1">
      <alignment horizontal="left" vertical="top"/>
      <protection locked="0"/>
    </xf>
    <xf numFmtId="1" fontId="89" fillId="0" borderId="7" xfId="20" applyNumberFormat="1" applyFont="1" applyBorder="1" applyAlignment="1" applyProtection="1">
      <alignment horizontal="right" vertical="top"/>
      <protection locked="0"/>
    </xf>
    <xf numFmtId="0" fontId="88" fillId="0" borderId="1" xfId="20" applyFont="1" applyProtection="1">
      <protection locked="0"/>
    </xf>
    <xf numFmtId="1" fontId="88" fillId="0" borderId="1" xfId="20" applyNumberFormat="1" applyFont="1" applyProtection="1">
      <protection locked="0"/>
    </xf>
    <xf numFmtId="49" fontId="88" fillId="0" borderId="1" xfId="20" applyNumberFormat="1" applyFont="1" applyProtection="1">
      <protection locked="0"/>
    </xf>
    <xf numFmtId="49" fontId="88" fillId="0" borderId="1" xfId="20" applyNumberFormat="1" applyFont="1" applyAlignment="1" applyProtection="1">
      <alignment horizontal="right" vertical="top"/>
      <protection locked="0"/>
    </xf>
    <xf numFmtId="171" fontId="88" fillId="0" borderId="1" xfId="20" applyNumberFormat="1" applyFont="1" applyProtection="1">
      <protection locked="0"/>
    </xf>
    <xf numFmtId="170" fontId="88" fillId="0" borderId="1" xfId="20" applyNumberFormat="1" applyFont="1" applyProtection="1">
      <protection locked="0"/>
    </xf>
    <xf numFmtId="49" fontId="88" fillId="0" borderId="1" xfId="20" applyNumberFormat="1" applyFont="1" applyAlignment="1" applyProtection="1">
      <alignment horizontal="left" vertical="top" wrapText="1"/>
      <protection locked="0"/>
    </xf>
    <xf numFmtId="0" fontId="84" fillId="0" borderId="1" xfId="20" applyFont="1" applyAlignment="1" applyProtection="1">
      <alignment horizontal="left" vertical="top" wrapText="1"/>
      <protection locked="0"/>
    </xf>
    <xf numFmtId="49" fontId="84" fillId="0" borderId="1" xfId="20" applyNumberFormat="1" applyFont="1" applyAlignment="1" applyProtection="1">
      <alignment horizontal="left" vertical="top" wrapText="1"/>
      <protection locked="0"/>
    </xf>
    <xf numFmtId="0" fontId="92" fillId="0" borderId="1" xfId="20" applyFont="1" applyProtection="1">
      <protection locked="0"/>
    </xf>
    <xf numFmtId="1" fontId="92" fillId="0" borderId="1" xfId="20" applyNumberFormat="1" applyFont="1" applyProtection="1">
      <protection locked="0"/>
    </xf>
    <xf numFmtId="49" fontId="92" fillId="0" borderId="1" xfId="20" applyNumberFormat="1" applyFont="1" applyProtection="1">
      <protection locked="0"/>
    </xf>
    <xf numFmtId="49" fontId="92" fillId="0" borderId="1" xfId="20" applyNumberFormat="1" applyFont="1" applyAlignment="1" applyProtection="1">
      <alignment horizontal="right" vertical="top"/>
      <protection locked="0"/>
    </xf>
    <xf numFmtId="49" fontId="92" fillId="0" borderId="1" xfId="20" applyNumberFormat="1" applyFont="1" applyAlignment="1" applyProtection="1">
      <alignment horizontal="left" vertical="top" wrapText="1"/>
      <protection locked="0"/>
    </xf>
    <xf numFmtId="171" fontId="92" fillId="0" borderId="1" xfId="20" applyNumberFormat="1" applyFont="1" applyAlignment="1" applyProtection="1">
      <alignment horizontal="right" vertical="top"/>
      <protection locked="0"/>
    </xf>
    <xf numFmtId="172" fontId="92" fillId="0" borderId="1" xfId="20" applyNumberFormat="1" applyFont="1" applyProtection="1">
      <protection locked="0"/>
    </xf>
    <xf numFmtId="170" fontId="92" fillId="0" borderId="1" xfId="20" applyNumberFormat="1" applyFont="1" applyProtection="1">
      <protection locked="0"/>
    </xf>
    <xf numFmtId="171" fontId="92" fillId="0" borderId="1" xfId="20" applyNumberFormat="1" applyFont="1" applyProtection="1">
      <protection locked="0"/>
    </xf>
    <xf numFmtId="171" fontId="89" fillId="0" borderId="7" xfId="20" applyNumberFormat="1" applyFont="1" applyBorder="1" applyAlignment="1" applyProtection="1">
      <alignment horizontal="right" vertical="top"/>
    </xf>
    <xf numFmtId="172" fontId="89" fillId="0" borderId="7" xfId="20" applyNumberFormat="1" applyFont="1" applyBorder="1" applyAlignment="1" applyProtection="1">
      <alignment horizontal="right" vertical="top"/>
    </xf>
    <xf numFmtId="170" fontId="89" fillId="0" borderId="7" xfId="20" applyNumberFormat="1" applyFont="1" applyBorder="1" applyAlignment="1" applyProtection="1">
      <alignment horizontal="right" vertical="top"/>
    </xf>
    <xf numFmtId="49" fontId="96" fillId="0" borderId="61" xfId="20" applyNumberFormat="1" applyFont="1" applyBorder="1" applyAlignment="1">
      <alignment horizontal="left" vertical="top" wrapText="1"/>
    </xf>
    <xf numFmtId="49" fontId="96" fillId="0" borderId="60" xfId="20" applyNumberFormat="1" applyFont="1" applyBorder="1" applyAlignment="1">
      <alignment horizontal="left" vertical="top" wrapText="1"/>
    </xf>
    <xf numFmtId="0" fontId="93" fillId="0" borderId="58" xfId="20" applyFont="1" applyBorder="1" applyAlignment="1">
      <alignment horizontal="center"/>
    </xf>
    <xf numFmtId="49" fontId="96" fillId="0" borderId="1" xfId="20" applyNumberFormat="1" applyFont="1" applyAlignment="1">
      <alignment horizontal="right" vertical="top" wrapText="1"/>
    </xf>
    <xf numFmtId="0" fontId="96" fillId="0" borderId="1" xfId="20" applyFont="1" applyAlignment="1">
      <alignment horizontal="left"/>
    </xf>
    <xf numFmtId="0" fontId="98" fillId="0" borderId="1" xfId="20" applyFont="1" applyAlignment="1">
      <alignment horizontal="left"/>
    </xf>
    <xf numFmtId="0" fontId="93" fillId="0" borderId="63" xfId="20" applyFont="1" applyBorder="1" applyAlignment="1">
      <alignment horizontal="center"/>
    </xf>
    <xf numFmtId="0" fontId="104" fillId="0" borderId="57" xfId="20" applyFont="1" applyBorder="1" applyAlignment="1">
      <alignment horizontal="center"/>
    </xf>
    <xf numFmtId="0" fontId="108" fillId="0" borderId="1" xfId="20" applyFont="1" applyAlignment="1">
      <alignment horizontal="center"/>
    </xf>
    <xf numFmtId="49" fontId="96" fillId="0" borderId="1" xfId="20" applyNumberFormat="1" applyFont="1" applyAlignment="1">
      <alignment horizontal="left" vertical="top" wrapText="1"/>
    </xf>
    <xf numFmtId="49" fontId="88" fillId="0" borderId="1" xfId="20" applyNumberFormat="1" applyFont="1" applyAlignment="1" applyProtection="1">
      <alignment horizontal="left" vertical="top" wrapText="1"/>
      <protection locked="0"/>
    </xf>
    <xf numFmtId="171" fontId="88" fillId="0" borderId="1" xfId="20" applyNumberFormat="1" applyFont="1" applyAlignment="1" applyProtection="1">
      <alignment horizontal="left" vertical="top" wrapText="1"/>
      <protection locked="0"/>
    </xf>
    <xf numFmtId="172" fontId="88" fillId="0" borderId="1" xfId="20" applyNumberFormat="1" applyFont="1" applyAlignment="1" applyProtection="1">
      <alignment horizontal="left" vertical="top" wrapText="1"/>
      <protection locked="0"/>
    </xf>
    <xf numFmtId="170" fontId="88" fillId="0" borderId="1" xfId="20" applyNumberFormat="1" applyFont="1" applyAlignment="1" applyProtection="1">
      <alignment horizontal="left" vertical="top" wrapText="1"/>
      <protection locked="0"/>
    </xf>
    <xf numFmtId="49" fontId="109" fillId="0" borderId="1" xfId="20" applyNumberFormat="1" applyFont="1" applyAlignment="1" applyProtection="1">
      <alignment horizontal="left" vertical="top" wrapText="1"/>
      <protection locked="0"/>
    </xf>
    <xf numFmtId="171" fontId="109" fillId="0" borderId="1" xfId="20" applyNumberFormat="1" applyFont="1" applyAlignment="1" applyProtection="1">
      <alignment horizontal="left" vertical="top" wrapText="1"/>
      <protection locked="0"/>
    </xf>
    <xf numFmtId="172" fontId="109" fillId="0" borderId="1" xfId="20" applyNumberFormat="1" applyFont="1" applyAlignment="1" applyProtection="1">
      <alignment horizontal="left" vertical="top" wrapText="1"/>
      <protection locked="0"/>
    </xf>
    <xf numFmtId="170" fontId="109" fillId="0" borderId="1" xfId="20" applyNumberFormat="1" applyFont="1" applyAlignment="1" applyProtection="1">
      <alignment horizontal="left" vertical="top" wrapText="1"/>
      <protection locked="0"/>
    </xf>
    <xf numFmtId="49" fontId="59" fillId="0" borderId="1" xfId="2" applyNumberFormat="1" applyFont="1" applyAlignment="1">
      <alignment horizontal="right"/>
    </xf>
    <xf numFmtId="49" fontId="59" fillId="0" borderId="40" xfId="2" applyNumberFormat="1" applyFont="1" applyBorder="1" applyAlignment="1">
      <alignment horizontal="center"/>
    </xf>
    <xf numFmtId="49" fontId="59" fillId="0" borderId="39" xfId="2" applyNumberFormat="1" applyFont="1" applyBorder="1" applyAlignment="1">
      <alignment horizontal="center"/>
    </xf>
    <xf numFmtId="49" fontId="59" fillId="0" borderId="38" xfId="2" applyNumberFormat="1" applyFont="1" applyBorder="1" applyAlignment="1">
      <alignment horizontal="center"/>
    </xf>
    <xf numFmtId="49" fontId="59" fillId="0" borderId="35" xfId="2" applyNumberFormat="1" applyFont="1" applyBorder="1" applyAlignment="1">
      <alignment horizontal="center"/>
    </xf>
    <xf numFmtId="0" fontId="55" fillId="0" borderId="37" xfId="2" applyBorder="1" applyAlignment="1">
      <alignment horizontal="center"/>
    </xf>
    <xf numFmtId="49" fontId="59" fillId="0" borderId="32" xfId="2" applyNumberFormat="1" applyFont="1" applyBorder="1" applyAlignment="1">
      <alignment horizontal="left"/>
    </xf>
    <xf numFmtId="0" fontId="56" fillId="0" borderId="36" xfId="2" applyFont="1" applyBorder="1"/>
    <xf numFmtId="49" fontId="59" fillId="0" borderId="32" xfId="2" applyNumberFormat="1" applyFont="1" applyBorder="1"/>
    <xf numFmtId="49" fontId="59" fillId="0" borderId="32" xfId="2" applyNumberFormat="1" applyFont="1" applyBorder="1" applyAlignment="1">
      <alignment textRotation="90"/>
    </xf>
    <xf numFmtId="0" fontId="56" fillId="0" borderId="36" xfId="2" applyFont="1" applyBorder="1" applyAlignment="1">
      <alignment textRotation="90"/>
    </xf>
    <xf numFmtId="4" fontId="17" fillId="0" borderId="0" xfId="0" applyNumberFormat="1" applyFont="1" applyAlignment="1">
      <alignment vertical="center"/>
    </xf>
    <xf numFmtId="0" fontId="2" fillId="0" borderId="0" xfId="0" applyFont="1" applyAlignment="1">
      <alignment vertical="center"/>
    </xf>
    <xf numFmtId="164" fontId="2" fillId="0" borderId="0" xfId="0" applyNumberFormat="1" applyFont="1" applyAlignment="1">
      <alignment horizontal="left" vertical="center"/>
    </xf>
    <xf numFmtId="0" fontId="15" fillId="0" borderId="0" xfId="0" applyFont="1" applyAlignment="1">
      <alignment horizontal="left" vertical="top" wrapText="1"/>
    </xf>
    <xf numFmtId="0" fontId="15" fillId="0" borderId="0" xfId="0" applyFont="1" applyAlignment="1">
      <alignment horizontal="left" vertical="center"/>
    </xf>
    <xf numFmtId="0" fontId="17" fillId="0" borderId="0" xfId="0" applyFont="1" applyAlignment="1">
      <alignment horizontal="left" vertical="center"/>
    </xf>
    <xf numFmtId="0" fontId="3" fillId="0" borderId="0" xfId="0" applyFont="1" applyAlignment="1">
      <alignment horizontal="left" vertical="center"/>
    </xf>
    <xf numFmtId="0" fontId="0" fillId="0" borderId="0" xfId="0"/>
    <xf numFmtId="0" fontId="4" fillId="0" borderId="0" xfId="0" applyFont="1" applyAlignment="1">
      <alignment horizontal="left" vertical="top" wrapText="1"/>
    </xf>
    <xf numFmtId="49" fontId="3" fillId="2" borderId="0" xfId="0" applyNumberFormat="1" applyFont="1" applyFill="1" applyAlignment="1" applyProtection="1">
      <alignment horizontal="left" vertical="center"/>
      <protection locked="0"/>
    </xf>
    <xf numFmtId="49" fontId="3" fillId="0" borderId="0" xfId="0" applyNumberFormat="1" applyFont="1" applyAlignment="1">
      <alignment horizontal="left" vertical="center"/>
    </xf>
    <xf numFmtId="0" fontId="3" fillId="0" borderId="0" xfId="0" applyFont="1" applyAlignment="1">
      <alignment horizontal="left" vertical="center" wrapText="1"/>
    </xf>
    <xf numFmtId="4" fontId="16" fillId="0" borderId="6" xfId="0" applyNumberFormat="1" applyFont="1" applyBorder="1" applyAlignment="1">
      <alignment vertical="center"/>
    </xf>
    <xf numFmtId="0" fontId="0" fillId="0" borderId="6" xfId="0" applyBorder="1" applyAlignment="1">
      <alignment vertical="center"/>
    </xf>
    <xf numFmtId="0" fontId="2" fillId="0" borderId="0" xfId="0" applyFont="1" applyAlignment="1">
      <alignment horizontal="right" vertical="center"/>
    </xf>
    <xf numFmtId="4" fontId="26" fillId="0" borderId="0" xfId="0" applyNumberFormat="1" applyFont="1" applyAlignment="1">
      <alignment vertical="center"/>
    </xf>
    <xf numFmtId="0" fontId="26" fillId="0" borderId="0" xfId="0" applyFont="1" applyAlignment="1">
      <alignment vertical="center"/>
    </xf>
    <xf numFmtId="0" fontId="25" fillId="0" borderId="0" xfId="0" applyFont="1" applyAlignment="1">
      <alignment horizontal="left" vertical="center" wrapText="1"/>
    </xf>
    <xf numFmtId="4" fontId="22" fillId="0" borderId="0" xfId="0" applyNumberFormat="1" applyFont="1" applyAlignment="1">
      <alignment horizontal="right" vertical="center"/>
    </xf>
    <xf numFmtId="4" fontId="22" fillId="0" borderId="0" xfId="0" applyNumberFormat="1" applyFont="1" applyAlignment="1">
      <alignment vertical="center"/>
    </xf>
    <xf numFmtId="0" fontId="20" fillId="4" borderId="7" xfId="0" applyFont="1" applyFill="1" applyBorder="1" applyAlignment="1">
      <alignment horizontal="center" vertical="center"/>
    </xf>
    <xf numFmtId="0" fontId="20" fillId="4" borderId="8" xfId="0" applyFont="1" applyFill="1" applyBorder="1" applyAlignment="1">
      <alignment horizontal="left" vertical="center"/>
    </xf>
    <xf numFmtId="0" fontId="20" fillId="4" borderId="8" xfId="0" applyFont="1" applyFill="1" applyBorder="1" applyAlignment="1">
      <alignment horizontal="center" vertical="center"/>
    </xf>
    <xf numFmtId="0" fontId="20" fillId="4" borderId="8" xfId="0" applyFont="1" applyFill="1" applyBorder="1" applyAlignment="1">
      <alignment horizontal="right" vertical="center"/>
    </xf>
    <xf numFmtId="0" fontId="4" fillId="0" borderId="0" xfId="0" applyFont="1" applyAlignment="1">
      <alignment horizontal="left" vertical="center" wrapText="1"/>
    </xf>
    <xf numFmtId="0" fontId="4" fillId="0" borderId="0" xfId="0" applyFont="1" applyAlignment="1">
      <alignment vertical="center"/>
    </xf>
    <xf numFmtId="165" fontId="3" fillId="0" borderId="0" xfId="0" applyNumberFormat="1" applyFont="1" applyAlignment="1">
      <alignment horizontal="left" vertical="center"/>
    </xf>
    <xf numFmtId="0" fontId="3" fillId="0" borderId="0" xfId="0" applyFont="1" applyAlignment="1">
      <alignment vertical="center" wrapText="1"/>
    </xf>
    <xf numFmtId="0" fontId="3" fillId="0" borderId="0" xfId="0" applyFont="1" applyAlignment="1">
      <alignment vertical="center"/>
    </xf>
    <xf numFmtId="0" fontId="18" fillId="0" borderId="12" xfId="0" applyFont="1" applyBorder="1" applyAlignment="1">
      <alignment horizontal="center" vertical="center"/>
    </xf>
    <xf numFmtId="0" fontId="18" fillId="0" borderId="13" xfId="0" applyFont="1" applyBorder="1" applyAlignment="1">
      <alignment horizontal="left" vertical="center"/>
    </xf>
    <xf numFmtId="0" fontId="19" fillId="0" borderId="15" xfId="0" applyFont="1" applyBorder="1" applyAlignment="1">
      <alignment horizontal="left" vertical="center"/>
    </xf>
    <xf numFmtId="0" fontId="19" fillId="0" borderId="0" xfId="0" applyFont="1" applyAlignment="1">
      <alignment horizontal="left" vertical="center"/>
    </xf>
    <xf numFmtId="0" fontId="5" fillId="3" borderId="8" xfId="0" applyFont="1" applyFill="1" applyBorder="1" applyAlignment="1">
      <alignment horizontal="left" vertical="center"/>
    </xf>
    <xf numFmtId="0" fontId="0" fillId="3" borderId="8" xfId="0" applyFill="1" applyBorder="1" applyAlignment="1">
      <alignment vertical="center"/>
    </xf>
    <xf numFmtId="4" fontId="5" fillId="3" borderId="8" xfId="0" applyNumberFormat="1" applyFont="1" applyFill="1" applyBorder="1" applyAlignment="1">
      <alignment vertical="center"/>
    </xf>
    <xf numFmtId="0" fontId="0" fillId="3" borderId="9" xfId="0" applyFill="1" applyBorder="1" applyAlignment="1">
      <alignment vertical="center"/>
    </xf>
    <xf numFmtId="0" fontId="0" fillId="0" borderId="0" xfId="0" applyAlignment="1">
      <alignment vertical="center"/>
    </xf>
    <xf numFmtId="0" fontId="2" fillId="0" borderId="0" xfId="0" applyFont="1" applyAlignment="1">
      <alignment horizontal="left" vertical="center" wrapText="1"/>
    </xf>
    <xf numFmtId="0" fontId="2" fillId="0" borderId="0" xfId="0" applyFont="1" applyAlignment="1">
      <alignment horizontal="left" vertical="center"/>
    </xf>
    <xf numFmtId="0" fontId="3" fillId="2" borderId="0" xfId="0" applyFont="1" applyFill="1" applyAlignment="1" applyProtection="1">
      <alignment horizontal="left" vertical="center"/>
      <protection locked="0"/>
    </xf>
    <xf numFmtId="0" fontId="40" fillId="0" borderId="1" xfId="0" applyFont="1" applyBorder="1" applyAlignment="1">
      <alignment horizontal="center" vertical="center"/>
    </xf>
    <xf numFmtId="0" fontId="40" fillId="0" borderId="1" xfId="0" applyFont="1" applyBorder="1" applyAlignment="1">
      <alignment horizontal="center" vertical="center" wrapText="1"/>
    </xf>
    <xf numFmtId="0" fontId="41" fillId="0" borderId="29" xfId="0" applyFont="1" applyBorder="1" applyAlignment="1">
      <alignment horizontal="left"/>
    </xf>
    <xf numFmtId="0" fontId="42" fillId="0" borderId="1" xfId="0" applyFont="1" applyBorder="1" applyAlignment="1">
      <alignment horizontal="left" vertical="center"/>
    </xf>
    <xf numFmtId="0" fontId="42" fillId="0" borderId="1" xfId="0" applyFont="1" applyBorder="1" applyAlignment="1">
      <alignment horizontal="left" vertical="top"/>
    </xf>
    <xf numFmtId="0" fontId="42" fillId="0" borderId="1" xfId="0" applyFont="1" applyBorder="1" applyAlignment="1">
      <alignment horizontal="left" vertical="center" wrapText="1"/>
    </xf>
    <xf numFmtId="0" fontId="41" fillId="0" borderId="29" xfId="0" applyFont="1" applyBorder="1" applyAlignment="1">
      <alignment horizontal="left" wrapText="1"/>
    </xf>
    <xf numFmtId="49" fontId="42" fillId="0" borderId="1" xfId="0" applyNumberFormat="1" applyFont="1" applyBorder="1" applyAlignment="1">
      <alignment horizontal="left" vertical="center" wrapText="1"/>
    </xf>
  </cellXfs>
  <cellStyles count="21">
    <cellStyle name="Hypertextový odkaz" xfId="1" builtinId="8"/>
    <cellStyle name="Měna 2" xfId="4" xr:uid="{FF2EE671-3141-4958-93A6-1E5DF600DD1E}"/>
    <cellStyle name="měny 10" xfId="13" xr:uid="{214997C5-1F5C-4B3F-96B6-D7AE4C12F8FB}"/>
    <cellStyle name="měny 11" xfId="12" xr:uid="{E0DB4F29-0532-494D-9140-2A4C7FAA5F5B}"/>
    <cellStyle name="měny 12" xfId="11" xr:uid="{6FE73845-4182-4A8A-9CE7-9BB83E5799F1}"/>
    <cellStyle name="měny 13" xfId="10" xr:uid="{3FCD7FB0-1C37-41B0-91A5-888AAB8E7648}"/>
    <cellStyle name="měny 15" xfId="8" xr:uid="{355A51A7-7124-4BDE-B579-B68447EE1AE6}"/>
    <cellStyle name="měny 17" xfId="18" xr:uid="{950D2C06-2A65-43A9-83A1-27B9C679CA68}"/>
    <cellStyle name="měny 24" xfId="15" xr:uid="{15B23638-96A0-46AF-A564-92FDEECECB18}"/>
    <cellStyle name="měny 25" xfId="9" xr:uid="{21EE720E-D5F6-40F3-924D-6FD456CBC445}"/>
    <cellStyle name="měny 26" xfId="7" xr:uid="{0B16E56F-C308-4631-9EC0-293D12A57F39}"/>
    <cellStyle name="měny 27" xfId="6" xr:uid="{9BF8AB56-B0DE-419C-B2BB-C9F48E40F006}"/>
    <cellStyle name="měny 28" xfId="5" xr:uid="{FFAD7256-7B44-44AD-B4BD-D6CE18E9EF6A}"/>
    <cellStyle name="měny 7" xfId="17" xr:uid="{57A24502-50A9-4399-9FF4-EE3CBE1615D0}"/>
    <cellStyle name="měny 8" xfId="16" xr:uid="{735F4CBA-CD64-492A-83C4-71D00A90E656}"/>
    <cellStyle name="měny 9" xfId="14" xr:uid="{28DB6FD6-65C9-4BE3-A1E6-C8ECB6AE56AE}"/>
    <cellStyle name="Normální" xfId="0" builtinId="0" customBuiltin="1"/>
    <cellStyle name="Normální 2" xfId="2" xr:uid="{CC3689DE-93A2-4376-A5B2-08284049FA4E}"/>
    <cellStyle name="Normální 3" xfId="20" xr:uid="{F93DA2AE-586D-478C-836A-A6F9FB8F2B88}"/>
    <cellStyle name="Normální 6" xfId="19" xr:uid="{D8ED37F1-4852-4638-A08B-62DE91B98AC1}"/>
    <cellStyle name="normální_aktuální specifikace" xfId="3" xr:uid="{1A216ECE-6386-47FB-913C-FEC041B2F6BD}"/>
  </cellStyles>
  <dxfs count="0"/>
  <tableStyles count="0"/>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wmf"/></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http://www.urs.cz/software-a-data/kros-4-ocenovani-a-rizeni-stavebni-vyroby/" TargetMode="External"/></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http://www.urs.cz/software-a-data/kros-4-ocenovani-a-rizeni-stavebni-vyroby/" TargetMode="External"/></Relationships>
</file>

<file path=xl/drawings/drawing1.xml><?xml version="1.0" encoding="utf-8"?>
<xdr:wsDr xmlns:xdr="http://schemas.openxmlformats.org/drawingml/2006/spreadsheetDrawing" xmlns:a="http://schemas.openxmlformats.org/drawingml/2006/main">
  <xdr:twoCellAnchor>
    <xdr:from>
      <xdr:col>3</xdr:col>
      <xdr:colOff>0</xdr:colOff>
      <xdr:row>0</xdr:row>
      <xdr:rowOff>0</xdr:rowOff>
    </xdr:from>
    <xdr:to>
      <xdr:col>4</xdr:col>
      <xdr:colOff>304800</xdr:colOff>
      <xdr:row>0</xdr:row>
      <xdr:rowOff>0</xdr:rowOff>
    </xdr:to>
    <xdr:pic>
      <xdr:nvPicPr>
        <xdr:cNvPr id="2" name="Picture 1">
          <a:extLst>
            <a:ext uri="{FF2B5EF4-FFF2-40B4-BE49-F238E27FC236}">
              <a16:creationId xmlns:a16="http://schemas.microsoft.com/office/drawing/2014/main" id="{167F50FA-950F-440B-9B65-4454A1F8199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28800" y="0"/>
          <a:ext cx="9144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10</xdr:col>
      <xdr:colOff>0</xdr:colOff>
      <xdr:row>0</xdr:row>
      <xdr:rowOff>0</xdr:rowOff>
    </xdr:from>
    <xdr:to>
      <xdr:col>10</xdr:col>
      <xdr:colOff>0</xdr:colOff>
      <xdr:row>0</xdr:row>
      <xdr:rowOff>0</xdr:rowOff>
    </xdr:to>
    <xdr:pic>
      <xdr:nvPicPr>
        <xdr:cNvPr id="3" name="Picture 2">
          <a:extLst>
            <a:ext uri="{FF2B5EF4-FFF2-40B4-BE49-F238E27FC236}">
              <a16:creationId xmlns:a16="http://schemas.microsoft.com/office/drawing/2014/main" id="{9E793675-4790-4ED3-B5AC-2E04E13AC9C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960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a:extLst>
            <a:ext uri="{FF2B5EF4-FFF2-40B4-BE49-F238E27FC236}">
              <a16:creationId xmlns:a16="http://schemas.microsoft.com/office/drawing/2014/main" id="{00000000-0008-0000-01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Z:\AKCE\AKCE%20BOR&#193;KOV&#193;\2023\CV,%20reko%20Z&#352;%20P&#237;se&#269;n&#225;%20-%20kuchy&#328;\v&#253;kazy\Z&#352;%20P&#237;se&#269;n&#225;%20-%20&#250;prava%20objektu%20-%20Slep&#253;%20rozpo&#269;et%20pro%20VZ.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gury"/>
    </sheetNames>
    <sheetDataSet>
      <sheetData sheetId="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7.xml.rels><?xml version="1.0" encoding="UTF-8" standalone="yes"?>
<Relationships xmlns="http://schemas.openxmlformats.org/package/2006/relationships"><Relationship Id="rId13" Type="http://schemas.openxmlformats.org/officeDocument/2006/relationships/hyperlink" Target="https://podminky.urs.cz/item/CS_URS_2023_01/741210003" TargetMode="External"/><Relationship Id="rId18" Type="http://schemas.openxmlformats.org/officeDocument/2006/relationships/hyperlink" Target="https://podminky.urs.cz/item/CS_URS_2023_01/741310238" TargetMode="External"/><Relationship Id="rId26" Type="http://schemas.openxmlformats.org/officeDocument/2006/relationships/hyperlink" Target="https://podminky.urs.cz/item/CS_URS_2023_01/741320101" TargetMode="External"/><Relationship Id="rId39" Type="http://schemas.openxmlformats.org/officeDocument/2006/relationships/hyperlink" Target="https://podminky.urs.cz/item/CS_URS_2023_01/741374841" TargetMode="External"/><Relationship Id="rId21" Type="http://schemas.openxmlformats.org/officeDocument/2006/relationships/hyperlink" Target="https://podminky.urs.cz/item/CS_URS_2023_01/741310561" TargetMode="External"/><Relationship Id="rId34" Type="http://schemas.openxmlformats.org/officeDocument/2006/relationships/hyperlink" Target="https://podminky.urs.cz/item/CS_URS_2023_01/741371104" TargetMode="External"/><Relationship Id="rId42" Type="http://schemas.openxmlformats.org/officeDocument/2006/relationships/hyperlink" Target="https://podminky.urs.cz/item/CS_URS_2023_01/741810003" TargetMode="External"/><Relationship Id="rId47" Type="http://schemas.openxmlformats.org/officeDocument/2006/relationships/hyperlink" Target="https://podminky.urs.cz/item/CS_URS_2023_01/468091312" TargetMode="External"/><Relationship Id="rId50" Type="http://schemas.openxmlformats.org/officeDocument/2006/relationships/hyperlink" Target="https://podminky.urs.cz/item/CS_URS_2023_01/HZS2232" TargetMode="External"/><Relationship Id="rId7" Type="http://schemas.openxmlformats.org/officeDocument/2006/relationships/hyperlink" Target="https://podminky.urs.cz/item/CS_URS_2023_01/741122032" TargetMode="External"/><Relationship Id="rId2" Type="http://schemas.openxmlformats.org/officeDocument/2006/relationships/hyperlink" Target="https://podminky.urs.cz/item/CS_URS_2023_01/741112061" TargetMode="External"/><Relationship Id="rId16" Type="http://schemas.openxmlformats.org/officeDocument/2006/relationships/hyperlink" Target="https://podminky.urs.cz/item/CS_URS_2023_01/741310231" TargetMode="External"/><Relationship Id="rId29" Type="http://schemas.openxmlformats.org/officeDocument/2006/relationships/hyperlink" Target="https://podminky.urs.cz/item/CS_URS_2023_01/741321001" TargetMode="External"/><Relationship Id="rId11" Type="http://schemas.openxmlformats.org/officeDocument/2006/relationships/hyperlink" Target="https://podminky.urs.cz/item/CS_URS_2023_01/741130004" TargetMode="External"/><Relationship Id="rId24" Type="http://schemas.openxmlformats.org/officeDocument/2006/relationships/hyperlink" Target="https://podminky.urs.cz/item/CS_URS_2023_01/741313042" TargetMode="External"/><Relationship Id="rId32" Type="http://schemas.openxmlformats.org/officeDocument/2006/relationships/hyperlink" Target="https://podminky.urs.cz/item/CS_URS_2023_01/741350002" TargetMode="External"/><Relationship Id="rId37" Type="http://schemas.openxmlformats.org/officeDocument/2006/relationships/hyperlink" Target="https://podminky.urs.cz/item/CS_URS_2023_01/741372021" TargetMode="External"/><Relationship Id="rId40" Type="http://schemas.openxmlformats.org/officeDocument/2006/relationships/hyperlink" Target="https://podminky.urs.cz/item/CS_URS_2023_01/741374843" TargetMode="External"/><Relationship Id="rId45" Type="http://schemas.openxmlformats.org/officeDocument/2006/relationships/hyperlink" Target="https://podminky.urs.cz/item/CS_URS_2023_01/460741141" TargetMode="External"/><Relationship Id="rId5" Type="http://schemas.openxmlformats.org/officeDocument/2006/relationships/hyperlink" Target="https://podminky.urs.cz/item/CS_URS_2023_01/741122021" TargetMode="External"/><Relationship Id="rId15" Type="http://schemas.openxmlformats.org/officeDocument/2006/relationships/hyperlink" Target="https://podminky.urs.cz/item/CS_URS_2023_01/741310201" TargetMode="External"/><Relationship Id="rId23" Type="http://schemas.openxmlformats.org/officeDocument/2006/relationships/hyperlink" Target="https://podminky.urs.cz/item/CS_URS_2023_01/741312534" TargetMode="External"/><Relationship Id="rId28" Type="http://schemas.openxmlformats.org/officeDocument/2006/relationships/hyperlink" Target="https://podminky.urs.cz/item/CS_URS_2023_01/741320171" TargetMode="External"/><Relationship Id="rId36" Type="http://schemas.openxmlformats.org/officeDocument/2006/relationships/hyperlink" Target="https://podminky.urs.cz/item/CS_URS_2023_01/741371844" TargetMode="External"/><Relationship Id="rId49" Type="http://schemas.openxmlformats.org/officeDocument/2006/relationships/hyperlink" Target="https://podminky.urs.cz/item/CS_URS_2023_01/HZS2231" TargetMode="External"/><Relationship Id="rId10" Type="http://schemas.openxmlformats.org/officeDocument/2006/relationships/hyperlink" Target="https://podminky.urs.cz/item/CS_URS_2023_01/741130003" TargetMode="External"/><Relationship Id="rId19" Type="http://schemas.openxmlformats.org/officeDocument/2006/relationships/hyperlink" Target="https://podminky.urs.cz/item/CS_URS_2023_01/741310402" TargetMode="External"/><Relationship Id="rId31" Type="http://schemas.openxmlformats.org/officeDocument/2006/relationships/hyperlink" Target="https://podminky.urs.cz/item/CS_URS_2023_01/741321041" TargetMode="External"/><Relationship Id="rId44" Type="http://schemas.openxmlformats.org/officeDocument/2006/relationships/hyperlink" Target="https://podminky.urs.cz/item/CS_URS_2023_01/998741101" TargetMode="External"/><Relationship Id="rId4" Type="http://schemas.openxmlformats.org/officeDocument/2006/relationships/hyperlink" Target="https://podminky.urs.cz/item/CS_URS_2023_01/741122016" TargetMode="External"/><Relationship Id="rId9" Type="http://schemas.openxmlformats.org/officeDocument/2006/relationships/hyperlink" Target="https://podminky.urs.cz/item/CS_URS_2023_01/741130001" TargetMode="External"/><Relationship Id="rId14" Type="http://schemas.openxmlformats.org/officeDocument/2006/relationships/hyperlink" Target="https://podminky.urs.cz/item/CS_URS_2023_01/741231012" TargetMode="External"/><Relationship Id="rId22" Type="http://schemas.openxmlformats.org/officeDocument/2006/relationships/hyperlink" Target="https://podminky.urs.cz/item/CS_URS_2023_01/741312501" TargetMode="External"/><Relationship Id="rId27" Type="http://schemas.openxmlformats.org/officeDocument/2006/relationships/hyperlink" Target="https://podminky.urs.cz/item/CS_URS_2023_01/741320161" TargetMode="External"/><Relationship Id="rId30" Type="http://schemas.openxmlformats.org/officeDocument/2006/relationships/hyperlink" Target="https://podminky.urs.cz/item/CS_URS_2023_01/741321031" TargetMode="External"/><Relationship Id="rId35" Type="http://schemas.openxmlformats.org/officeDocument/2006/relationships/hyperlink" Target="https://podminky.urs.cz/item/CS_URS_2023_01/741371843" TargetMode="External"/><Relationship Id="rId43" Type="http://schemas.openxmlformats.org/officeDocument/2006/relationships/hyperlink" Target="https://podminky.urs.cz/item/CS_URS_2023_01/741811011" TargetMode="External"/><Relationship Id="rId48" Type="http://schemas.openxmlformats.org/officeDocument/2006/relationships/hyperlink" Target="https://podminky.urs.cz/item/CS_URS_2023_01/468101412" TargetMode="External"/><Relationship Id="rId8" Type="http://schemas.openxmlformats.org/officeDocument/2006/relationships/hyperlink" Target="https://podminky.urs.cz/item/CS_URS_2023_01/741122033" TargetMode="External"/><Relationship Id="rId51" Type="http://schemas.openxmlformats.org/officeDocument/2006/relationships/drawing" Target="../drawings/drawing3.xml"/><Relationship Id="rId3" Type="http://schemas.openxmlformats.org/officeDocument/2006/relationships/hyperlink" Target="https://podminky.urs.cz/item/CS_URS_2023_01/741122015" TargetMode="External"/><Relationship Id="rId12" Type="http://schemas.openxmlformats.org/officeDocument/2006/relationships/hyperlink" Target="https://podminky.urs.cz/item/CS_URS_2023_01/741130005" TargetMode="External"/><Relationship Id="rId17" Type="http://schemas.openxmlformats.org/officeDocument/2006/relationships/hyperlink" Target="https://podminky.urs.cz/item/CS_URS_2023_01/741310233" TargetMode="External"/><Relationship Id="rId25" Type="http://schemas.openxmlformats.org/officeDocument/2006/relationships/hyperlink" Target="https://podminky.urs.cz/item/CS_URS_2023_01/741313085" TargetMode="External"/><Relationship Id="rId33" Type="http://schemas.openxmlformats.org/officeDocument/2006/relationships/hyperlink" Target="https://podminky.urs.cz/item/CS_URS_2023_01/741370011" TargetMode="External"/><Relationship Id="rId38" Type="http://schemas.openxmlformats.org/officeDocument/2006/relationships/hyperlink" Target="https://podminky.urs.cz/item/CS_URS_2023_01/741372072" TargetMode="External"/><Relationship Id="rId46" Type="http://schemas.openxmlformats.org/officeDocument/2006/relationships/hyperlink" Target="https://podminky.urs.cz/item/CS_URS_2023_01/460941212" TargetMode="External"/><Relationship Id="rId20" Type="http://schemas.openxmlformats.org/officeDocument/2006/relationships/hyperlink" Target="https://podminky.urs.cz/item/CS_URS_2023_01/741310403" TargetMode="External"/><Relationship Id="rId41" Type="http://schemas.openxmlformats.org/officeDocument/2006/relationships/hyperlink" Target="https://podminky.urs.cz/item/CS_URS_2023_01/741374885" TargetMode="External"/><Relationship Id="rId1" Type="http://schemas.openxmlformats.org/officeDocument/2006/relationships/hyperlink" Target="https://podminky.urs.cz/item/CS_URS_2023_01/741110511" TargetMode="External"/><Relationship Id="rId6" Type="http://schemas.openxmlformats.org/officeDocument/2006/relationships/hyperlink" Target="https://podminky.urs.cz/item/CS_URS_2023_01/741122031" TargetMode="Externa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EA9273-5B16-486B-AE11-1D58C66A29BF}">
  <sheetPr>
    <outlinePr summaryBelow="0" summaryRight="0"/>
    <pageSetUpPr fitToPage="1"/>
  </sheetPr>
  <dimension ref="A2:J55"/>
  <sheetViews>
    <sheetView showGridLines="0" tabSelected="1" topLeftCell="B1" zoomScaleNormal="100" workbookViewId="0">
      <selection activeCell="D11" sqref="D11"/>
    </sheetView>
  </sheetViews>
  <sheetFormatPr defaultRowHeight="8.25"/>
  <cols>
    <col min="1" max="1" width="11" style="456" hidden="1" customWidth="1"/>
    <col min="2" max="2" width="5.5" style="456" customWidth="1"/>
    <col min="3" max="6" width="38.1640625" style="456" customWidth="1"/>
    <col min="7" max="9" width="9.33203125" style="456"/>
    <col min="10" max="10" width="112" style="456" hidden="1" customWidth="1"/>
    <col min="11" max="16384" width="9.33203125" style="456"/>
  </cols>
  <sheetData>
    <row r="2" spans="1:10" s="553" customFormat="1" ht="16.5">
      <c r="C2" s="639" t="s">
        <v>2413</v>
      </c>
      <c r="D2" s="639"/>
      <c r="E2" s="639"/>
      <c r="F2" s="639"/>
      <c r="J2" s="554" t="s">
        <v>2412</v>
      </c>
    </row>
    <row r="3" spans="1:10" ht="9" thickBot="1">
      <c r="A3" s="537">
        <v>0</v>
      </c>
      <c r="C3" s="549"/>
      <c r="D3" s="549"/>
      <c r="E3" s="549"/>
      <c r="F3" s="549"/>
      <c r="G3" s="457"/>
      <c r="H3" s="457"/>
      <c r="J3" s="552"/>
    </row>
    <row r="4" spans="1:10" s="532" customFormat="1" ht="15.75">
      <c r="A4" s="532">
        <f t="array" ref="A4">INDEX(VAT_RATES,MATCH(0,COUNTIF($A$2:A3,VAT_RATES),0))</f>
        <v>21</v>
      </c>
      <c r="C4" s="551"/>
      <c r="D4" s="637" t="s">
        <v>2411</v>
      </c>
      <c r="E4" s="637"/>
      <c r="F4" s="551"/>
      <c r="J4" s="550">
        <f ca="1">CELL("width",D2)+CELL("width",E2)+CELL("width",F2)</f>
        <v>111</v>
      </c>
    </row>
    <row r="5" spans="1:10">
      <c r="A5" s="456" t="e">
        <f t="array" ref="A5">INDEX(VAT_RATES,MATCH(0,COUNTIF($A$2:A4,VAT_RATES),0))</f>
        <v>#N/A</v>
      </c>
      <c r="C5" s="547"/>
      <c r="D5" s="549"/>
      <c r="E5" s="548"/>
      <c r="F5" s="547"/>
      <c r="H5" s="457"/>
      <c r="J5" s="463"/>
    </row>
    <row r="6" spans="1:10" s="510" customFormat="1" ht="12">
      <c r="A6" s="510" t="e">
        <f t="array" ref="A6">INDEX(VAT_RATES,MATCH(0,COUNTIF($A$2:A5,VAT_RATES),0))</f>
        <v>#N/A</v>
      </c>
      <c r="C6" s="546" t="s">
        <v>2410</v>
      </c>
      <c r="D6" s="635" t="s">
        <v>2409</v>
      </c>
      <c r="E6" s="636"/>
      <c r="F6" s="636"/>
      <c r="H6" s="506"/>
    </row>
    <row r="7" spans="1:10" s="510" customFormat="1" ht="12">
      <c r="A7" s="510">
        <f>SUMIF(GROUP_ID,"",ITEM_PRICES)</f>
        <v>0</v>
      </c>
      <c r="C7" s="545" t="s">
        <v>2408</v>
      </c>
      <c r="D7" s="640" t="s">
        <v>2407</v>
      </c>
      <c r="E7" s="640"/>
      <c r="F7" s="640"/>
      <c r="H7" s="506"/>
      <c r="J7" s="544" t="str">
        <f>D7</f>
        <v>ZŠ Písečná - úprava objektu</v>
      </c>
    </row>
    <row r="8" spans="1:10" s="510" customFormat="1" ht="12">
      <c r="A8" s="510">
        <f>IF(ISNUMBER($A$4),SUMIF(VAT_RATES,$A$4,ITEM_PRICES),0)</f>
        <v>0</v>
      </c>
      <c r="C8" s="472" t="s">
        <v>2406</v>
      </c>
      <c r="D8" s="640" t="s">
        <v>2405</v>
      </c>
      <c r="E8" s="640"/>
      <c r="F8" s="640"/>
      <c r="H8" s="506"/>
      <c r="J8" s="544" t="str">
        <f>D8</f>
        <v>dle ÚRS CÚ 2023/I</v>
      </c>
    </row>
    <row r="9" spans="1:10" s="510" customFormat="1" ht="12">
      <c r="A9" s="510">
        <f>IF(ISNUMBER($A$5),SUMIF(VAT_RATES,$A$5,ITEM_PRICES),0)</f>
        <v>0</v>
      </c>
      <c r="C9" s="472" t="s">
        <v>2404</v>
      </c>
      <c r="D9" s="640" t="s">
        <v>2414</v>
      </c>
      <c r="E9" s="640"/>
      <c r="F9" s="640"/>
      <c r="H9" s="506"/>
      <c r="J9" s="544" t="str">
        <f>D9</f>
        <v>Slepý rozpočet k PD</v>
      </c>
    </row>
    <row r="10" spans="1:10" s="510" customFormat="1" ht="12">
      <c r="A10" s="510">
        <f>IF(ISNUMBER($A$6),SUMIF(VAT_RATES,$A$6,ITEM_PRICES),0)</f>
        <v>0</v>
      </c>
      <c r="C10" s="472" t="s">
        <v>2403</v>
      </c>
      <c r="D10" s="640" t="s">
        <v>2415</v>
      </c>
      <c r="E10" s="640"/>
      <c r="F10" s="640"/>
      <c r="H10" s="506"/>
      <c r="J10" s="544" t="str">
        <f>D10</f>
        <v>bez nacenění výtahu</v>
      </c>
    </row>
    <row r="11" spans="1:10" s="510" customFormat="1" ht="12">
      <c r="A11" s="510" t="str">
        <f>IF($A8=0,"","DPH " &amp; $A4 &amp; " % ze základny: " &amp; TEXT($A8,"# ##0")&amp;":")</f>
        <v/>
      </c>
      <c r="C11" s="472" t="s">
        <v>2402</v>
      </c>
      <c r="D11" s="543"/>
      <c r="E11" s="472" t="s">
        <v>2401</v>
      </c>
      <c r="F11" s="541"/>
      <c r="H11" s="506"/>
      <c r="J11" s="506"/>
    </row>
    <row r="12" spans="1:10" s="510" customFormat="1" ht="12">
      <c r="A12" s="510" t="str">
        <f>IF($A9=0,"","DPH " &amp; $A5 &amp; " % ze základny: " &amp; TEXT($A9,"# ##0")&amp;":")</f>
        <v/>
      </c>
      <c r="C12" s="472" t="s">
        <v>2400</v>
      </c>
      <c r="D12" s="542">
        <v>45006.439769027776</v>
      </c>
      <c r="E12" s="472" t="s">
        <v>2399</v>
      </c>
      <c r="F12" s="541"/>
      <c r="H12" s="506"/>
    </row>
    <row r="13" spans="1:10">
      <c r="A13" s="537" t="str">
        <f>IF($A10=0,"","DPH " &amp; $A6 &amp; " % ze základny: " &amp; TEXT($A10,"# ##0")&amp;":")</f>
        <v/>
      </c>
      <c r="C13" s="539"/>
      <c r="D13" s="540"/>
      <c r="E13" s="539"/>
      <c r="F13" s="538"/>
      <c r="H13" s="457"/>
    </row>
    <row r="14" spans="1:10" ht="11.25">
      <c r="A14" s="537" t="str">
        <f>IF($A8=0,"",$A8*$A4/100)</f>
        <v/>
      </c>
      <c r="C14" s="531" t="s">
        <v>2398</v>
      </c>
      <c r="D14" s="531" t="s">
        <v>748</v>
      </c>
      <c r="E14" s="531" t="s">
        <v>2397</v>
      </c>
      <c r="F14" s="531" t="s">
        <v>2396</v>
      </c>
      <c r="H14" s="457"/>
    </row>
    <row r="15" spans="1:10" s="510" customFormat="1" ht="12">
      <c r="A15" s="510" t="str">
        <f>IF($A9=0,"",$A9*$A5/100)</f>
        <v/>
      </c>
      <c r="C15" s="536" t="s">
        <v>1400</v>
      </c>
      <c r="D15" s="535" t="s">
        <v>1400</v>
      </c>
      <c r="E15" s="535" t="s">
        <v>1400</v>
      </c>
      <c r="F15" s="534" t="s">
        <v>1400</v>
      </c>
      <c r="H15" s="506"/>
    </row>
    <row r="16" spans="1:10">
      <c r="A16" s="537" t="str">
        <f>IF($A10=0,"",$A10*$A6/100)</f>
        <v/>
      </c>
      <c r="C16" s="527"/>
      <c r="D16" s="527"/>
      <c r="E16" s="527"/>
      <c r="F16" s="527"/>
      <c r="H16" s="457"/>
    </row>
    <row r="17" spans="1:8" ht="11.25">
      <c r="A17" s="457"/>
      <c r="B17" s="457"/>
      <c r="C17" s="531" t="s">
        <v>2395</v>
      </c>
      <c r="D17" s="638" t="s">
        <v>2394</v>
      </c>
      <c r="E17" s="638"/>
      <c r="F17" s="638"/>
      <c r="H17" s="457"/>
    </row>
    <row r="18" spans="1:8" s="510" customFormat="1" ht="12">
      <c r="C18" s="536" t="s">
        <v>1400</v>
      </c>
      <c r="D18" s="631" t="s">
        <v>1400</v>
      </c>
      <c r="E18" s="631"/>
      <c r="F18" s="632"/>
      <c r="H18" s="506"/>
    </row>
    <row r="19" spans="1:8">
      <c r="C19" s="533"/>
      <c r="D19" s="533"/>
      <c r="E19" s="533"/>
      <c r="F19" s="533"/>
      <c r="H19" s="457"/>
    </row>
    <row r="20" spans="1:8" s="532" customFormat="1" ht="15.75">
      <c r="C20" s="633" t="s">
        <v>2393</v>
      </c>
      <c r="D20" s="633"/>
      <c r="E20" s="633"/>
      <c r="F20" s="633"/>
    </row>
    <row r="21" spans="1:8" ht="11.25">
      <c r="C21" s="531" t="s">
        <v>2392</v>
      </c>
      <c r="D21" s="531" t="s">
        <v>2391</v>
      </c>
      <c r="E21" s="531" t="s">
        <v>2390</v>
      </c>
      <c r="F21" s="531" t="s">
        <v>2389</v>
      </c>
      <c r="H21" s="457"/>
    </row>
    <row r="22" spans="1:8" s="510" customFormat="1" ht="24">
      <c r="C22" s="530" t="s">
        <v>2388</v>
      </c>
      <c r="D22" s="529" t="s">
        <v>2387</v>
      </c>
      <c r="E22" s="529"/>
      <c r="F22" s="528"/>
      <c r="H22" s="506"/>
    </row>
    <row r="23" spans="1:8" s="510" customFormat="1" ht="12">
      <c r="C23" s="530" t="s">
        <v>2386</v>
      </c>
      <c r="D23" s="529" t="s">
        <v>2385</v>
      </c>
      <c r="E23" s="529"/>
      <c r="F23" s="528"/>
      <c r="H23" s="506"/>
    </row>
    <row r="24" spans="1:8" s="510" customFormat="1" ht="12">
      <c r="C24" s="530" t="s">
        <v>2384</v>
      </c>
      <c r="D24" s="529" t="s">
        <v>2383</v>
      </c>
      <c r="E24" s="529"/>
      <c r="F24" s="528"/>
      <c r="H24" s="506"/>
    </row>
    <row r="25" spans="1:8" s="510" customFormat="1" ht="12">
      <c r="C25" s="530" t="s">
        <v>2382</v>
      </c>
      <c r="D25" s="529" t="s">
        <v>1464</v>
      </c>
      <c r="E25" s="529"/>
      <c r="F25" s="528"/>
      <c r="H25" s="506"/>
    </row>
    <row r="26" spans="1:8" s="510" customFormat="1" ht="12">
      <c r="C26" s="530" t="s">
        <v>2381</v>
      </c>
      <c r="D26" s="529" t="s">
        <v>2380</v>
      </c>
      <c r="E26" s="529"/>
      <c r="F26" s="528"/>
      <c r="H26" s="506"/>
    </row>
    <row r="27" spans="1:8" s="510" customFormat="1" ht="12">
      <c r="C27" s="530" t="s">
        <v>2379</v>
      </c>
      <c r="D27" s="529" t="s">
        <v>2378</v>
      </c>
      <c r="E27" s="529"/>
      <c r="F27" s="528"/>
      <c r="H27" s="506"/>
    </row>
    <row r="28" spans="1:8" s="510" customFormat="1" ht="12">
      <c r="C28" s="530" t="s">
        <v>2377</v>
      </c>
      <c r="D28" s="529" t="s">
        <v>699</v>
      </c>
      <c r="E28" s="529"/>
      <c r="F28" s="528"/>
      <c r="H28" s="506"/>
    </row>
    <row r="29" spans="1:8">
      <c r="C29" s="527"/>
      <c r="D29" s="527"/>
      <c r="E29" s="527"/>
      <c r="F29" s="527"/>
      <c r="H29" s="457"/>
    </row>
    <row r="30" spans="1:8" s="510" customFormat="1" ht="12">
      <c r="C30" s="472"/>
      <c r="D30" s="472" t="s">
        <v>2376</v>
      </c>
      <c r="E30" s="469">
        <f ca="1">INDIRECT("A7")</f>
        <v>0</v>
      </c>
      <c r="F30" s="526" t="s">
        <v>1455</v>
      </c>
      <c r="G30" s="515"/>
      <c r="H30" s="506"/>
    </row>
    <row r="31" spans="1:8" s="510" customFormat="1" ht="12">
      <c r="C31" s="472"/>
      <c r="D31" s="472" t="s">
        <v>2375</v>
      </c>
      <c r="E31" s="525">
        <f ca="1">SUM(E32:E33)</f>
        <v>0</v>
      </c>
      <c r="F31" s="513" t="str">
        <f>F30</f>
        <v>Kč</v>
      </c>
      <c r="G31" s="515"/>
      <c r="H31" s="506"/>
    </row>
    <row r="32" spans="1:8" s="519" customFormat="1" ht="11.25">
      <c r="C32" s="524"/>
      <c r="D32" s="524" t="str">
        <f ca="1">INDIRECT("A11")</f>
        <v/>
      </c>
      <c r="E32" s="523" t="str">
        <f ca="1">INDIRECT("A14")</f>
        <v/>
      </c>
      <c r="F32" s="522" t="str">
        <f ca="1">IF(D32="","",F30)</f>
        <v/>
      </c>
      <c r="G32" s="521"/>
      <c r="H32" s="520"/>
    </row>
    <row r="33" spans="3:10" s="519" customFormat="1" ht="11.25">
      <c r="C33" s="524"/>
      <c r="D33" s="524" t="str">
        <f ca="1">INDIRECT("A12")</f>
        <v/>
      </c>
      <c r="E33" s="523" t="str">
        <f ca="1">INDIRECT("A15")</f>
        <v/>
      </c>
      <c r="F33" s="522" t="str">
        <f ca="1">IF(D33="","",F30)</f>
        <v/>
      </c>
      <c r="G33" s="521"/>
      <c r="H33" s="520"/>
    </row>
    <row r="34" spans="3:10" s="510" customFormat="1" ht="12">
      <c r="C34" s="518"/>
      <c r="D34" s="518" t="s">
        <v>2374</v>
      </c>
      <c r="E34" s="517">
        <f ca="1">E30+E31</f>
        <v>0</v>
      </c>
      <c r="F34" s="516" t="str">
        <f>F30</f>
        <v>Kč</v>
      </c>
      <c r="G34" s="515"/>
      <c r="H34" s="506"/>
    </row>
    <row r="35" spans="3:10" s="507" customFormat="1" ht="11.25">
      <c r="C35" s="509" t="s">
        <v>2373</v>
      </c>
      <c r="D35" s="508"/>
      <c r="E35" s="509" t="s">
        <v>2372</v>
      </c>
      <c r="F35" s="508"/>
    </row>
    <row r="36" spans="3:10" s="510" customFormat="1" ht="12">
      <c r="C36" s="514" t="s">
        <v>2371</v>
      </c>
      <c r="D36" s="512"/>
      <c r="E36" s="514" t="s">
        <v>2371</v>
      </c>
      <c r="F36" s="512"/>
      <c r="H36" s="506"/>
    </row>
    <row r="37" spans="3:10" s="510" customFormat="1" ht="12">
      <c r="C37" s="514" t="s">
        <v>2370</v>
      </c>
      <c r="D37" s="512"/>
      <c r="E37" s="514" t="s">
        <v>2370</v>
      </c>
      <c r="F37" s="512"/>
      <c r="H37" s="506"/>
    </row>
    <row r="38" spans="3:10" s="510" customFormat="1" ht="12">
      <c r="C38" s="513" t="s">
        <v>2369</v>
      </c>
      <c r="D38" s="512"/>
      <c r="E38" s="513" t="s">
        <v>2368</v>
      </c>
      <c r="F38" s="512"/>
      <c r="H38" s="506"/>
    </row>
    <row r="39" spans="3:10" s="510" customFormat="1" ht="12.75" thickBot="1">
      <c r="C39" s="511"/>
      <c r="D39" s="511"/>
      <c r="E39" s="511"/>
      <c r="F39" s="511"/>
      <c r="H39" s="506"/>
    </row>
    <row r="40" spans="3:10" s="507" customFormat="1" ht="11.25">
      <c r="C40" s="509" t="s">
        <v>2367</v>
      </c>
      <c r="D40" s="508"/>
      <c r="E40" s="508"/>
      <c r="F40" s="508"/>
    </row>
    <row r="41" spans="3:10" ht="12">
      <c r="C41" s="634"/>
      <c r="D41" s="634"/>
      <c r="E41" s="634"/>
      <c r="F41" s="634"/>
      <c r="H41" s="506"/>
      <c r="J41" s="506"/>
    </row>
    <row r="42" spans="3:10">
      <c r="C42" s="463"/>
    </row>
    <row r="43" spans="3:10">
      <c r="C43" s="463"/>
    </row>
    <row r="44" spans="3:10">
      <c r="C44" s="463"/>
    </row>
    <row r="45" spans="3:10">
      <c r="C45" s="463"/>
    </row>
    <row r="46" spans="3:10">
      <c r="C46" s="463"/>
    </row>
    <row r="47" spans="3:10">
      <c r="C47" s="463"/>
    </row>
    <row r="48" spans="3:10">
      <c r="C48" s="463"/>
    </row>
    <row r="49" spans="3:3">
      <c r="C49" s="463"/>
    </row>
    <row r="50" spans="3:3">
      <c r="C50" s="463"/>
    </row>
    <row r="51" spans="3:3">
      <c r="C51" s="463"/>
    </row>
    <row r="52" spans="3:3">
      <c r="C52" s="463"/>
    </row>
    <row r="53" spans="3:3">
      <c r="C53" s="463"/>
    </row>
    <row r="54" spans="3:3">
      <c r="C54" s="463"/>
    </row>
    <row r="55" spans="3:3">
      <c r="C55" s="463"/>
    </row>
  </sheetData>
  <mergeCells count="11">
    <mergeCell ref="C2:F2"/>
    <mergeCell ref="D7:F7"/>
    <mergeCell ref="D8:F8"/>
    <mergeCell ref="D9:F9"/>
    <mergeCell ref="D10:F10"/>
    <mergeCell ref="D18:F18"/>
    <mergeCell ref="C20:F20"/>
    <mergeCell ref="C41:F41"/>
    <mergeCell ref="D6:F6"/>
    <mergeCell ref="D4:E4"/>
    <mergeCell ref="D17:F17"/>
  </mergeCells>
  <pageMargins left="0.70866141732283472" right="0.70866141732283472" top="0.78740157480314965" bottom="0.78740157480314965" header="0.31496062992125984" footer="0.31496062992125984"/>
  <pageSetup paperSize="9" pageOrder="overThenDown" orientation="landscape" r:id="rId1"/>
  <headerFooter>
    <oddFooter>&amp;L&amp;8Vytvořeno systémem euroCALC 4&amp;C&amp;P/&amp;N&amp;R&amp;8&amp;[3.5.2023</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9B7DB5-8D3F-42CB-BE71-B3720175BD90}">
  <sheetPr>
    <outlinePr summaryBelow="0" summaryRight="0"/>
    <pageSetUpPr fitToPage="1"/>
  </sheetPr>
  <dimension ref="A1:I63"/>
  <sheetViews>
    <sheetView zoomScaleNormal="100" workbookViewId="0">
      <pane ySplit="4" topLeftCell="A23" activePane="bottomLeft" state="frozen"/>
      <selection pane="bottomLeft" activeCell="B2" sqref="B2"/>
    </sheetView>
  </sheetViews>
  <sheetFormatPr defaultRowHeight="8.25" outlineLevelRow="2"/>
  <cols>
    <col min="1" max="1" width="40.5" style="456" hidden="1" customWidth="1"/>
    <col min="2" max="2" width="94.1640625" style="456" customWidth="1"/>
    <col min="3" max="3" width="18.33203125" style="456" customWidth="1"/>
    <col min="4" max="4" width="18.33203125" style="456" hidden="1" customWidth="1"/>
    <col min="5" max="6" width="18.33203125" style="456" customWidth="1"/>
    <col min="7" max="7" width="14.83203125" style="456" customWidth="1"/>
    <col min="8" max="8" width="50.5" style="456" customWidth="1"/>
    <col min="9" max="16384" width="9.33203125" style="456"/>
  </cols>
  <sheetData>
    <row r="1" spans="1:9" ht="15.75">
      <c r="B1" s="481" t="s">
        <v>2363</v>
      </c>
    </row>
    <row r="2" spans="1:9" ht="15.75">
      <c r="B2" s="481" t="s">
        <v>27</v>
      </c>
      <c r="C2" s="461"/>
      <c r="D2" s="462"/>
      <c r="E2" s="461"/>
      <c r="F2" s="461"/>
      <c r="G2" s="460"/>
    </row>
    <row r="3" spans="1:9" ht="7.5" customHeight="1">
      <c r="A3" s="457"/>
      <c r="B3" s="459"/>
      <c r="C3" s="461"/>
      <c r="D3" s="480"/>
      <c r="E3" s="479"/>
      <c r="F3" s="479"/>
      <c r="G3" s="478"/>
      <c r="H3" s="458"/>
    </row>
    <row r="4" spans="1:9" ht="11.25">
      <c r="A4" s="477"/>
      <c r="B4" s="474" t="s">
        <v>52</v>
      </c>
      <c r="C4" s="475" t="s">
        <v>2358</v>
      </c>
      <c r="D4" s="476" t="s">
        <v>846</v>
      </c>
      <c r="E4" s="475" t="s">
        <v>40</v>
      </c>
      <c r="F4" s="475" t="s">
        <v>46</v>
      </c>
      <c r="G4" s="473" t="s">
        <v>2366</v>
      </c>
      <c r="H4" s="457"/>
      <c r="I4" s="458"/>
    </row>
    <row r="5" spans="1:9" ht="7.5" customHeight="1">
      <c r="B5" s="459"/>
      <c r="C5" s="461"/>
      <c r="D5" s="462"/>
      <c r="E5" s="461"/>
      <c r="F5" s="461"/>
      <c r="G5" s="460"/>
      <c r="H5" s="458"/>
    </row>
    <row r="6" spans="1:9" ht="12">
      <c r="A6" s="472" t="s">
        <v>2352</v>
      </c>
      <c r="B6" s="471" t="s">
        <v>2351</v>
      </c>
      <c r="C6" s="469">
        <f>VLOOKUP($A6,Zakázka!$A$1:$T$65536,10,FALSE)</f>
        <v>0</v>
      </c>
      <c r="D6" s="470">
        <f>VLOOKUP($A6,Zakázka!$A$1:$T$65536,12,FALSE)</f>
        <v>190.58851724769994</v>
      </c>
      <c r="E6" s="469">
        <f>VLOOKUP($A6,Zakázka!$A$1:$T$65536,16,FALSE)</f>
        <v>0</v>
      </c>
      <c r="F6" s="469">
        <f>VLOOKUP($A6,Zakázka!$A$1:$T$65536,17,FALSE)</f>
        <v>0</v>
      </c>
      <c r="G6" s="468">
        <f>VLOOKUP($A6,Zakázka!$A$1:$T$65536,20,FALSE)</f>
        <v>287</v>
      </c>
      <c r="H6" s="457"/>
      <c r="I6" s="458"/>
    </row>
    <row r="7" spans="1:9" ht="12" outlineLevel="1">
      <c r="A7" s="472" t="s">
        <v>2350</v>
      </c>
      <c r="B7" s="505" t="s">
        <v>2349</v>
      </c>
      <c r="C7" s="469">
        <f>VLOOKUP($A7,Zakázka!$A$1:$T$65536,10,FALSE)</f>
        <v>0</v>
      </c>
      <c r="D7" s="470">
        <f>VLOOKUP($A7,Zakázka!$A$1:$T$65536,12,FALSE)</f>
        <v>143.72866606289998</v>
      </c>
      <c r="E7" s="469">
        <f>VLOOKUP($A7,Zakázka!$A$1:$T$65536,16,FALSE)</f>
        <v>0</v>
      </c>
      <c r="F7" s="469">
        <f>VLOOKUP($A7,Zakázka!$A$1:$T$65536,17,FALSE)</f>
        <v>0</v>
      </c>
      <c r="G7" s="468">
        <f>VLOOKUP($A7,Zakázka!$A$1:$T$65536,20,FALSE)</f>
        <v>161</v>
      </c>
      <c r="H7" s="457"/>
      <c r="I7" s="458"/>
    </row>
    <row r="8" spans="1:9" ht="11.25" outlineLevel="2">
      <c r="A8" s="467" t="s">
        <v>2348</v>
      </c>
      <c r="B8" s="504" t="s">
        <v>1739</v>
      </c>
      <c r="C8" s="465">
        <f>VLOOKUP($A8,Zakázka!$A$1:$T$65536,10,FALSE)</f>
        <v>0</v>
      </c>
      <c r="D8" s="466">
        <f>VLOOKUP($A8,Zakázka!$A$1:$T$65536,12,FALSE)</f>
        <v>26.468975154599999</v>
      </c>
      <c r="E8" s="465">
        <f>VLOOKUP($A8,Zakázka!$A$1:$T$65536,16,FALSE)</f>
        <v>0</v>
      </c>
      <c r="F8" s="465">
        <f>VLOOKUP($A8,Zakázka!$A$1:$T$65536,17,FALSE)</f>
        <v>0</v>
      </c>
      <c r="G8" s="464">
        <f>VLOOKUP($A8,Zakázka!$A$1:$T$65536,20,FALSE)</f>
        <v>3</v>
      </c>
      <c r="H8" s="457"/>
      <c r="I8" s="458"/>
    </row>
    <row r="9" spans="1:9" ht="11.25" outlineLevel="2">
      <c r="A9" s="467" t="s">
        <v>2345</v>
      </c>
      <c r="B9" s="504" t="s">
        <v>2344</v>
      </c>
      <c r="C9" s="465">
        <f>VLOOKUP($A9,Zakázka!$A$1:$T$65536,10,FALSE)</f>
        <v>0</v>
      </c>
      <c r="D9" s="466">
        <f>VLOOKUP($A9,Zakázka!$A$1:$T$65536,12,FALSE)</f>
        <v>23.054342331400001</v>
      </c>
      <c r="E9" s="465">
        <f>VLOOKUP($A9,Zakázka!$A$1:$T$65536,16,FALSE)</f>
        <v>0</v>
      </c>
      <c r="F9" s="465">
        <f>VLOOKUP($A9,Zakázka!$A$1:$T$65536,17,FALSE)</f>
        <v>0</v>
      </c>
      <c r="G9" s="464">
        <f>VLOOKUP($A9,Zakázka!$A$1:$T$65536,20,FALSE)</f>
        <v>18</v>
      </c>
      <c r="H9" s="457"/>
      <c r="I9" s="458"/>
    </row>
    <row r="10" spans="1:9" ht="11.25" outlineLevel="2">
      <c r="A10" s="467" t="s">
        <v>2279</v>
      </c>
      <c r="B10" s="504" t="s">
        <v>1727</v>
      </c>
      <c r="C10" s="465">
        <f>VLOOKUP($A10,Zakázka!$A$1:$T$65536,10,FALSE)</f>
        <v>0</v>
      </c>
      <c r="D10" s="466">
        <f>VLOOKUP($A10,Zakázka!$A$1:$T$65536,12,FALSE)</f>
        <v>1.089633933</v>
      </c>
      <c r="E10" s="465">
        <f>VLOOKUP($A10,Zakázka!$A$1:$T$65536,16,FALSE)</f>
        <v>0</v>
      </c>
      <c r="F10" s="465">
        <f>VLOOKUP($A10,Zakázka!$A$1:$T$65536,17,FALSE)</f>
        <v>0</v>
      </c>
      <c r="G10" s="464">
        <f>VLOOKUP($A10,Zakázka!$A$1:$T$65536,20,FALSE)</f>
        <v>3</v>
      </c>
      <c r="H10" s="457"/>
      <c r="I10" s="458"/>
    </row>
    <row r="11" spans="1:9" ht="11.25" outlineLevel="2">
      <c r="A11" s="467" t="s">
        <v>2268</v>
      </c>
      <c r="B11" s="504" t="s">
        <v>1451</v>
      </c>
      <c r="C11" s="465">
        <f>VLOOKUP($A11,Zakázka!$A$1:$T$65536,10,FALSE)</f>
        <v>0</v>
      </c>
      <c r="D11" s="466">
        <f>VLOOKUP($A11,Zakázka!$A$1:$T$65536,12,FALSE)</f>
        <v>54.623869768899993</v>
      </c>
      <c r="E11" s="465">
        <f>VLOOKUP($A11,Zakázka!$A$1:$T$65536,16,FALSE)</f>
        <v>0</v>
      </c>
      <c r="F11" s="465">
        <f>VLOOKUP($A11,Zakázka!$A$1:$T$65536,17,FALSE)</f>
        <v>0</v>
      </c>
      <c r="G11" s="464">
        <f>VLOOKUP($A11,Zakázka!$A$1:$T$65536,20,FALSE)</f>
        <v>21</v>
      </c>
      <c r="H11" s="457"/>
      <c r="I11" s="458"/>
    </row>
    <row r="12" spans="1:9" ht="11.25" outlineLevel="2">
      <c r="A12" s="467" t="s">
        <v>2192</v>
      </c>
      <c r="B12" s="504" t="s">
        <v>1442</v>
      </c>
      <c r="C12" s="465">
        <f>VLOOKUP($A12,Zakázka!$A$1:$T$65536,10,FALSE)</f>
        <v>0</v>
      </c>
      <c r="D12" s="466">
        <f>VLOOKUP($A12,Zakázka!$A$1:$T$65536,12,FALSE)</f>
        <v>0.16169900000000001</v>
      </c>
      <c r="E12" s="465">
        <f>VLOOKUP($A12,Zakázka!$A$1:$T$65536,16,FALSE)</f>
        <v>0</v>
      </c>
      <c r="F12" s="465">
        <f>VLOOKUP($A12,Zakázka!$A$1:$T$65536,17,FALSE)</f>
        <v>0</v>
      </c>
      <c r="G12" s="464">
        <f>VLOOKUP($A12,Zakázka!$A$1:$T$65536,20,FALSE)</f>
        <v>24</v>
      </c>
      <c r="H12" s="457"/>
      <c r="I12" s="458"/>
    </row>
    <row r="13" spans="1:9" ht="11.25" outlineLevel="2">
      <c r="A13" s="467" t="s">
        <v>2100</v>
      </c>
      <c r="B13" s="504" t="s">
        <v>1708</v>
      </c>
      <c r="C13" s="465">
        <f>VLOOKUP($A13,Zakázka!$A$1:$T$65536,10,FALSE)</f>
        <v>0</v>
      </c>
      <c r="D13" s="466">
        <f>VLOOKUP($A13,Zakázka!$A$1:$T$65536,12,FALSE)</f>
        <v>0</v>
      </c>
      <c r="E13" s="465">
        <f>VLOOKUP($A13,Zakázka!$A$1:$T$65536,16,FALSE)</f>
        <v>0</v>
      </c>
      <c r="F13" s="465">
        <f>VLOOKUP($A13,Zakázka!$A$1:$T$65536,17,FALSE)</f>
        <v>0</v>
      </c>
      <c r="G13" s="464">
        <f>VLOOKUP($A13,Zakázka!$A$1:$T$65536,20,FALSE)</f>
        <v>7</v>
      </c>
      <c r="H13" s="457"/>
      <c r="I13" s="458"/>
    </row>
    <row r="14" spans="1:9" ht="11.25" outlineLevel="2">
      <c r="A14" s="467" t="s">
        <v>2081</v>
      </c>
      <c r="B14" s="504" t="s">
        <v>2080</v>
      </c>
      <c r="C14" s="465">
        <f>VLOOKUP($A14,Zakázka!$A$1:$T$65536,10,FALSE)</f>
        <v>0</v>
      </c>
      <c r="D14" s="466">
        <f>VLOOKUP($A14,Zakázka!$A$1:$T$65536,12,FALSE)</f>
        <v>0.55859999999999999</v>
      </c>
      <c r="E14" s="465">
        <f>VLOOKUP($A14,Zakázka!$A$1:$T$65536,16,FALSE)</f>
        <v>0</v>
      </c>
      <c r="F14" s="465">
        <f>VLOOKUP($A14,Zakázka!$A$1:$T$65536,17,FALSE)</f>
        <v>0</v>
      </c>
      <c r="G14" s="464">
        <f>VLOOKUP($A14,Zakázka!$A$1:$T$65536,20,FALSE)</f>
        <v>5</v>
      </c>
      <c r="H14" s="457"/>
      <c r="I14" s="458"/>
    </row>
    <row r="15" spans="1:9" ht="11.25" outlineLevel="2">
      <c r="A15" s="467" t="s">
        <v>2061</v>
      </c>
      <c r="B15" s="504" t="s">
        <v>1422</v>
      </c>
      <c r="C15" s="465">
        <f>VLOOKUP($A15,Zakázka!$A$1:$T$65536,10,FALSE)</f>
        <v>0</v>
      </c>
      <c r="D15" s="466">
        <f>VLOOKUP($A15,Zakázka!$A$1:$T$65536,12,FALSE)</f>
        <v>1.1755650000000002</v>
      </c>
      <c r="E15" s="465">
        <f>VLOOKUP($A15,Zakázka!$A$1:$T$65536,16,FALSE)</f>
        <v>0</v>
      </c>
      <c r="F15" s="465">
        <f>VLOOKUP($A15,Zakázka!$A$1:$T$65536,17,FALSE)</f>
        <v>0</v>
      </c>
      <c r="G15" s="464">
        <f>VLOOKUP($A15,Zakázka!$A$1:$T$65536,20,FALSE)</f>
        <v>8</v>
      </c>
      <c r="H15" s="457"/>
      <c r="I15" s="458"/>
    </row>
    <row r="16" spans="1:9" ht="11.25" outlineLevel="2">
      <c r="A16" s="467" t="s">
        <v>2037</v>
      </c>
      <c r="B16" s="504" t="s">
        <v>2036</v>
      </c>
      <c r="C16" s="465">
        <f>VLOOKUP($A16,Zakázka!$A$1:$T$65536,10,FALSE)</f>
        <v>0</v>
      </c>
      <c r="D16" s="466">
        <f>VLOOKUP($A16,Zakázka!$A$1:$T$65536,12,FALSE)</f>
        <v>0.305676</v>
      </c>
      <c r="E16" s="465">
        <f>VLOOKUP($A16,Zakázka!$A$1:$T$65536,16,FALSE)</f>
        <v>0</v>
      </c>
      <c r="F16" s="465">
        <f>VLOOKUP($A16,Zakázka!$A$1:$T$65536,17,FALSE)</f>
        <v>0</v>
      </c>
      <c r="G16" s="464">
        <f>VLOOKUP($A16,Zakázka!$A$1:$T$65536,20,FALSE)</f>
        <v>3</v>
      </c>
      <c r="H16" s="457"/>
      <c r="I16" s="458"/>
    </row>
    <row r="17" spans="1:9" ht="11.25" outlineLevel="2">
      <c r="A17" s="467" t="s">
        <v>2025</v>
      </c>
      <c r="B17" s="504" t="s">
        <v>2024</v>
      </c>
      <c r="C17" s="465">
        <f>VLOOKUP($A17,Zakázka!$A$1:$T$65536,10,FALSE)</f>
        <v>0</v>
      </c>
      <c r="D17" s="466">
        <f>VLOOKUP($A17,Zakázka!$A$1:$T$65536,12,FALSE)</f>
        <v>0.70616100000000004</v>
      </c>
      <c r="E17" s="465">
        <f>VLOOKUP($A17,Zakázka!$A$1:$T$65536,16,FALSE)</f>
        <v>0</v>
      </c>
      <c r="F17" s="465">
        <f>VLOOKUP($A17,Zakázka!$A$1:$T$65536,17,FALSE)</f>
        <v>0</v>
      </c>
      <c r="G17" s="464">
        <f>VLOOKUP($A17,Zakázka!$A$1:$T$65536,20,FALSE)</f>
        <v>22</v>
      </c>
      <c r="H17" s="457"/>
      <c r="I17" s="458"/>
    </row>
    <row r="18" spans="1:9" ht="11.25" outlineLevel="2">
      <c r="A18" s="467" t="s">
        <v>1957</v>
      </c>
      <c r="B18" s="504" t="s">
        <v>1956</v>
      </c>
      <c r="C18" s="465">
        <f>VLOOKUP($A18,Zakázka!$A$1:$T$65536,10,FALSE)</f>
        <v>0</v>
      </c>
      <c r="D18" s="466">
        <f>VLOOKUP($A18,Zakázka!$A$1:$T$65536,12,FALSE)</f>
        <v>0.22126404000000002</v>
      </c>
      <c r="E18" s="465">
        <f>VLOOKUP($A18,Zakázka!$A$1:$T$65536,16,FALSE)</f>
        <v>0</v>
      </c>
      <c r="F18" s="465">
        <f>VLOOKUP($A18,Zakázka!$A$1:$T$65536,17,FALSE)</f>
        <v>0</v>
      </c>
      <c r="G18" s="464">
        <f>VLOOKUP($A18,Zakázka!$A$1:$T$65536,20,FALSE)</f>
        <v>8</v>
      </c>
      <c r="H18" s="457"/>
      <c r="I18" s="458"/>
    </row>
    <row r="19" spans="1:9" ht="11.25" outlineLevel="2">
      <c r="A19" s="467" t="s">
        <v>1932</v>
      </c>
      <c r="B19" s="504" t="s">
        <v>1931</v>
      </c>
      <c r="C19" s="465">
        <f>VLOOKUP($A19,Zakázka!$A$1:$T$65536,10,FALSE)</f>
        <v>0</v>
      </c>
      <c r="D19" s="466">
        <f>VLOOKUP($A19,Zakázka!$A$1:$T$65536,12,FALSE)</f>
        <v>28.831994725000001</v>
      </c>
      <c r="E19" s="465">
        <f>VLOOKUP($A19,Zakázka!$A$1:$T$65536,16,FALSE)</f>
        <v>0</v>
      </c>
      <c r="F19" s="465">
        <f>VLOOKUP($A19,Zakázka!$A$1:$T$65536,17,FALSE)</f>
        <v>0</v>
      </c>
      <c r="G19" s="464">
        <f>VLOOKUP($A19,Zakázka!$A$1:$T$65536,20,FALSE)</f>
        <v>12</v>
      </c>
      <c r="H19" s="457"/>
      <c r="I19" s="458"/>
    </row>
    <row r="20" spans="1:9" ht="11.25" outlineLevel="2">
      <c r="A20" s="467" t="s">
        <v>1885</v>
      </c>
      <c r="B20" s="504" t="s">
        <v>1884</v>
      </c>
      <c r="C20" s="465">
        <f>VLOOKUP($A20,Zakázka!$A$1:$T$65536,10,FALSE)</f>
        <v>0</v>
      </c>
      <c r="D20" s="466">
        <f>VLOOKUP($A20,Zakázka!$A$1:$T$65536,12,FALSE)</f>
        <v>0.30973385000000003</v>
      </c>
      <c r="E20" s="465">
        <f>VLOOKUP($A20,Zakázka!$A$1:$T$65536,16,FALSE)</f>
        <v>0</v>
      </c>
      <c r="F20" s="465">
        <f>VLOOKUP($A20,Zakázka!$A$1:$T$65536,17,FALSE)</f>
        <v>0</v>
      </c>
      <c r="G20" s="464">
        <f>VLOOKUP($A20,Zakázka!$A$1:$T$65536,20,FALSE)</f>
        <v>7</v>
      </c>
      <c r="H20" s="457"/>
      <c r="I20" s="458"/>
    </row>
    <row r="21" spans="1:9" ht="11.25" outlineLevel="2">
      <c r="A21" s="467" t="s">
        <v>1860</v>
      </c>
      <c r="B21" s="504" t="s">
        <v>1859</v>
      </c>
      <c r="C21" s="465">
        <f>VLOOKUP($A21,Zakázka!$A$1:$T$65536,10,FALSE)</f>
        <v>0</v>
      </c>
      <c r="D21" s="466">
        <f>VLOOKUP($A21,Zakázka!$A$1:$T$65536,12,FALSE)</f>
        <v>5.0369664600000004</v>
      </c>
      <c r="E21" s="465">
        <f>VLOOKUP($A21,Zakázka!$A$1:$T$65536,16,FALSE)</f>
        <v>0</v>
      </c>
      <c r="F21" s="465">
        <f>VLOOKUP($A21,Zakázka!$A$1:$T$65536,17,FALSE)</f>
        <v>0</v>
      </c>
      <c r="G21" s="464">
        <f>VLOOKUP($A21,Zakázka!$A$1:$T$65536,20,FALSE)</f>
        <v>8</v>
      </c>
      <c r="H21" s="457"/>
      <c r="I21" s="458"/>
    </row>
    <row r="22" spans="1:9" ht="11.25" outlineLevel="2">
      <c r="A22" s="467" t="s">
        <v>1827</v>
      </c>
      <c r="B22" s="504" t="s">
        <v>1826</v>
      </c>
      <c r="C22" s="465">
        <f>VLOOKUP($A22,Zakázka!$A$1:$T$65536,10,FALSE)</f>
        <v>0</v>
      </c>
      <c r="D22" s="466">
        <f>VLOOKUP($A22,Zakázka!$A$1:$T$65536,12,FALSE)</f>
        <v>6.3219800000000007E-2</v>
      </c>
      <c r="E22" s="465">
        <f>VLOOKUP($A22,Zakázka!$A$1:$T$65536,16,FALSE)</f>
        <v>0</v>
      </c>
      <c r="F22" s="465">
        <f>VLOOKUP($A22,Zakázka!$A$1:$T$65536,17,FALSE)</f>
        <v>0</v>
      </c>
      <c r="G22" s="464">
        <f>VLOOKUP($A22,Zakázka!$A$1:$T$65536,20,FALSE)</f>
        <v>4</v>
      </c>
      <c r="H22" s="457"/>
      <c r="I22" s="458"/>
    </row>
    <row r="23" spans="1:9" ht="11.25" outlineLevel="2">
      <c r="A23" s="467" t="s">
        <v>1811</v>
      </c>
      <c r="B23" s="504" t="s">
        <v>1810</v>
      </c>
      <c r="C23" s="465">
        <f>VLOOKUP($A23,Zakázka!$A$1:$T$65536,10,FALSE)</f>
        <v>0</v>
      </c>
      <c r="D23" s="466">
        <f>VLOOKUP($A23,Zakázka!$A$1:$T$65536,12,FALSE)</f>
        <v>1.120965</v>
      </c>
      <c r="E23" s="465">
        <f>VLOOKUP($A23,Zakázka!$A$1:$T$65536,16,FALSE)</f>
        <v>0</v>
      </c>
      <c r="F23" s="465">
        <f>VLOOKUP($A23,Zakázka!$A$1:$T$65536,17,FALSE)</f>
        <v>0</v>
      </c>
      <c r="G23" s="464">
        <f>VLOOKUP($A23,Zakázka!$A$1:$T$65536,20,FALSE)</f>
        <v>7</v>
      </c>
      <c r="H23" s="457"/>
      <c r="I23" s="458"/>
    </row>
    <row r="24" spans="1:9" ht="11.25" outlineLevel="2">
      <c r="A24" s="467" t="s">
        <v>1786</v>
      </c>
      <c r="B24" s="504" t="s">
        <v>1785</v>
      </c>
      <c r="C24" s="465">
        <f>VLOOKUP($A24,Zakázka!$A$1:$T$65536,10,FALSE)</f>
        <v>0</v>
      </c>
      <c r="D24" s="466">
        <f>VLOOKUP($A24,Zakázka!$A$1:$T$65536,12,FALSE)</f>
        <v>0</v>
      </c>
      <c r="E24" s="465">
        <f>VLOOKUP($A24,Zakázka!$A$1:$T$65536,16,FALSE)</f>
        <v>0</v>
      </c>
      <c r="F24" s="465">
        <f>VLOOKUP($A24,Zakázka!$A$1:$T$65536,17,FALSE)</f>
        <v>0</v>
      </c>
      <c r="G24" s="464">
        <f>VLOOKUP($A24,Zakázka!$A$1:$T$65536,20,FALSE)</f>
        <v>1</v>
      </c>
      <c r="H24" s="457"/>
      <c r="I24" s="458"/>
    </row>
    <row r="25" spans="1:9" ht="12" outlineLevel="1">
      <c r="A25" s="472" t="s">
        <v>1780</v>
      </c>
      <c r="B25" s="505" t="s">
        <v>1779</v>
      </c>
      <c r="C25" s="469">
        <f>VLOOKUP($A25,Zakázka!$A$1:$T$65536,10,FALSE)</f>
        <v>0</v>
      </c>
      <c r="D25" s="470">
        <f>VLOOKUP($A25,Zakázka!$A$1:$T$65536,12,FALSE)</f>
        <v>46.294864384799979</v>
      </c>
      <c r="E25" s="469">
        <f>VLOOKUP($A25,Zakázka!$A$1:$T$65536,16,FALSE)</f>
        <v>0</v>
      </c>
      <c r="F25" s="469">
        <f>VLOOKUP($A25,Zakázka!$A$1:$T$65536,17,FALSE)</f>
        <v>0</v>
      </c>
      <c r="G25" s="468">
        <f>VLOOKUP($A25,Zakázka!$A$1:$T$65536,20,FALSE)</f>
        <v>95</v>
      </c>
      <c r="H25" s="457"/>
      <c r="I25" s="458"/>
    </row>
    <row r="26" spans="1:9" ht="11.25" outlineLevel="2">
      <c r="A26" s="467" t="s">
        <v>1778</v>
      </c>
      <c r="B26" s="504" t="s">
        <v>1777</v>
      </c>
      <c r="C26" s="465">
        <f>VLOOKUP($A26,Zakázka!$A$1:$T$65536,10,FALSE)</f>
        <v>0</v>
      </c>
      <c r="D26" s="466">
        <f>VLOOKUP($A26,Zakázka!$A$1:$T$65536,12,FALSE)</f>
        <v>24.84</v>
      </c>
      <c r="E26" s="465">
        <f>VLOOKUP($A26,Zakázka!$A$1:$T$65536,16,FALSE)</f>
        <v>0</v>
      </c>
      <c r="F26" s="465">
        <f>VLOOKUP($A26,Zakázka!$A$1:$T$65536,17,FALSE)</f>
        <v>0</v>
      </c>
      <c r="G26" s="464">
        <f>VLOOKUP($A26,Zakázka!$A$1:$T$65536,20,FALSE)</f>
        <v>10</v>
      </c>
      <c r="H26" s="457"/>
      <c r="I26" s="458"/>
    </row>
    <row r="27" spans="1:9" ht="11.25" outlineLevel="2">
      <c r="A27" s="467" t="s">
        <v>1740</v>
      </c>
      <c r="B27" s="504" t="s">
        <v>1739</v>
      </c>
      <c r="C27" s="465">
        <f>VLOOKUP($A27,Zakázka!$A$1:$T$65536,10,FALSE)</f>
        <v>0</v>
      </c>
      <c r="D27" s="466">
        <f>VLOOKUP($A27,Zakázka!$A$1:$T$65536,12,FALSE)</f>
        <v>19.5313993848</v>
      </c>
      <c r="E27" s="465">
        <f>VLOOKUP($A27,Zakázka!$A$1:$T$65536,16,FALSE)</f>
        <v>0</v>
      </c>
      <c r="F27" s="465">
        <f>VLOOKUP($A27,Zakázka!$A$1:$T$65536,17,FALSE)</f>
        <v>0</v>
      </c>
      <c r="G27" s="464">
        <f>VLOOKUP($A27,Zakázka!$A$1:$T$65536,20,FALSE)</f>
        <v>3</v>
      </c>
      <c r="H27" s="457"/>
      <c r="I27" s="458"/>
    </row>
    <row r="28" spans="1:9" ht="11.25" outlineLevel="2">
      <c r="A28" s="467" t="s">
        <v>1728</v>
      </c>
      <c r="B28" s="504" t="s">
        <v>1727</v>
      </c>
      <c r="C28" s="465">
        <f>VLOOKUP($A28,Zakázka!$A$1:$T$65536,10,FALSE)</f>
        <v>0</v>
      </c>
      <c r="D28" s="466">
        <f>VLOOKUP($A28,Zakázka!$A$1:$T$65536,12,FALSE)</f>
        <v>0</v>
      </c>
      <c r="E28" s="465">
        <f>VLOOKUP($A28,Zakázka!$A$1:$T$65536,16,FALSE)</f>
        <v>0</v>
      </c>
      <c r="F28" s="465">
        <f>VLOOKUP($A28,Zakázka!$A$1:$T$65536,17,FALSE)</f>
        <v>0</v>
      </c>
      <c r="G28" s="464">
        <f>VLOOKUP($A28,Zakázka!$A$1:$T$65536,20,FALSE)</f>
        <v>1</v>
      </c>
      <c r="H28" s="457"/>
      <c r="I28" s="458"/>
    </row>
    <row r="29" spans="1:9" ht="11.25" outlineLevel="2">
      <c r="A29" s="467" t="s">
        <v>1722</v>
      </c>
      <c r="B29" s="504" t="s">
        <v>1442</v>
      </c>
      <c r="C29" s="465">
        <f>VLOOKUP($A29,Zakázka!$A$1:$T$65536,10,FALSE)</f>
        <v>0</v>
      </c>
      <c r="D29" s="466">
        <f>VLOOKUP($A29,Zakázka!$A$1:$T$65536,12,FALSE)</f>
        <v>7.000000000000001E-4</v>
      </c>
      <c r="E29" s="465">
        <f>VLOOKUP($A29,Zakázka!$A$1:$T$65536,16,FALSE)</f>
        <v>0</v>
      </c>
      <c r="F29" s="465">
        <f>VLOOKUP($A29,Zakázka!$A$1:$T$65536,17,FALSE)</f>
        <v>0</v>
      </c>
      <c r="G29" s="464">
        <f>VLOOKUP($A29,Zakázka!$A$1:$T$65536,20,FALSE)</f>
        <v>3</v>
      </c>
      <c r="H29" s="457"/>
      <c r="I29" s="458"/>
    </row>
    <row r="30" spans="1:9" ht="11.25" outlineLevel="2">
      <c r="A30" s="467" t="s">
        <v>1709</v>
      </c>
      <c r="B30" s="504" t="s">
        <v>1708</v>
      </c>
      <c r="C30" s="465">
        <f>VLOOKUP($A30,Zakázka!$A$1:$T$65536,10,FALSE)</f>
        <v>0</v>
      </c>
      <c r="D30" s="466">
        <f>VLOOKUP($A30,Zakázka!$A$1:$T$65536,12,FALSE)</f>
        <v>0</v>
      </c>
      <c r="E30" s="465">
        <f>VLOOKUP($A30,Zakázka!$A$1:$T$65536,16,FALSE)</f>
        <v>0</v>
      </c>
      <c r="F30" s="465">
        <f>VLOOKUP($A30,Zakázka!$A$1:$T$65536,17,FALSE)</f>
        <v>0</v>
      </c>
      <c r="G30" s="464">
        <f>VLOOKUP($A30,Zakázka!$A$1:$T$65536,20,FALSE)</f>
        <v>1</v>
      </c>
      <c r="H30" s="457"/>
      <c r="I30" s="458"/>
    </row>
    <row r="31" spans="1:9" ht="11.25" outlineLevel="2">
      <c r="A31" s="467" t="s">
        <v>1704</v>
      </c>
      <c r="B31" s="504" t="s">
        <v>1703</v>
      </c>
      <c r="C31" s="465">
        <f>VLOOKUP($A31,Zakázka!$A$1:$T$65536,10,FALSE)</f>
        <v>0</v>
      </c>
      <c r="D31" s="466">
        <f>VLOOKUP($A31,Zakázka!$A$1:$T$65536,12,FALSE)</f>
        <v>0.37206499999999998</v>
      </c>
      <c r="E31" s="465">
        <f>VLOOKUP($A31,Zakázka!$A$1:$T$65536,16,FALSE)</f>
        <v>0</v>
      </c>
      <c r="F31" s="465">
        <f>VLOOKUP($A31,Zakázka!$A$1:$T$65536,17,FALSE)</f>
        <v>0</v>
      </c>
      <c r="G31" s="464">
        <f>VLOOKUP($A31,Zakázka!$A$1:$T$65536,20,FALSE)</f>
        <v>18</v>
      </c>
      <c r="H31" s="457"/>
      <c r="I31" s="458"/>
    </row>
    <row r="32" spans="1:9" ht="11.25" outlineLevel="2">
      <c r="A32" s="467" t="s">
        <v>1647</v>
      </c>
      <c r="B32" s="504" t="s">
        <v>1411</v>
      </c>
      <c r="C32" s="465">
        <f>VLOOKUP($A32,Zakázka!$A$1:$T$65536,10,FALSE)</f>
        <v>0</v>
      </c>
      <c r="D32" s="466">
        <f>VLOOKUP($A32,Zakázka!$A$1:$T$65536,12,FALSE)</f>
        <v>1.3240100000000001</v>
      </c>
      <c r="E32" s="465">
        <f>VLOOKUP($A32,Zakázka!$A$1:$T$65536,16,FALSE)</f>
        <v>0</v>
      </c>
      <c r="F32" s="465">
        <f>VLOOKUP($A32,Zakázka!$A$1:$T$65536,17,FALSE)</f>
        <v>0</v>
      </c>
      <c r="G32" s="464">
        <f>VLOOKUP($A32,Zakázka!$A$1:$T$65536,20,FALSE)</f>
        <v>36</v>
      </c>
      <c r="H32" s="457"/>
      <c r="I32" s="458"/>
    </row>
    <row r="33" spans="1:9" ht="11.25" outlineLevel="2">
      <c r="A33" s="467" t="s">
        <v>1546</v>
      </c>
      <c r="B33" s="504" t="s">
        <v>1471</v>
      </c>
      <c r="C33" s="465">
        <f>VLOOKUP($A33,Zakázka!$A$1:$T$65536,10,FALSE)</f>
        <v>0</v>
      </c>
      <c r="D33" s="466">
        <f>VLOOKUP($A33,Zakázka!$A$1:$T$65536,12,FALSE)</f>
        <v>0.17674000000000001</v>
      </c>
      <c r="E33" s="465">
        <f>VLOOKUP($A33,Zakázka!$A$1:$T$65536,16,FALSE)</f>
        <v>0</v>
      </c>
      <c r="F33" s="465">
        <f>VLOOKUP($A33,Zakázka!$A$1:$T$65536,17,FALSE)</f>
        <v>0</v>
      </c>
      <c r="G33" s="464">
        <f>VLOOKUP($A33,Zakázka!$A$1:$T$65536,20,FALSE)</f>
        <v>21</v>
      </c>
      <c r="H33" s="457"/>
      <c r="I33" s="458"/>
    </row>
    <row r="34" spans="1:9" ht="11.25" outlineLevel="2">
      <c r="A34" s="467" t="s">
        <v>1482</v>
      </c>
      <c r="B34" s="504" t="s">
        <v>1481</v>
      </c>
      <c r="C34" s="465">
        <f>VLOOKUP($A34,Zakázka!$A$1:$T$65536,10,FALSE)</f>
        <v>0</v>
      </c>
      <c r="D34" s="466">
        <f>VLOOKUP($A34,Zakázka!$A$1:$T$65536,12,FALSE)</f>
        <v>4.9950000000000008E-2</v>
      </c>
      <c r="E34" s="465">
        <f>VLOOKUP($A34,Zakázka!$A$1:$T$65536,16,FALSE)</f>
        <v>0</v>
      </c>
      <c r="F34" s="465">
        <f>VLOOKUP($A34,Zakázka!$A$1:$T$65536,17,FALSE)</f>
        <v>0</v>
      </c>
      <c r="G34" s="464">
        <f>VLOOKUP($A34,Zakázka!$A$1:$T$65536,20,FALSE)</f>
        <v>2</v>
      </c>
      <c r="H34" s="457"/>
      <c r="I34" s="458"/>
    </row>
    <row r="35" spans="1:9" ht="12" outlineLevel="1">
      <c r="A35" s="472" t="s">
        <v>1474</v>
      </c>
      <c r="B35" s="505" t="s">
        <v>1473</v>
      </c>
      <c r="C35" s="469">
        <f>VLOOKUP($A35,Zakázka!$A$1:$T$65536,10,FALSE)</f>
        <v>0</v>
      </c>
      <c r="D35" s="470">
        <f>VLOOKUP($A35,Zakázka!$A$1:$T$65536,12,FALSE)</f>
        <v>0</v>
      </c>
      <c r="E35" s="469">
        <f>VLOOKUP($A35,Zakázka!$A$1:$T$65536,16,FALSE)</f>
        <v>0</v>
      </c>
      <c r="F35" s="469">
        <f>VLOOKUP($A35,Zakázka!$A$1:$T$65536,17,FALSE)</f>
        <v>0</v>
      </c>
      <c r="G35" s="468">
        <f>VLOOKUP($A35,Zakázka!$A$1:$T$65536,20,FALSE)</f>
        <v>1</v>
      </c>
      <c r="H35" s="457"/>
      <c r="I35" s="458"/>
    </row>
    <row r="36" spans="1:9" ht="11.25" outlineLevel="2">
      <c r="A36" s="467" t="s">
        <v>1472</v>
      </c>
      <c r="B36" s="504" t="s">
        <v>1471</v>
      </c>
      <c r="C36" s="465">
        <f>VLOOKUP($A36,Zakázka!$A$1:$T$65536,10,FALSE)</f>
        <v>0</v>
      </c>
      <c r="D36" s="466">
        <f>VLOOKUP($A36,Zakázka!$A$1:$T$65536,12,FALSE)</f>
        <v>0</v>
      </c>
      <c r="E36" s="465">
        <f>VLOOKUP($A36,Zakázka!$A$1:$T$65536,16,FALSE)</f>
        <v>0</v>
      </c>
      <c r="F36" s="465">
        <f>VLOOKUP($A36,Zakázka!$A$1:$T$65536,17,FALSE)</f>
        <v>0</v>
      </c>
      <c r="G36" s="464">
        <f>VLOOKUP($A36,Zakázka!$A$1:$T$65536,20,FALSE)</f>
        <v>1</v>
      </c>
      <c r="H36" s="457"/>
      <c r="I36" s="458"/>
    </row>
    <row r="37" spans="1:9" ht="12" outlineLevel="1">
      <c r="A37" s="472" t="s">
        <v>1468</v>
      </c>
      <c r="B37" s="505" t="s">
        <v>1467</v>
      </c>
      <c r="C37" s="469">
        <f>VLOOKUP($A37,Zakázka!$A$1:$T$65536,10,FALSE)</f>
        <v>0</v>
      </c>
      <c r="D37" s="470">
        <f>VLOOKUP($A37,Zakázka!$A$1:$T$65536,12,FALSE)</f>
        <v>0</v>
      </c>
      <c r="E37" s="469">
        <f>VLOOKUP($A37,Zakázka!$A$1:$T$65536,16,FALSE)</f>
        <v>0</v>
      </c>
      <c r="F37" s="469">
        <f>VLOOKUP($A37,Zakázka!$A$1:$T$65536,17,FALSE)</f>
        <v>0</v>
      </c>
      <c r="G37" s="468">
        <f>VLOOKUP($A37,Zakázka!$A$1:$T$65536,20,FALSE)</f>
        <v>1</v>
      </c>
      <c r="H37" s="457"/>
      <c r="I37" s="458"/>
    </row>
    <row r="38" spans="1:9" ht="11.25" outlineLevel="2">
      <c r="A38" s="467" t="s">
        <v>1466</v>
      </c>
      <c r="B38" s="504" t="s">
        <v>1465</v>
      </c>
      <c r="C38" s="465">
        <f>VLOOKUP($A38,Zakázka!$A$1:$T$65536,10,FALSE)</f>
        <v>0</v>
      </c>
      <c r="D38" s="466">
        <f>VLOOKUP($A38,Zakázka!$A$1:$T$65536,12,FALSE)</f>
        <v>0</v>
      </c>
      <c r="E38" s="465">
        <f>VLOOKUP($A38,Zakázka!$A$1:$T$65536,16,FALSE)</f>
        <v>0</v>
      </c>
      <c r="F38" s="465">
        <f>VLOOKUP($A38,Zakázka!$A$1:$T$65536,17,FALSE)</f>
        <v>0</v>
      </c>
      <c r="G38" s="464">
        <f>VLOOKUP($A38,Zakázka!$A$1:$T$65536,20,FALSE)</f>
        <v>1</v>
      </c>
      <c r="H38" s="457"/>
      <c r="I38" s="458"/>
    </row>
    <row r="39" spans="1:9" ht="12" outlineLevel="1">
      <c r="A39" s="472" t="s">
        <v>1462</v>
      </c>
      <c r="B39" s="505" t="s">
        <v>1461</v>
      </c>
      <c r="C39" s="469">
        <f>VLOOKUP($A39,Zakázka!$A$1:$T$65536,10,FALSE)</f>
        <v>0</v>
      </c>
      <c r="D39" s="470">
        <f>VLOOKUP($A39,Zakázka!$A$1:$T$65536,12,FALSE)</f>
        <v>0</v>
      </c>
      <c r="E39" s="469">
        <f>VLOOKUP($A39,Zakázka!$A$1:$T$65536,16,FALSE)</f>
        <v>0</v>
      </c>
      <c r="F39" s="469">
        <f>VLOOKUP($A39,Zakázka!$A$1:$T$65536,17,FALSE)</f>
        <v>0</v>
      </c>
      <c r="G39" s="468">
        <f>VLOOKUP($A39,Zakázka!$A$1:$T$65536,20,FALSE)</f>
        <v>1</v>
      </c>
      <c r="H39" s="457"/>
      <c r="I39" s="458"/>
    </row>
    <row r="40" spans="1:9" ht="11.25" outlineLevel="2">
      <c r="A40" s="467" t="s">
        <v>1460</v>
      </c>
      <c r="B40" s="504" t="s">
        <v>1459</v>
      </c>
      <c r="C40" s="465">
        <f>VLOOKUP($A40,Zakázka!$A$1:$T$65536,10,FALSE)</f>
        <v>0</v>
      </c>
      <c r="D40" s="466">
        <f>VLOOKUP($A40,Zakázka!$A$1:$T$65536,12,FALSE)</f>
        <v>0</v>
      </c>
      <c r="E40" s="465">
        <f>VLOOKUP($A40,Zakázka!$A$1:$T$65536,16,FALSE)</f>
        <v>0</v>
      </c>
      <c r="F40" s="465">
        <f>VLOOKUP($A40,Zakázka!$A$1:$T$65536,17,FALSE)</f>
        <v>0</v>
      </c>
      <c r="G40" s="464">
        <f>VLOOKUP($A40,Zakázka!$A$1:$T$65536,20,FALSE)</f>
        <v>1</v>
      </c>
      <c r="H40" s="457"/>
      <c r="I40" s="458"/>
    </row>
    <row r="41" spans="1:9" ht="12" outlineLevel="1">
      <c r="A41" s="472" t="s">
        <v>1454</v>
      </c>
      <c r="B41" s="505" t="s">
        <v>1453</v>
      </c>
      <c r="C41" s="469">
        <f>VLOOKUP($A41,Zakázka!$A$1:$T$65536,10,FALSE)</f>
        <v>0</v>
      </c>
      <c r="D41" s="470">
        <f>VLOOKUP($A41,Zakázka!$A$1:$T$65536,12,FALSE)</f>
        <v>0.56498680000000001</v>
      </c>
      <c r="E41" s="469">
        <f>VLOOKUP($A41,Zakázka!$A$1:$T$65536,16,FALSE)</f>
        <v>0</v>
      </c>
      <c r="F41" s="469">
        <f>VLOOKUP($A41,Zakázka!$A$1:$T$65536,17,FALSE)</f>
        <v>0</v>
      </c>
      <c r="G41" s="468">
        <f>VLOOKUP($A41,Zakázka!$A$1:$T$65536,20,FALSE)</f>
        <v>21</v>
      </c>
      <c r="H41" s="457"/>
      <c r="I41" s="458"/>
    </row>
    <row r="42" spans="1:9" ht="11.25" outlineLevel="2">
      <c r="A42" s="467" t="s">
        <v>1452</v>
      </c>
      <c r="B42" s="504" t="s">
        <v>1451</v>
      </c>
      <c r="C42" s="465">
        <f>VLOOKUP($A42,Zakázka!$A$1:$T$65536,10,FALSE)</f>
        <v>0</v>
      </c>
      <c r="D42" s="466">
        <f>VLOOKUP($A42,Zakázka!$A$1:$T$65536,12,FALSE)</f>
        <v>0.22477999999999998</v>
      </c>
      <c r="E42" s="465">
        <f>VLOOKUP($A42,Zakázka!$A$1:$T$65536,16,FALSE)</f>
        <v>0</v>
      </c>
      <c r="F42" s="465">
        <f>VLOOKUP($A42,Zakázka!$A$1:$T$65536,17,FALSE)</f>
        <v>0</v>
      </c>
      <c r="G42" s="464">
        <f>VLOOKUP($A42,Zakázka!$A$1:$T$65536,20,FALSE)</f>
        <v>2</v>
      </c>
      <c r="H42" s="457"/>
      <c r="I42" s="458"/>
    </row>
    <row r="43" spans="1:9" ht="11.25" outlineLevel="2">
      <c r="A43" s="467" t="s">
        <v>1443</v>
      </c>
      <c r="B43" s="504" t="s">
        <v>1442</v>
      </c>
      <c r="C43" s="465">
        <f>VLOOKUP($A43,Zakázka!$A$1:$T$65536,10,FALSE)</f>
        <v>0</v>
      </c>
      <c r="D43" s="466">
        <f>VLOOKUP($A43,Zakázka!$A$1:$T$65536,12,FALSE)</f>
        <v>3.1960000000000002E-2</v>
      </c>
      <c r="E43" s="465">
        <f>VLOOKUP($A43,Zakázka!$A$1:$T$65536,16,FALSE)</f>
        <v>0</v>
      </c>
      <c r="F43" s="465">
        <f>VLOOKUP($A43,Zakázka!$A$1:$T$65536,17,FALSE)</f>
        <v>0</v>
      </c>
      <c r="G43" s="464">
        <f>VLOOKUP($A43,Zakázka!$A$1:$T$65536,20,FALSE)</f>
        <v>4</v>
      </c>
      <c r="H43" s="457"/>
      <c r="I43" s="458"/>
    </row>
    <row r="44" spans="1:9" ht="11.25" outlineLevel="2">
      <c r="A44" s="467" t="s">
        <v>1423</v>
      </c>
      <c r="B44" s="504" t="s">
        <v>1422</v>
      </c>
      <c r="C44" s="465">
        <f>VLOOKUP($A44,Zakázka!$A$1:$T$65536,10,FALSE)</f>
        <v>0</v>
      </c>
      <c r="D44" s="466">
        <f>VLOOKUP($A44,Zakázka!$A$1:$T$65536,12,FALSE)</f>
        <v>1.5346800000000001E-2</v>
      </c>
      <c r="E44" s="465">
        <f>VLOOKUP($A44,Zakázka!$A$1:$T$65536,16,FALSE)</f>
        <v>0</v>
      </c>
      <c r="F44" s="465">
        <f>VLOOKUP($A44,Zakázka!$A$1:$T$65536,17,FALSE)</f>
        <v>0</v>
      </c>
      <c r="G44" s="464">
        <f>VLOOKUP($A44,Zakázka!$A$1:$T$65536,20,FALSE)</f>
        <v>3</v>
      </c>
      <c r="H44" s="457"/>
      <c r="I44" s="458"/>
    </row>
    <row r="45" spans="1:9" ht="11.25" outlineLevel="2">
      <c r="A45" s="467" t="s">
        <v>1412</v>
      </c>
      <c r="B45" s="504" t="s">
        <v>1411</v>
      </c>
      <c r="C45" s="465">
        <f>VLOOKUP($A45,Zakázka!$A$1:$T$65536,10,FALSE)</f>
        <v>0</v>
      </c>
      <c r="D45" s="466">
        <f>VLOOKUP($A45,Zakázka!$A$1:$T$65536,12,FALSE)</f>
        <v>0.1203</v>
      </c>
      <c r="E45" s="465">
        <f>VLOOKUP($A45,Zakázka!$A$1:$T$65536,16,FALSE)</f>
        <v>0</v>
      </c>
      <c r="F45" s="465">
        <f>VLOOKUP($A45,Zakázka!$A$1:$T$65536,17,FALSE)</f>
        <v>0</v>
      </c>
      <c r="G45" s="464">
        <f>VLOOKUP($A45,Zakázka!$A$1:$T$65536,20,FALSE)</f>
        <v>2</v>
      </c>
      <c r="H45" s="457"/>
      <c r="I45" s="458"/>
    </row>
    <row r="46" spans="1:9" ht="11.25" outlineLevel="2">
      <c r="A46" s="467" t="s">
        <v>1404</v>
      </c>
      <c r="B46" s="504" t="s">
        <v>1403</v>
      </c>
      <c r="C46" s="465">
        <f>VLOOKUP($A46,Zakázka!$A$1:$T$65536,10,FALSE)</f>
        <v>0</v>
      </c>
      <c r="D46" s="466">
        <f>VLOOKUP($A46,Zakázka!$A$1:$T$65536,12,FALSE)</f>
        <v>0</v>
      </c>
      <c r="E46" s="465">
        <f>VLOOKUP($A46,Zakázka!$A$1:$T$65536,16,FALSE)</f>
        <v>0</v>
      </c>
      <c r="F46" s="465">
        <f>VLOOKUP($A46,Zakázka!$A$1:$T$65536,17,FALSE)</f>
        <v>0</v>
      </c>
      <c r="G46" s="464">
        <f>VLOOKUP($A46,Zakázka!$A$1:$T$65536,20,FALSE)</f>
        <v>1</v>
      </c>
      <c r="H46" s="457"/>
      <c r="I46" s="458"/>
    </row>
    <row r="47" spans="1:9" ht="11.25" outlineLevel="2">
      <c r="A47" s="467" t="s">
        <v>1399</v>
      </c>
      <c r="B47" s="504" t="s">
        <v>1398</v>
      </c>
      <c r="C47" s="465">
        <f>VLOOKUP($A47,Zakázka!$A$1:$T$65536,10,FALSE)</f>
        <v>0</v>
      </c>
      <c r="D47" s="466">
        <f>VLOOKUP($A47,Zakázka!$A$1:$T$65536,12,FALSE)</f>
        <v>3.2799999999999999E-3</v>
      </c>
      <c r="E47" s="465">
        <f>VLOOKUP($A47,Zakázka!$A$1:$T$65536,16,FALSE)</f>
        <v>0</v>
      </c>
      <c r="F47" s="465">
        <f>VLOOKUP($A47,Zakázka!$A$1:$T$65536,17,FALSE)</f>
        <v>0</v>
      </c>
      <c r="G47" s="464">
        <f>VLOOKUP($A47,Zakázka!$A$1:$T$65536,20,FALSE)</f>
        <v>2</v>
      </c>
      <c r="H47" s="457"/>
      <c r="I47" s="458"/>
    </row>
    <row r="48" spans="1:9" ht="11.25" outlineLevel="2">
      <c r="A48" s="467" t="s">
        <v>1391</v>
      </c>
      <c r="B48" s="504" t="s">
        <v>1390</v>
      </c>
      <c r="C48" s="465">
        <f>VLOOKUP($A48,Zakázka!$A$1:$T$65536,10,FALSE)</f>
        <v>0</v>
      </c>
      <c r="D48" s="466">
        <f>VLOOKUP($A48,Zakázka!$A$1:$T$65536,12,FALSE)</f>
        <v>0.15792</v>
      </c>
      <c r="E48" s="465">
        <f>VLOOKUP($A48,Zakázka!$A$1:$T$65536,16,FALSE)</f>
        <v>0</v>
      </c>
      <c r="F48" s="465">
        <f>VLOOKUP($A48,Zakázka!$A$1:$T$65536,17,FALSE)</f>
        <v>0</v>
      </c>
      <c r="G48" s="464">
        <f>VLOOKUP($A48,Zakázka!$A$1:$T$65536,20,FALSE)</f>
        <v>2</v>
      </c>
      <c r="H48" s="457"/>
      <c r="I48" s="458"/>
    </row>
    <row r="49" spans="1:9" ht="11.25" outlineLevel="2">
      <c r="A49" s="467" t="s">
        <v>1383</v>
      </c>
      <c r="B49" s="504" t="s">
        <v>1382</v>
      </c>
      <c r="C49" s="465">
        <f>VLOOKUP($A49,Zakázka!$A$1:$T$65536,10,FALSE)</f>
        <v>0</v>
      </c>
      <c r="D49" s="466">
        <f>VLOOKUP($A49,Zakázka!$A$1:$T$65536,12,FALSE)</f>
        <v>1.14E-2</v>
      </c>
      <c r="E49" s="465">
        <f>VLOOKUP($A49,Zakázka!$A$1:$T$65536,16,FALSE)</f>
        <v>0</v>
      </c>
      <c r="F49" s="465">
        <f>VLOOKUP($A49,Zakázka!$A$1:$T$65536,17,FALSE)</f>
        <v>0</v>
      </c>
      <c r="G49" s="464">
        <f>VLOOKUP($A49,Zakázka!$A$1:$T$65536,20,FALSE)</f>
        <v>5</v>
      </c>
      <c r="H49" s="457"/>
      <c r="I49" s="458"/>
    </row>
    <row r="50" spans="1:9" ht="12" outlineLevel="1">
      <c r="A50" s="472" t="s">
        <v>1364</v>
      </c>
      <c r="B50" s="505" t="s">
        <v>1363</v>
      </c>
      <c r="C50" s="469">
        <f>VLOOKUP($A50,Zakázka!$A$1:$T$65536,10,FALSE)</f>
        <v>0</v>
      </c>
      <c r="D50" s="470">
        <f>VLOOKUP($A50,Zakázka!$A$1:$T$65536,12,FALSE)</f>
        <v>0</v>
      </c>
      <c r="E50" s="469">
        <f>VLOOKUP($A50,Zakázka!$A$1:$T$65536,16,FALSE)</f>
        <v>0</v>
      </c>
      <c r="F50" s="469">
        <f>VLOOKUP($A50,Zakázka!$A$1:$T$65536,17,FALSE)</f>
        <v>0</v>
      </c>
      <c r="G50" s="468">
        <f>VLOOKUP($A50,Zakázka!$A$1:$T$65536,20,FALSE)</f>
        <v>7</v>
      </c>
      <c r="H50" s="457"/>
      <c r="I50" s="458"/>
    </row>
    <row r="51" spans="1:9" ht="11.25" outlineLevel="2">
      <c r="A51" s="467" t="s">
        <v>1362</v>
      </c>
      <c r="B51" s="504" t="s">
        <v>1361</v>
      </c>
      <c r="C51" s="465">
        <f>VLOOKUP($A51,Zakázka!$A$1:$T$65536,10,FALSE)</f>
        <v>0</v>
      </c>
      <c r="D51" s="466">
        <f>VLOOKUP($A51,Zakázka!$A$1:$T$65536,12,FALSE)</f>
        <v>0</v>
      </c>
      <c r="E51" s="465">
        <f>VLOOKUP($A51,Zakázka!$A$1:$T$65536,16,FALSE)</f>
        <v>0</v>
      </c>
      <c r="F51" s="465">
        <f>VLOOKUP($A51,Zakázka!$A$1:$T$65536,17,FALSE)</f>
        <v>0</v>
      </c>
      <c r="G51" s="464">
        <f>VLOOKUP($A51,Zakázka!$A$1:$T$65536,20,FALSE)</f>
        <v>3</v>
      </c>
      <c r="H51" s="457"/>
      <c r="I51" s="458"/>
    </row>
    <row r="52" spans="1:9" ht="11.25" outlineLevel="2">
      <c r="A52" s="467" t="s">
        <v>1352</v>
      </c>
      <c r="B52" s="504" t="s">
        <v>1351</v>
      </c>
      <c r="C52" s="465">
        <f>VLOOKUP($A52,Zakázka!$A$1:$T$65536,10,FALSE)</f>
        <v>0</v>
      </c>
      <c r="D52" s="466">
        <f>VLOOKUP($A52,Zakázka!$A$1:$T$65536,12,FALSE)</f>
        <v>0</v>
      </c>
      <c r="E52" s="465">
        <f>VLOOKUP($A52,Zakázka!$A$1:$T$65536,16,FALSE)</f>
        <v>0</v>
      </c>
      <c r="F52" s="465">
        <f>VLOOKUP($A52,Zakázka!$A$1:$T$65536,17,FALSE)</f>
        <v>0</v>
      </c>
      <c r="G52" s="464">
        <f>VLOOKUP($A52,Zakázka!$A$1:$T$65536,20,FALSE)</f>
        <v>1</v>
      </c>
      <c r="H52" s="457"/>
      <c r="I52" s="458"/>
    </row>
    <row r="53" spans="1:9" ht="11.25" outlineLevel="2">
      <c r="A53" s="467" t="s">
        <v>1347</v>
      </c>
      <c r="B53" s="504" t="s">
        <v>1346</v>
      </c>
      <c r="C53" s="465">
        <f>VLOOKUP($A53,Zakázka!$A$1:$T$65536,10,FALSE)</f>
        <v>0</v>
      </c>
      <c r="D53" s="466">
        <f>VLOOKUP($A53,Zakázka!$A$1:$T$65536,12,FALSE)</f>
        <v>0</v>
      </c>
      <c r="E53" s="465">
        <f>VLOOKUP($A53,Zakázka!$A$1:$T$65536,16,FALSE)</f>
        <v>0</v>
      </c>
      <c r="F53" s="465">
        <f>VLOOKUP($A53,Zakázka!$A$1:$T$65536,17,FALSE)</f>
        <v>0</v>
      </c>
      <c r="G53" s="464">
        <f>VLOOKUP($A53,Zakázka!$A$1:$T$65536,20,FALSE)</f>
        <v>1</v>
      </c>
      <c r="H53" s="457"/>
      <c r="I53" s="458"/>
    </row>
    <row r="54" spans="1:9" ht="11.25" outlineLevel="2">
      <c r="A54" s="467" t="s">
        <v>1342</v>
      </c>
      <c r="B54" s="504" t="s">
        <v>1341</v>
      </c>
      <c r="C54" s="465">
        <f>VLOOKUP($A54,Zakázka!$A$1:$T$65536,10,FALSE)</f>
        <v>0</v>
      </c>
      <c r="D54" s="466">
        <f>VLOOKUP($A54,Zakázka!$A$1:$T$65536,12,FALSE)</f>
        <v>0</v>
      </c>
      <c r="E54" s="465">
        <f>VLOOKUP($A54,Zakázka!$A$1:$T$65536,16,FALSE)</f>
        <v>0</v>
      </c>
      <c r="F54" s="465">
        <f>VLOOKUP($A54,Zakázka!$A$1:$T$65536,17,FALSE)</f>
        <v>0</v>
      </c>
      <c r="G54" s="464">
        <f>VLOOKUP($A54,Zakázka!$A$1:$T$65536,20,FALSE)</f>
        <v>1</v>
      </c>
      <c r="H54" s="457"/>
      <c r="I54" s="458"/>
    </row>
    <row r="55" spans="1:9" ht="11.25" outlineLevel="2">
      <c r="A55" s="467" t="s">
        <v>1337</v>
      </c>
      <c r="B55" s="504" t="s">
        <v>1335</v>
      </c>
      <c r="C55" s="465">
        <f>VLOOKUP($A55,Zakázka!$A$1:$T$65536,10,FALSE)</f>
        <v>0</v>
      </c>
      <c r="D55" s="466">
        <f>VLOOKUP($A55,Zakázka!$A$1:$T$65536,12,FALSE)</f>
        <v>0</v>
      </c>
      <c r="E55" s="465">
        <f>VLOOKUP($A55,Zakázka!$A$1:$T$65536,16,FALSE)</f>
        <v>0</v>
      </c>
      <c r="F55" s="465">
        <f>VLOOKUP($A55,Zakázka!$A$1:$T$65536,17,FALSE)</f>
        <v>0</v>
      </c>
      <c r="G55" s="464">
        <f>VLOOKUP($A55,Zakázka!$A$1:$T$65536,20,FALSE)</f>
        <v>1</v>
      </c>
      <c r="H55" s="457"/>
      <c r="I55" s="458"/>
    </row>
    <row r="56" spans="1:9" ht="7.5" customHeight="1">
      <c r="B56" s="503"/>
      <c r="C56" s="501"/>
      <c r="D56" s="502"/>
      <c r="E56" s="501"/>
      <c r="F56" s="501"/>
      <c r="G56" s="500"/>
      <c r="H56" s="458"/>
    </row>
    <row r="57" spans="1:9" ht="12.75">
      <c r="A57" s="487"/>
      <c r="B57" s="486" t="s">
        <v>2365</v>
      </c>
      <c r="C57" s="485">
        <f>SUMIF(GROUP_ID,"",ITEM_PRICES)</f>
        <v>0</v>
      </c>
      <c r="D57" s="484"/>
      <c r="E57" s="483"/>
      <c r="F57" s="483"/>
      <c r="G57" s="482"/>
      <c r="H57" s="457"/>
      <c r="I57" s="458"/>
    </row>
    <row r="58" spans="1:9" ht="12.75">
      <c r="A58" s="487"/>
      <c r="B58" s="499" t="s">
        <v>40</v>
      </c>
      <c r="C58" s="485">
        <f ca="1">SUM(C59:C60)</f>
        <v>0</v>
      </c>
      <c r="D58" s="484"/>
      <c r="E58" s="483"/>
      <c r="F58" s="483"/>
      <c r="G58" s="482"/>
      <c r="H58" s="457"/>
      <c r="I58" s="458"/>
    </row>
    <row r="59" spans="1:9" ht="12.75">
      <c r="A59" s="493"/>
      <c r="B59" s="498" t="str">
        <f ca="1">INDIRECT(ADDRESS(11,1,,,"Krycí List"))</f>
        <v/>
      </c>
      <c r="C59" s="497" t="str">
        <f ca="1">INDIRECT(ADDRESS(14,1,,,"Krycí List"))</f>
        <v/>
      </c>
      <c r="D59" s="496"/>
      <c r="E59" s="495"/>
      <c r="F59" s="495"/>
      <c r="G59" s="494"/>
      <c r="H59" s="457"/>
      <c r="I59" s="458"/>
    </row>
    <row r="60" spans="1:9" ht="12.75">
      <c r="A60" s="493"/>
      <c r="B60" s="492" t="str">
        <f ca="1">INDIRECT(ADDRESS(12,1,,,"Krycí List"))</f>
        <v/>
      </c>
      <c r="C60" s="491" t="str">
        <f ca="1">INDIRECT(ADDRESS(15,1,,,"Krycí List"))</f>
        <v/>
      </c>
      <c r="D60" s="490"/>
      <c r="E60" s="489"/>
      <c r="F60" s="489"/>
      <c r="G60" s="488"/>
      <c r="H60" s="457"/>
      <c r="I60" s="458"/>
    </row>
    <row r="61" spans="1:9" ht="12.75">
      <c r="A61" s="487"/>
      <c r="B61" s="486" t="s">
        <v>2364</v>
      </c>
      <c r="C61" s="485">
        <f ca="1">C57+C58</f>
        <v>0</v>
      </c>
      <c r="D61" s="484"/>
      <c r="E61" s="483"/>
      <c r="F61" s="483"/>
      <c r="G61" s="482"/>
      <c r="H61" s="457"/>
      <c r="I61" s="458"/>
    </row>
    <row r="62" spans="1:9">
      <c r="B62" s="459"/>
      <c r="C62" s="461"/>
      <c r="D62" s="462"/>
      <c r="E62" s="461"/>
      <c r="F62" s="461"/>
      <c r="G62" s="460"/>
    </row>
    <row r="63" spans="1:9">
      <c r="B63" s="457"/>
      <c r="C63" s="458"/>
      <c r="D63" s="457"/>
      <c r="E63" s="458"/>
      <c r="F63" s="458"/>
      <c r="G63" s="457"/>
    </row>
  </sheetData>
  <pageMargins left="0.70866141732283472" right="0.70866141732283472" top="0.78740157480314965" bottom="0.78740157480314965" header="0.31496062992125984" footer="0.31496062992125984"/>
  <pageSetup paperSize="9" scale="80" fitToHeight="0" pageOrder="overThenDown" orientation="landscape" r:id="rId1"/>
  <headerFooter>
    <oddHeader>&amp;L&amp;8SINGS projekční ateliér, s.r.o.&amp;C&amp;8&amp;R&amp;8</oddHeader>
    <oddFooter>&amp;L&amp;8Vytvořeno systémem euroCALC 4&amp;C&amp;P/&amp;N&amp;R&amp;8&amp;[3.5.2023</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1C0FDB-8759-4EFD-8C90-40A2B9EDCA01}">
  <sheetPr>
    <outlinePr summaryBelow="0" summaryRight="0"/>
    <pageSetUpPr fitToPage="1"/>
  </sheetPr>
  <dimension ref="A1:AA1259"/>
  <sheetViews>
    <sheetView zoomScale="120" zoomScaleNormal="120" workbookViewId="0">
      <pane ySplit="4" topLeftCell="A95" activePane="bottomLeft" state="frozen"/>
      <selection pane="bottomLeft" activeCell="I107" sqref="I107"/>
    </sheetView>
  </sheetViews>
  <sheetFormatPr defaultRowHeight="8.25" outlineLevelRow="4"/>
  <cols>
    <col min="1" max="1" width="33.5" style="555" hidden="1" customWidth="1"/>
    <col min="2" max="2" width="4.33203125" style="555" hidden="1" customWidth="1"/>
    <col min="3" max="3" width="6.6640625" style="555" customWidth="1"/>
    <col min="4" max="4" width="5.5" style="555" customWidth="1"/>
    <col min="5" max="5" width="17.1640625" style="555" customWidth="1"/>
    <col min="6" max="6" width="84.83203125" style="555" customWidth="1"/>
    <col min="7" max="7" width="5.5" style="555" customWidth="1"/>
    <col min="8" max="8" width="17.1640625" style="555" customWidth="1"/>
    <col min="9" max="9" width="14.83203125" style="555" customWidth="1"/>
    <col min="10" max="10" width="18.33203125" style="555" customWidth="1"/>
    <col min="11" max="11" width="13.6640625" style="555" hidden="1" customWidth="1"/>
    <col min="12" max="12" width="17.1640625" style="555" hidden="1" customWidth="1"/>
    <col min="13" max="13" width="13.6640625" style="555" hidden="1" customWidth="1"/>
    <col min="14" max="14" width="17.1640625" style="555" hidden="1" customWidth="1"/>
    <col min="15" max="15" width="11.33203125" style="555" hidden="1" customWidth="1"/>
    <col min="16" max="16" width="17.1640625" style="555" hidden="1" customWidth="1"/>
    <col min="17" max="17" width="18.33203125" style="555" hidden="1" customWidth="1"/>
    <col min="18" max="18" width="30" style="555" hidden="1" customWidth="1"/>
    <col min="19" max="19" width="17.1640625" style="555" customWidth="1"/>
    <col min="20" max="20" width="10.1640625" style="555" hidden="1" customWidth="1"/>
    <col min="21" max="21" width="47.1640625" style="555" customWidth="1"/>
    <col min="22" max="22" width="11.1640625" style="555" customWidth="1"/>
    <col min="23" max="23" width="62" style="555" customWidth="1"/>
    <col min="24" max="24" width="136.5" style="555" hidden="1" customWidth="1"/>
    <col min="25" max="26" width="9.33203125" style="555"/>
    <col min="27" max="27" width="10.6640625" style="555" customWidth="1"/>
    <col min="28" max="28" width="6.5" style="555" customWidth="1"/>
    <col min="29" max="16384" width="9.33203125" style="555"/>
  </cols>
  <sheetData>
    <row r="1" spans="1:27" ht="15.75">
      <c r="F1" s="556" t="s">
        <v>2363</v>
      </c>
    </row>
    <row r="2" spans="1:27" ht="15.75">
      <c r="B2" s="557"/>
      <c r="C2" s="557"/>
      <c r="D2" s="558"/>
      <c r="E2" s="558"/>
      <c r="F2" s="556" t="s">
        <v>27</v>
      </c>
      <c r="G2" s="558"/>
      <c r="H2" s="559"/>
      <c r="I2" s="560"/>
      <c r="J2" s="561"/>
      <c r="K2" s="559"/>
      <c r="L2" s="559"/>
      <c r="M2" s="559"/>
      <c r="N2" s="559"/>
      <c r="O2" s="561"/>
      <c r="P2" s="561"/>
      <c r="Q2" s="561"/>
      <c r="R2" s="558"/>
      <c r="S2" s="558"/>
      <c r="T2" s="557"/>
      <c r="V2" s="562"/>
      <c r="X2" s="563" t="s">
        <v>2362</v>
      </c>
      <c r="Y2" s="562"/>
    </row>
    <row r="3" spans="1:27" ht="7.5" customHeight="1">
      <c r="A3" s="564"/>
      <c r="B3" s="565"/>
      <c r="C3" s="557"/>
      <c r="D3" s="558"/>
      <c r="E3" s="558"/>
      <c r="F3" s="558"/>
      <c r="G3" s="558"/>
      <c r="H3" s="559"/>
      <c r="I3" s="560"/>
      <c r="J3" s="561"/>
      <c r="K3" s="566"/>
      <c r="L3" s="566"/>
      <c r="M3" s="566"/>
      <c r="N3" s="566"/>
      <c r="O3" s="567"/>
      <c r="P3" s="567"/>
      <c r="Q3" s="567"/>
      <c r="R3" s="568"/>
      <c r="S3" s="558"/>
      <c r="T3" s="569"/>
      <c r="U3" s="570"/>
      <c r="X3" s="571"/>
      <c r="Y3" s="562"/>
    </row>
    <row r="4" spans="1:27" ht="11.25">
      <c r="A4" s="572"/>
      <c r="B4" s="573"/>
      <c r="C4" s="573" t="s">
        <v>2361</v>
      </c>
      <c r="D4" s="574" t="s">
        <v>55</v>
      </c>
      <c r="E4" s="574" t="s">
        <v>51</v>
      </c>
      <c r="F4" s="574" t="s">
        <v>52</v>
      </c>
      <c r="G4" s="574" t="s">
        <v>95</v>
      </c>
      <c r="H4" s="575" t="s">
        <v>2360</v>
      </c>
      <c r="I4" s="576" t="s">
        <v>2359</v>
      </c>
      <c r="J4" s="577" t="s">
        <v>2358</v>
      </c>
      <c r="K4" s="575" t="s">
        <v>2357</v>
      </c>
      <c r="L4" s="575" t="s">
        <v>846</v>
      </c>
      <c r="M4" s="575" t="s">
        <v>2356</v>
      </c>
      <c r="N4" s="575" t="s">
        <v>848</v>
      </c>
      <c r="O4" s="577" t="s">
        <v>784</v>
      </c>
      <c r="P4" s="577" t="s">
        <v>40</v>
      </c>
      <c r="Q4" s="577" t="s">
        <v>46</v>
      </c>
      <c r="R4" s="574" t="s">
        <v>2355</v>
      </c>
      <c r="S4" s="574" t="s">
        <v>2354</v>
      </c>
      <c r="T4" s="573" t="s">
        <v>2353</v>
      </c>
      <c r="U4" s="564"/>
      <c r="V4" s="570"/>
      <c r="W4" s="570"/>
      <c r="X4" s="563">
        <f ca="1">CELL("width",F4)+CELL("width",G4)+CELL("width",H4)+CELL("width",I4)+CELL("width",J4)</f>
        <v>137</v>
      </c>
      <c r="Y4" s="562"/>
    </row>
    <row r="5" spans="1:27" ht="7.5" customHeight="1">
      <c r="B5" s="557"/>
      <c r="C5" s="557"/>
      <c r="D5" s="558"/>
      <c r="E5" s="558"/>
      <c r="F5" s="558"/>
      <c r="G5" s="558"/>
      <c r="H5" s="559"/>
      <c r="I5" s="560"/>
      <c r="J5" s="561"/>
      <c r="K5" s="559"/>
      <c r="L5" s="559"/>
      <c r="M5" s="559"/>
      <c r="N5" s="559"/>
      <c r="O5" s="561"/>
      <c r="P5" s="561"/>
      <c r="Q5" s="561"/>
      <c r="R5" s="558"/>
      <c r="S5" s="558"/>
      <c r="T5" s="557"/>
      <c r="U5" s="570"/>
      <c r="X5" s="578"/>
    </row>
    <row r="6" spans="1:27" ht="12">
      <c r="A6" s="579" t="s">
        <v>2352</v>
      </c>
      <c r="B6" s="580">
        <v>1</v>
      </c>
      <c r="C6" s="581"/>
      <c r="D6" s="582" t="s">
        <v>757</v>
      </c>
      <c r="E6" s="582"/>
      <c r="F6" s="583" t="s">
        <v>2351</v>
      </c>
      <c r="G6" s="582"/>
      <c r="H6" s="584"/>
      <c r="I6" s="585"/>
      <c r="J6" s="586">
        <f>SUBTOTAL(9,J7:J1259)</f>
        <v>0</v>
      </c>
      <c r="K6" s="584"/>
      <c r="L6" s="587">
        <f>SUBTOTAL(9,L7:L1259)</f>
        <v>190.58851724769994</v>
      </c>
      <c r="M6" s="584"/>
      <c r="N6" s="587">
        <f>SUBTOTAL(9,N7:N1259)</f>
        <v>185.20963375499997</v>
      </c>
      <c r="O6" s="588"/>
      <c r="P6" s="586">
        <f>SUBTOTAL(9,P7:P1259)</f>
        <v>0</v>
      </c>
      <c r="Q6" s="586">
        <f>SUBTOTAL(9,Q7:Q1259)</f>
        <v>0</v>
      </c>
      <c r="R6" s="582"/>
      <c r="S6" s="582"/>
      <c r="T6" s="580">
        <f>SUBTOTAL(9,T7:T1259)</f>
        <v>287</v>
      </c>
      <c r="U6" s="564"/>
      <c r="V6" s="570"/>
      <c r="W6" s="570"/>
      <c r="X6" s="558"/>
    </row>
    <row r="7" spans="1:27" ht="12" outlineLevel="1">
      <c r="A7" s="579" t="s">
        <v>2350</v>
      </c>
      <c r="B7" s="580">
        <v>2</v>
      </c>
      <c r="C7" s="581"/>
      <c r="D7" s="582" t="s">
        <v>803</v>
      </c>
      <c r="E7" s="582"/>
      <c r="F7" s="583" t="s">
        <v>2349</v>
      </c>
      <c r="G7" s="582"/>
      <c r="H7" s="584"/>
      <c r="I7" s="585"/>
      <c r="J7" s="586">
        <f>SUBTOTAL(9,J8:J740)</f>
        <v>0</v>
      </c>
      <c r="K7" s="584"/>
      <c r="L7" s="587">
        <f>SUBTOTAL(9,L8:L740)</f>
        <v>143.72866606289998</v>
      </c>
      <c r="M7" s="584"/>
      <c r="N7" s="587">
        <f>SUBTOTAL(9,N8:N740)</f>
        <v>168.37060375500002</v>
      </c>
      <c r="O7" s="588"/>
      <c r="P7" s="586">
        <f>SUBTOTAL(9,P8:P740)</f>
        <v>0</v>
      </c>
      <c r="Q7" s="586">
        <f>SUBTOTAL(9,Q8:Q740)</f>
        <v>0</v>
      </c>
      <c r="R7" s="582"/>
      <c r="S7" s="582"/>
      <c r="T7" s="580">
        <f>SUBTOTAL(9,T8:T740)</f>
        <v>161</v>
      </c>
      <c r="U7" s="564"/>
      <c r="V7" s="570"/>
      <c r="W7" s="570"/>
      <c r="X7" s="558"/>
    </row>
    <row r="8" spans="1:27" ht="11.25" outlineLevel="2">
      <c r="A8" s="589" t="s">
        <v>2348</v>
      </c>
      <c r="B8" s="590">
        <v>3</v>
      </c>
      <c r="C8" s="591"/>
      <c r="D8" s="592" t="s">
        <v>1336</v>
      </c>
      <c r="E8" s="592"/>
      <c r="F8" s="593" t="s">
        <v>1739</v>
      </c>
      <c r="G8" s="592"/>
      <c r="H8" s="594"/>
      <c r="I8" s="595"/>
      <c r="J8" s="596">
        <f>SUBTOTAL(9,J9:J22)</f>
        <v>0</v>
      </c>
      <c r="K8" s="594"/>
      <c r="L8" s="597">
        <f>SUBTOTAL(9,L9:L22)</f>
        <v>26.468975154599999</v>
      </c>
      <c r="M8" s="594"/>
      <c r="N8" s="597">
        <f>SUBTOTAL(9,N9:N22)</f>
        <v>0</v>
      </c>
      <c r="O8" s="598"/>
      <c r="P8" s="596">
        <f>SUBTOTAL(9,P9:P22)</f>
        <v>0</v>
      </c>
      <c r="Q8" s="596">
        <f>SUBTOTAL(9,Q9:Q22)</f>
        <v>0</v>
      </c>
      <c r="R8" s="592"/>
      <c r="S8" s="592"/>
      <c r="T8" s="590">
        <f>SUBTOTAL(9,T9:T22)</f>
        <v>3</v>
      </c>
      <c r="U8" s="564"/>
      <c r="V8" s="570"/>
      <c r="W8" s="570"/>
      <c r="X8" s="558"/>
    </row>
    <row r="9" spans="1:27" ht="11.25" outlineLevel="3">
      <c r="A9" s="599"/>
      <c r="B9" s="600"/>
      <c r="C9" s="601">
        <v>1</v>
      </c>
      <c r="D9" s="602" t="s">
        <v>1368</v>
      </c>
      <c r="E9" s="603" t="s">
        <v>1738</v>
      </c>
      <c r="F9" s="604" t="s">
        <v>1737</v>
      </c>
      <c r="G9" s="602" t="s">
        <v>1430</v>
      </c>
      <c r="H9" s="605">
        <v>5.61</v>
      </c>
      <c r="I9" s="606">
        <v>0</v>
      </c>
      <c r="J9" s="607">
        <f>H9*I9</f>
        <v>0</v>
      </c>
      <c r="K9" s="605">
        <v>2.16</v>
      </c>
      <c r="L9" s="605">
        <f>H9*K9</f>
        <v>12.117600000000001</v>
      </c>
      <c r="M9" s="605"/>
      <c r="N9" s="605">
        <f>H9*M9</f>
        <v>0</v>
      </c>
      <c r="O9" s="607">
        <v>21</v>
      </c>
      <c r="P9" s="607">
        <f>J9*(O9/100)</f>
        <v>0</v>
      </c>
      <c r="Q9" s="607">
        <f>J9+P9</f>
        <v>0</v>
      </c>
      <c r="R9" s="608"/>
      <c r="S9" s="608"/>
      <c r="T9" s="609">
        <v>1</v>
      </c>
      <c r="U9" s="570"/>
      <c r="V9" s="570"/>
      <c r="W9" s="570"/>
      <c r="X9" s="558"/>
    </row>
    <row r="10" spans="1:27" ht="9.75" outlineLevel="4">
      <c r="A10" s="610"/>
      <c r="B10" s="611"/>
      <c r="C10" s="611"/>
      <c r="D10" s="612"/>
      <c r="E10" s="613" t="s">
        <v>1330</v>
      </c>
      <c r="F10" s="641" t="s">
        <v>1736</v>
      </c>
      <c r="G10" s="641"/>
      <c r="H10" s="642"/>
      <c r="I10" s="643"/>
      <c r="J10" s="644"/>
      <c r="K10" s="614"/>
      <c r="L10" s="614"/>
      <c r="M10" s="614"/>
      <c r="N10" s="614"/>
      <c r="O10" s="615"/>
      <c r="P10" s="615"/>
      <c r="Q10" s="615"/>
      <c r="R10" s="612"/>
      <c r="S10" s="612"/>
      <c r="T10" s="611"/>
      <c r="U10" s="564"/>
      <c r="V10" s="570"/>
      <c r="W10" s="570"/>
      <c r="X10" s="616" t="str">
        <f>F10</f>
        <v>Podsyp pod základové konstrukce se zhutněním a urovnáním povrchu z kameniva hrubého, frakce 16 - 32 mm</v>
      </c>
      <c r="Y10" s="562"/>
      <c r="AA10" s="617"/>
    </row>
    <row r="11" spans="1:27" ht="7.5" customHeight="1" outlineLevel="4">
      <c r="B11" s="557"/>
      <c r="C11" s="557"/>
      <c r="D11" s="558"/>
      <c r="E11" s="558"/>
      <c r="F11" s="618"/>
      <c r="G11" s="558"/>
      <c r="H11" s="559"/>
      <c r="I11" s="560"/>
      <c r="J11" s="561"/>
      <c r="K11" s="559"/>
      <c r="L11" s="559"/>
      <c r="M11" s="559"/>
      <c r="N11" s="559"/>
      <c r="O11" s="561"/>
      <c r="P11" s="561"/>
      <c r="Q11" s="561"/>
      <c r="R11" s="558"/>
      <c r="S11" s="558"/>
      <c r="T11" s="557"/>
      <c r="U11" s="570"/>
      <c r="X11" s="558"/>
    </row>
    <row r="12" spans="1:27" ht="11.25" customHeight="1" outlineLevel="4">
      <c r="A12" s="619"/>
      <c r="B12" s="620"/>
      <c r="C12" s="620"/>
      <c r="D12" s="621"/>
      <c r="E12" s="622" t="s">
        <v>1434</v>
      </c>
      <c r="F12" s="623" t="s">
        <v>2347</v>
      </c>
      <c r="G12" s="621"/>
      <c r="H12" s="624">
        <v>5.61</v>
      </c>
      <c r="I12" s="625"/>
      <c r="J12" s="626"/>
      <c r="K12" s="627"/>
      <c r="L12" s="627"/>
      <c r="M12" s="627"/>
      <c r="N12" s="627"/>
      <c r="O12" s="626"/>
      <c r="P12" s="626"/>
      <c r="Q12" s="626"/>
      <c r="R12" s="621"/>
      <c r="S12" s="621"/>
      <c r="T12" s="620"/>
      <c r="U12" s="564"/>
      <c r="V12" s="570"/>
      <c r="W12" s="570"/>
      <c r="X12" s="558"/>
    </row>
    <row r="13" spans="1:27" ht="7.5" customHeight="1" outlineLevel="4">
      <c r="A13" s="570"/>
      <c r="B13" s="557"/>
      <c r="C13" s="557"/>
      <c r="D13" s="558"/>
      <c r="E13" s="558"/>
      <c r="F13" s="568"/>
      <c r="G13" s="558"/>
      <c r="H13" s="559"/>
      <c r="I13" s="560"/>
      <c r="J13" s="561"/>
      <c r="K13" s="559"/>
      <c r="L13" s="559"/>
      <c r="M13" s="559"/>
      <c r="N13" s="559"/>
      <c r="O13" s="561"/>
      <c r="P13" s="561"/>
      <c r="Q13" s="561"/>
      <c r="R13" s="558"/>
      <c r="S13" s="558"/>
      <c r="T13" s="557"/>
      <c r="U13" s="570"/>
      <c r="X13" s="558"/>
    </row>
    <row r="14" spans="1:27" ht="11.25" outlineLevel="3">
      <c r="A14" s="599"/>
      <c r="B14" s="600"/>
      <c r="C14" s="601">
        <v>2</v>
      </c>
      <c r="D14" s="602" t="s">
        <v>1368</v>
      </c>
      <c r="E14" s="603" t="s">
        <v>1735</v>
      </c>
      <c r="F14" s="604" t="s">
        <v>1734</v>
      </c>
      <c r="G14" s="602" t="s">
        <v>1430</v>
      </c>
      <c r="H14" s="605">
        <v>5.61</v>
      </c>
      <c r="I14" s="606">
        <v>0</v>
      </c>
      <c r="J14" s="607">
        <f>H14*I14</f>
        <v>0</v>
      </c>
      <c r="K14" s="605">
        <v>2.5018699999999998</v>
      </c>
      <c r="L14" s="605">
        <f>H14*K14</f>
        <v>14.0354907</v>
      </c>
      <c r="M14" s="605"/>
      <c r="N14" s="605">
        <f>H14*M14</f>
        <v>0</v>
      </c>
      <c r="O14" s="607">
        <v>21</v>
      </c>
      <c r="P14" s="607">
        <f>J14*(O14/100)</f>
        <v>0</v>
      </c>
      <c r="Q14" s="607">
        <f>J14+P14</f>
        <v>0</v>
      </c>
      <c r="R14" s="608"/>
      <c r="S14" s="608"/>
      <c r="T14" s="609">
        <v>1</v>
      </c>
      <c r="U14" s="570"/>
      <c r="V14" s="570"/>
      <c r="W14" s="570"/>
      <c r="X14" s="558"/>
    </row>
    <row r="15" spans="1:27" ht="9.75" outlineLevel="4">
      <c r="A15" s="610"/>
      <c r="B15" s="611"/>
      <c r="C15" s="611"/>
      <c r="D15" s="612"/>
      <c r="E15" s="613" t="s">
        <v>1330</v>
      </c>
      <c r="F15" s="641" t="s">
        <v>1733</v>
      </c>
      <c r="G15" s="641"/>
      <c r="H15" s="642"/>
      <c r="I15" s="643"/>
      <c r="J15" s="644"/>
      <c r="K15" s="614"/>
      <c r="L15" s="614"/>
      <c r="M15" s="614"/>
      <c r="N15" s="614"/>
      <c r="O15" s="615"/>
      <c r="P15" s="615"/>
      <c r="Q15" s="615"/>
      <c r="R15" s="612"/>
      <c r="S15" s="612"/>
      <c r="T15" s="611"/>
      <c r="U15" s="564"/>
      <c r="V15" s="570"/>
      <c r="W15" s="570"/>
      <c r="X15" s="616" t="str">
        <f>F15</f>
        <v>Základy z betonu železového (bez výztuže) desky z betonu bez zvláštních nároků na prostředí tř. C 30/37</v>
      </c>
      <c r="Y15" s="562"/>
      <c r="AA15" s="617"/>
    </row>
    <row r="16" spans="1:27" ht="7.5" customHeight="1" outlineLevel="4">
      <c r="B16" s="557"/>
      <c r="C16" s="557"/>
      <c r="D16" s="558"/>
      <c r="E16" s="558"/>
      <c r="F16" s="618"/>
      <c r="G16" s="558"/>
      <c r="H16" s="559"/>
      <c r="I16" s="560"/>
      <c r="J16" s="561"/>
      <c r="K16" s="559"/>
      <c r="L16" s="559"/>
      <c r="M16" s="559"/>
      <c r="N16" s="559"/>
      <c r="O16" s="561"/>
      <c r="P16" s="561"/>
      <c r="Q16" s="561"/>
      <c r="R16" s="558"/>
      <c r="S16" s="558"/>
      <c r="T16" s="557"/>
      <c r="U16" s="570"/>
      <c r="X16" s="558"/>
    </row>
    <row r="17" spans="1:27" ht="11.25" outlineLevel="3">
      <c r="A17" s="599"/>
      <c r="B17" s="600"/>
      <c r="C17" s="601">
        <v>3</v>
      </c>
      <c r="D17" s="602" t="s">
        <v>1368</v>
      </c>
      <c r="E17" s="603" t="s">
        <v>1732</v>
      </c>
      <c r="F17" s="604" t="s">
        <v>1731</v>
      </c>
      <c r="G17" s="602" t="s">
        <v>634</v>
      </c>
      <c r="H17" s="605">
        <v>0.29783000000000004</v>
      </c>
      <c r="I17" s="606">
        <v>0</v>
      </c>
      <c r="J17" s="607">
        <f>H17*I17</f>
        <v>0</v>
      </c>
      <c r="K17" s="605">
        <v>1.0606199999999999</v>
      </c>
      <c r="L17" s="605">
        <f>H17*K17</f>
        <v>0.31588445460000003</v>
      </c>
      <c r="M17" s="605"/>
      <c r="N17" s="605">
        <f>H17*M17</f>
        <v>0</v>
      </c>
      <c r="O17" s="607">
        <v>21</v>
      </c>
      <c r="P17" s="607">
        <f>J17*(O17/100)</f>
        <v>0</v>
      </c>
      <c r="Q17" s="607">
        <f>J17+P17</f>
        <v>0</v>
      </c>
      <c r="R17" s="608"/>
      <c r="S17" s="608"/>
      <c r="T17" s="609">
        <v>1</v>
      </c>
      <c r="U17" s="570"/>
      <c r="V17" s="570"/>
      <c r="W17" s="570"/>
      <c r="X17" s="558"/>
    </row>
    <row r="18" spans="1:27" ht="9.75" outlineLevel="4">
      <c r="A18" s="610"/>
      <c r="B18" s="611"/>
      <c r="C18" s="611"/>
      <c r="D18" s="612"/>
      <c r="E18" s="613" t="s">
        <v>1330</v>
      </c>
      <c r="F18" s="641" t="s">
        <v>1730</v>
      </c>
      <c r="G18" s="641"/>
      <c r="H18" s="642"/>
      <c r="I18" s="643"/>
      <c r="J18" s="644"/>
      <c r="K18" s="614"/>
      <c r="L18" s="614"/>
      <c r="M18" s="614"/>
      <c r="N18" s="614"/>
      <c r="O18" s="615"/>
      <c r="P18" s="615"/>
      <c r="Q18" s="615"/>
      <c r="R18" s="612"/>
      <c r="S18" s="612"/>
      <c r="T18" s="611"/>
      <c r="U18" s="564"/>
      <c r="V18" s="570"/>
      <c r="W18" s="570"/>
      <c r="X18" s="616" t="str">
        <f>F18</f>
        <v>Výztuž základů desek z betonářské oceli 10 505 (R) nebo BSt 500</v>
      </c>
      <c r="Y18" s="562"/>
      <c r="AA18" s="617"/>
    </row>
    <row r="19" spans="1:27" ht="7.5" customHeight="1" outlineLevel="4">
      <c r="B19" s="557"/>
      <c r="C19" s="557"/>
      <c r="D19" s="558"/>
      <c r="E19" s="558"/>
      <c r="F19" s="618"/>
      <c r="G19" s="558"/>
      <c r="H19" s="559"/>
      <c r="I19" s="560"/>
      <c r="J19" s="561"/>
      <c r="K19" s="559"/>
      <c r="L19" s="559"/>
      <c r="M19" s="559"/>
      <c r="N19" s="559"/>
      <c r="O19" s="561"/>
      <c r="P19" s="561"/>
      <c r="Q19" s="561"/>
      <c r="R19" s="558"/>
      <c r="S19" s="558"/>
      <c r="T19" s="557"/>
      <c r="U19" s="570"/>
      <c r="X19" s="558"/>
    </row>
    <row r="20" spans="1:27" ht="11.25" customHeight="1" outlineLevel="4">
      <c r="A20" s="619"/>
      <c r="B20" s="620"/>
      <c r="C20" s="620"/>
      <c r="D20" s="621"/>
      <c r="E20" s="622" t="s">
        <v>1434</v>
      </c>
      <c r="F20" s="623" t="s">
        <v>2346</v>
      </c>
      <c r="G20" s="621"/>
      <c r="H20" s="624">
        <v>0.29783000000000004</v>
      </c>
      <c r="I20" s="625"/>
      <c r="J20" s="626"/>
      <c r="K20" s="627"/>
      <c r="L20" s="627"/>
      <c r="M20" s="627"/>
      <c r="N20" s="627"/>
      <c r="O20" s="626"/>
      <c r="P20" s="626"/>
      <c r="Q20" s="626"/>
      <c r="R20" s="621"/>
      <c r="S20" s="621"/>
      <c r="T20" s="620"/>
      <c r="U20" s="564"/>
      <c r="V20" s="570"/>
      <c r="W20" s="570"/>
      <c r="X20" s="558"/>
    </row>
    <row r="21" spans="1:27" ht="7.5" customHeight="1" outlineLevel="4">
      <c r="A21" s="570"/>
      <c r="B21" s="557"/>
      <c r="C21" s="557"/>
      <c r="D21" s="558"/>
      <c r="E21" s="558"/>
      <c r="F21" s="568"/>
      <c r="G21" s="558"/>
      <c r="H21" s="559"/>
      <c r="I21" s="560"/>
      <c r="J21" s="561"/>
      <c r="K21" s="559"/>
      <c r="L21" s="559"/>
      <c r="M21" s="559"/>
      <c r="N21" s="559"/>
      <c r="O21" s="561"/>
      <c r="P21" s="561"/>
      <c r="Q21" s="561"/>
      <c r="R21" s="558"/>
      <c r="S21" s="558"/>
      <c r="T21" s="557"/>
      <c r="U21" s="570"/>
      <c r="X21" s="558"/>
    </row>
    <row r="22" spans="1:27" outlineLevel="3">
      <c r="B22" s="564"/>
      <c r="C22" s="564"/>
      <c r="D22" s="564"/>
      <c r="E22" s="564"/>
      <c r="F22" s="564"/>
      <c r="G22" s="564"/>
      <c r="H22" s="564"/>
      <c r="I22" s="570"/>
      <c r="J22" s="570"/>
      <c r="K22" s="564"/>
      <c r="L22" s="564"/>
      <c r="M22" s="564"/>
      <c r="N22" s="564"/>
      <c r="O22" s="564"/>
      <c r="P22" s="570"/>
      <c r="Q22" s="570"/>
      <c r="R22" s="570"/>
      <c r="S22" s="564"/>
      <c r="T22" s="564"/>
      <c r="X22" s="564"/>
    </row>
    <row r="23" spans="1:27" ht="11.25" outlineLevel="2">
      <c r="A23" s="589" t="s">
        <v>2345</v>
      </c>
      <c r="B23" s="590">
        <v>3</v>
      </c>
      <c r="C23" s="591"/>
      <c r="D23" s="592" t="s">
        <v>1336</v>
      </c>
      <c r="E23" s="592"/>
      <c r="F23" s="593" t="s">
        <v>2344</v>
      </c>
      <c r="G23" s="592"/>
      <c r="H23" s="594"/>
      <c r="I23" s="595"/>
      <c r="J23" s="596">
        <f>SUBTOTAL(9,J24:J110)</f>
        <v>0</v>
      </c>
      <c r="K23" s="594"/>
      <c r="L23" s="597">
        <f>SUBTOTAL(9,L24:L110)</f>
        <v>23.054342331400001</v>
      </c>
      <c r="M23" s="594"/>
      <c r="N23" s="597">
        <f>SUBTOTAL(9,N24:N110)</f>
        <v>0</v>
      </c>
      <c r="O23" s="598"/>
      <c r="P23" s="596">
        <f>SUBTOTAL(9,P24:P110)</f>
        <v>0</v>
      </c>
      <c r="Q23" s="596">
        <f>SUBTOTAL(9,Q24:Q110)</f>
        <v>0</v>
      </c>
      <c r="R23" s="592"/>
      <c r="S23" s="592"/>
      <c r="T23" s="590">
        <f>SUBTOTAL(9,T24:T110)</f>
        <v>18</v>
      </c>
      <c r="U23" s="564"/>
      <c r="V23" s="570"/>
      <c r="W23" s="570"/>
      <c r="X23" s="558"/>
    </row>
    <row r="24" spans="1:27" ht="11.25" outlineLevel="3">
      <c r="A24" s="599"/>
      <c r="B24" s="600"/>
      <c r="C24" s="601">
        <v>4</v>
      </c>
      <c r="D24" s="602" t="s">
        <v>1368</v>
      </c>
      <c r="E24" s="603" t="s">
        <v>2343</v>
      </c>
      <c r="F24" s="604" t="s">
        <v>2342</v>
      </c>
      <c r="G24" s="602" t="s">
        <v>1426</v>
      </c>
      <c r="H24" s="605">
        <v>27.596</v>
      </c>
      <c r="I24" s="606">
        <v>0</v>
      </c>
      <c r="J24" s="607">
        <f>H24*I24</f>
        <v>0</v>
      </c>
      <c r="K24" s="605">
        <v>6.1719999999999997E-2</v>
      </c>
      <c r="L24" s="605">
        <f>H24*K24</f>
        <v>1.7032251199999999</v>
      </c>
      <c r="M24" s="605"/>
      <c r="N24" s="605">
        <f>H24*M24</f>
        <v>0</v>
      </c>
      <c r="O24" s="607">
        <v>21</v>
      </c>
      <c r="P24" s="607">
        <f>J24*(O24/100)</f>
        <v>0</v>
      </c>
      <c r="Q24" s="607">
        <f>J24+P24</f>
        <v>0</v>
      </c>
      <c r="R24" s="608"/>
      <c r="S24" s="608"/>
      <c r="T24" s="609">
        <v>1</v>
      </c>
      <c r="U24" s="570"/>
      <c r="V24" s="570"/>
      <c r="W24" s="570"/>
      <c r="X24" s="558"/>
    </row>
    <row r="25" spans="1:27" ht="9.75" outlineLevel="4">
      <c r="A25" s="610"/>
      <c r="B25" s="611"/>
      <c r="C25" s="611"/>
      <c r="D25" s="612"/>
      <c r="E25" s="613" t="s">
        <v>1330</v>
      </c>
      <c r="F25" s="641" t="s">
        <v>2341</v>
      </c>
      <c r="G25" s="641"/>
      <c r="H25" s="642"/>
      <c r="I25" s="643"/>
      <c r="J25" s="644"/>
      <c r="K25" s="614"/>
      <c r="L25" s="614"/>
      <c r="M25" s="614"/>
      <c r="N25" s="614"/>
      <c r="O25" s="615"/>
      <c r="P25" s="615"/>
      <c r="Q25" s="615"/>
      <c r="R25" s="612"/>
      <c r="S25" s="612"/>
      <c r="T25" s="611"/>
      <c r="U25" s="564"/>
      <c r="V25" s="570"/>
      <c r="W25" s="570"/>
      <c r="X25" s="616" t="str">
        <f>F25</f>
        <v>Příčky z pórobetonových tvárnic hladkých na tenké maltové lože objemová hmotnost do 500 kg/m3, tloušťka příčky 100 mm</v>
      </c>
      <c r="Y25" s="562"/>
      <c r="AA25" s="617"/>
    </row>
    <row r="26" spans="1:27" ht="7.5" customHeight="1" outlineLevel="4">
      <c r="B26" s="557"/>
      <c r="C26" s="557"/>
      <c r="D26" s="558"/>
      <c r="E26" s="558"/>
      <c r="F26" s="618"/>
      <c r="G26" s="558"/>
      <c r="H26" s="559"/>
      <c r="I26" s="560"/>
      <c r="J26" s="561"/>
      <c r="K26" s="559"/>
      <c r="L26" s="559"/>
      <c r="M26" s="559"/>
      <c r="N26" s="559"/>
      <c r="O26" s="561"/>
      <c r="P26" s="561"/>
      <c r="Q26" s="561"/>
      <c r="R26" s="558"/>
      <c r="S26" s="558"/>
      <c r="T26" s="557"/>
      <c r="U26" s="570"/>
      <c r="X26" s="558"/>
    </row>
    <row r="27" spans="1:27" ht="11.25" customHeight="1" outlineLevel="4">
      <c r="A27" s="619"/>
      <c r="B27" s="620"/>
      <c r="C27" s="620"/>
      <c r="D27" s="621"/>
      <c r="E27" s="622" t="s">
        <v>1434</v>
      </c>
      <c r="F27" s="623" t="s">
        <v>2340</v>
      </c>
      <c r="G27" s="621"/>
      <c r="H27" s="624">
        <v>17.056000000000001</v>
      </c>
      <c r="I27" s="625"/>
      <c r="J27" s="626"/>
      <c r="K27" s="627"/>
      <c r="L27" s="627"/>
      <c r="M27" s="627"/>
      <c r="N27" s="627"/>
      <c r="O27" s="626"/>
      <c r="P27" s="626"/>
      <c r="Q27" s="626"/>
      <c r="R27" s="621"/>
      <c r="S27" s="621"/>
      <c r="T27" s="620"/>
      <c r="U27" s="564"/>
      <c r="V27" s="570"/>
      <c r="W27" s="570"/>
      <c r="X27" s="558"/>
    </row>
    <row r="28" spans="1:27" ht="11.25" customHeight="1" outlineLevel="4">
      <c r="A28" s="619"/>
      <c r="B28" s="620"/>
      <c r="C28" s="620"/>
      <c r="D28" s="621"/>
      <c r="E28" s="622"/>
      <c r="F28" s="623" t="s">
        <v>2339</v>
      </c>
      <c r="G28" s="621"/>
      <c r="H28" s="624">
        <v>10.54</v>
      </c>
      <c r="I28" s="625"/>
      <c r="J28" s="626"/>
      <c r="K28" s="627"/>
      <c r="L28" s="627"/>
      <c r="M28" s="627"/>
      <c r="N28" s="627"/>
      <c r="O28" s="626"/>
      <c r="P28" s="626"/>
      <c r="Q28" s="626"/>
      <c r="R28" s="621"/>
      <c r="S28" s="621"/>
      <c r="T28" s="620"/>
      <c r="U28" s="564"/>
      <c r="V28" s="570"/>
      <c r="W28" s="570"/>
      <c r="X28" s="558"/>
    </row>
    <row r="29" spans="1:27" ht="7.5" customHeight="1" outlineLevel="4">
      <c r="A29" s="570"/>
      <c r="B29" s="557"/>
      <c r="C29" s="557"/>
      <c r="D29" s="558"/>
      <c r="E29" s="558"/>
      <c r="F29" s="568"/>
      <c r="G29" s="558"/>
      <c r="H29" s="559"/>
      <c r="I29" s="560"/>
      <c r="J29" s="561"/>
      <c r="K29" s="559"/>
      <c r="L29" s="559"/>
      <c r="M29" s="559"/>
      <c r="N29" s="559"/>
      <c r="O29" s="561"/>
      <c r="P29" s="561"/>
      <c r="Q29" s="561"/>
      <c r="R29" s="558"/>
      <c r="S29" s="558"/>
      <c r="T29" s="557"/>
      <c r="U29" s="570"/>
      <c r="X29" s="558"/>
    </row>
    <row r="30" spans="1:27" ht="11.25" outlineLevel="3">
      <c r="A30" s="599"/>
      <c r="B30" s="600"/>
      <c r="C30" s="601">
        <v>5</v>
      </c>
      <c r="D30" s="602" t="s">
        <v>1368</v>
      </c>
      <c r="E30" s="603" t="s">
        <v>2338</v>
      </c>
      <c r="F30" s="604" t="s">
        <v>2337</v>
      </c>
      <c r="G30" s="602" t="s">
        <v>1426</v>
      </c>
      <c r="H30" s="605">
        <v>50.0565</v>
      </c>
      <c r="I30" s="606">
        <v>0</v>
      </c>
      <c r="J30" s="607">
        <f>H30*I30</f>
        <v>0</v>
      </c>
      <c r="K30" s="605">
        <v>7.9210000000000003E-2</v>
      </c>
      <c r="L30" s="605">
        <f>H30*K30</f>
        <v>3.9649753649999999</v>
      </c>
      <c r="M30" s="605"/>
      <c r="N30" s="605">
        <f>H30*M30</f>
        <v>0</v>
      </c>
      <c r="O30" s="607">
        <v>21</v>
      </c>
      <c r="P30" s="607">
        <f>J30*(O30/100)</f>
        <v>0</v>
      </c>
      <c r="Q30" s="607">
        <f>J30+P30</f>
        <v>0</v>
      </c>
      <c r="R30" s="608"/>
      <c r="S30" s="608"/>
      <c r="T30" s="609">
        <v>1</v>
      </c>
      <c r="U30" s="570"/>
      <c r="V30" s="570"/>
      <c r="W30" s="570"/>
      <c r="X30" s="558"/>
    </row>
    <row r="31" spans="1:27" ht="9.75" outlineLevel="4">
      <c r="A31" s="610"/>
      <c r="B31" s="611"/>
      <c r="C31" s="611"/>
      <c r="D31" s="612"/>
      <c r="E31" s="613" t="s">
        <v>1330</v>
      </c>
      <c r="F31" s="641" t="s">
        <v>2336</v>
      </c>
      <c r="G31" s="641"/>
      <c r="H31" s="642"/>
      <c r="I31" s="643"/>
      <c r="J31" s="644"/>
      <c r="K31" s="614"/>
      <c r="L31" s="614"/>
      <c r="M31" s="614"/>
      <c r="N31" s="614"/>
      <c r="O31" s="615"/>
      <c r="P31" s="615"/>
      <c r="Q31" s="615"/>
      <c r="R31" s="612"/>
      <c r="S31" s="612"/>
      <c r="T31" s="611"/>
      <c r="U31" s="564"/>
      <c r="V31" s="570"/>
      <c r="W31" s="570"/>
      <c r="X31" s="616" t="str">
        <f>F31</f>
        <v>Příčky z pórobetonových tvárnic hladkých na tenké maltové lože objemová hmotnost do 500 kg/m3, tloušťka příčky 150 mm</v>
      </c>
      <c r="Y31" s="562"/>
      <c r="AA31" s="617"/>
    </row>
    <row r="32" spans="1:27" ht="7.5" customHeight="1" outlineLevel="4">
      <c r="B32" s="557"/>
      <c r="C32" s="557"/>
      <c r="D32" s="558"/>
      <c r="E32" s="558"/>
      <c r="F32" s="618"/>
      <c r="G32" s="558"/>
      <c r="H32" s="559"/>
      <c r="I32" s="560"/>
      <c r="J32" s="561"/>
      <c r="K32" s="559"/>
      <c r="L32" s="559"/>
      <c r="M32" s="559"/>
      <c r="N32" s="559"/>
      <c r="O32" s="561"/>
      <c r="P32" s="561"/>
      <c r="Q32" s="561"/>
      <c r="R32" s="558"/>
      <c r="S32" s="558"/>
      <c r="T32" s="557"/>
      <c r="U32" s="570"/>
      <c r="X32" s="558"/>
    </row>
    <row r="33" spans="1:27" ht="11.25" customHeight="1" outlineLevel="4">
      <c r="A33" s="619"/>
      <c r="B33" s="620"/>
      <c r="C33" s="620"/>
      <c r="D33" s="621"/>
      <c r="E33" s="622" t="s">
        <v>1434</v>
      </c>
      <c r="F33" s="623" t="s">
        <v>2335</v>
      </c>
      <c r="G33" s="621"/>
      <c r="H33" s="624">
        <v>50.056500000000007</v>
      </c>
      <c r="I33" s="625"/>
      <c r="J33" s="626"/>
      <c r="K33" s="627"/>
      <c r="L33" s="627"/>
      <c r="M33" s="627"/>
      <c r="N33" s="627"/>
      <c r="O33" s="626"/>
      <c r="P33" s="626"/>
      <c r="Q33" s="626"/>
      <c r="R33" s="621"/>
      <c r="S33" s="621"/>
      <c r="T33" s="620"/>
      <c r="U33" s="564"/>
      <c r="V33" s="570"/>
      <c r="W33" s="570"/>
      <c r="X33" s="558"/>
    </row>
    <row r="34" spans="1:27" ht="11.25" customHeight="1" outlineLevel="4">
      <c r="A34" s="619"/>
      <c r="B34" s="620"/>
      <c r="C34" s="620"/>
      <c r="D34" s="621"/>
      <c r="E34" s="622"/>
      <c r="F34" s="623" t="s">
        <v>2334</v>
      </c>
      <c r="G34" s="621"/>
      <c r="H34" s="624">
        <v>0</v>
      </c>
      <c r="I34" s="625"/>
      <c r="J34" s="626"/>
      <c r="K34" s="627"/>
      <c r="L34" s="627"/>
      <c r="M34" s="627"/>
      <c r="N34" s="627"/>
      <c r="O34" s="626"/>
      <c r="P34" s="626"/>
      <c r="Q34" s="626"/>
      <c r="R34" s="621"/>
      <c r="S34" s="621"/>
      <c r="T34" s="620"/>
      <c r="U34" s="564"/>
      <c r="V34" s="570"/>
      <c r="W34" s="570"/>
      <c r="X34" s="558"/>
    </row>
    <row r="35" spans="1:27" ht="7.5" customHeight="1" outlineLevel="4">
      <c r="A35" s="570"/>
      <c r="B35" s="557"/>
      <c r="C35" s="557"/>
      <c r="D35" s="558"/>
      <c r="E35" s="558"/>
      <c r="F35" s="568"/>
      <c r="G35" s="558"/>
      <c r="H35" s="559"/>
      <c r="I35" s="560"/>
      <c r="J35" s="561"/>
      <c r="K35" s="559"/>
      <c r="L35" s="559"/>
      <c r="M35" s="559"/>
      <c r="N35" s="559"/>
      <c r="O35" s="561"/>
      <c r="P35" s="561"/>
      <c r="Q35" s="561"/>
      <c r="R35" s="558"/>
      <c r="S35" s="558"/>
      <c r="T35" s="557"/>
      <c r="U35" s="570"/>
      <c r="X35" s="558"/>
    </row>
    <row r="36" spans="1:27" ht="22.5" outlineLevel="3">
      <c r="A36" s="599"/>
      <c r="B36" s="600"/>
      <c r="C36" s="601">
        <v>6</v>
      </c>
      <c r="D36" s="602" t="s">
        <v>1368</v>
      </c>
      <c r="E36" s="603" t="s">
        <v>2333</v>
      </c>
      <c r="F36" s="604" t="s">
        <v>2332</v>
      </c>
      <c r="G36" s="602" t="s">
        <v>137</v>
      </c>
      <c r="H36" s="605">
        <v>6</v>
      </c>
      <c r="I36" s="606">
        <v>0</v>
      </c>
      <c r="J36" s="607">
        <f>H36*I36</f>
        <v>0</v>
      </c>
      <c r="K36" s="605">
        <v>2.6280000000000001E-2</v>
      </c>
      <c r="L36" s="605">
        <f>H36*K36</f>
        <v>0.15768000000000001</v>
      </c>
      <c r="M36" s="605"/>
      <c r="N36" s="605">
        <f>H36*M36</f>
        <v>0</v>
      </c>
      <c r="O36" s="607">
        <v>21</v>
      </c>
      <c r="P36" s="607">
        <f>J36*(O36/100)</f>
        <v>0</v>
      </c>
      <c r="Q36" s="607">
        <f>J36+P36</f>
        <v>0</v>
      </c>
      <c r="R36" s="608"/>
      <c r="S36" s="608"/>
      <c r="T36" s="609">
        <v>1</v>
      </c>
      <c r="U36" s="570"/>
      <c r="V36" s="570"/>
      <c r="W36" s="570"/>
      <c r="X36" s="558"/>
    </row>
    <row r="37" spans="1:27" ht="29.25" outlineLevel="4">
      <c r="A37" s="610"/>
      <c r="B37" s="611"/>
      <c r="C37" s="611"/>
      <c r="D37" s="612"/>
      <c r="E37" s="613" t="s">
        <v>1330</v>
      </c>
      <c r="F37" s="641" t="s">
        <v>2322</v>
      </c>
      <c r="G37" s="641"/>
      <c r="H37" s="642"/>
      <c r="I37" s="643"/>
      <c r="J37" s="644"/>
      <c r="K37" s="614"/>
      <c r="L37" s="614"/>
      <c r="M37" s="614"/>
      <c r="N37" s="614"/>
      <c r="O37" s="615"/>
      <c r="P37" s="615"/>
      <c r="Q37" s="615"/>
      <c r="R37" s="612"/>
      <c r="S37" s="612"/>
      <c r="T37" s="611"/>
      <c r="U37" s="564"/>
      <c r="V37" s="570"/>
      <c r="W37" s="570"/>
      <c r="X37" s="616" t="str">
        <f>F37</f>
        <v>Montáž prefabrikovaných překladů  
  délky 
    do 1500 mm</v>
      </c>
      <c r="Y37" s="562"/>
      <c r="AA37" s="617"/>
    </row>
    <row r="38" spans="1:27" ht="7.5" customHeight="1" outlineLevel="4">
      <c r="B38" s="557"/>
      <c r="C38" s="557"/>
      <c r="D38" s="558"/>
      <c r="E38" s="558"/>
      <c r="F38" s="618"/>
      <c r="G38" s="558"/>
      <c r="H38" s="559"/>
      <c r="I38" s="560"/>
      <c r="J38" s="561"/>
      <c r="K38" s="559"/>
      <c r="L38" s="559"/>
      <c r="M38" s="559"/>
      <c r="N38" s="559"/>
      <c r="O38" s="561"/>
      <c r="P38" s="561"/>
      <c r="Q38" s="561"/>
      <c r="R38" s="558"/>
      <c r="S38" s="558"/>
      <c r="T38" s="557"/>
      <c r="U38" s="570"/>
      <c r="X38" s="558"/>
    </row>
    <row r="39" spans="1:27" ht="11.25" customHeight="1" outlineLevel="4">
      <c r="A39" s="619"/>
      <c r="B39" s="620"/>
      <c r="C39" s="620"/>
      <c r="D39" s="621"/>
      <c r="E39" s="622" t="s">
        <v>1434</v>
      </c>
      <c r="F39" s="623" t="s">
        <v>2151</v>
      </c>
      <c r="G39" s="621"/>
      <c r="H39" s="624">
        <v>3</v>
      </c>
      <c r="I39" s="625"/>
      <c r="J39" s="626"/>
      <c r="K39" s="627"/>
      <c r="L39" s="627"/>
      <c r="M39" s="627"/>
      <c r="N39" s="627"/>
      <c r="O39" s="626"/>
      <c r="P39" s="626"/>
      <c r="Q39" s="626"/>
      <c r="R39" s="621"/>
      <c r="S39" s="621"/>
      <c r="T39" s="620"/>
      <c r="U39" s="564"/>
      <c r="V39" s="570"/>
      <c r="W39" s="570"/>
      <c r="X39" s="558"/>
    </row>
    <row r="40" spans="1:27" ht="11.25" customHeight="1" outlineLevel="4">
      <c r="A40" s="619"/>
      <c r="B40" s="620"/>
      <c r="C40" s="620"/>
      <c r="D40" s="621"/>
      <c r="E40" s="622"/>
      <c r="F40" s="623" t="s">
        <v>2331</v>
      </c>
      <c r="G40" s="621"/>
      <c r="H40" s="624">
        <v>3</v>
      </c>
      <c r="I40" s="625"/>
      <c r="J40" s="626"/>
      <c r="K40" s="627"/>
      <c r="L40" s="627"/>
      <c r="M40" s="627"/>
      <c r="N40" s="627"/>
      <c r="O40" s="626"/>
      <c r="P40" s="626"/>
      <c r="Q40" s="626"/>
      <c r="R40" s="621"/>
      <c r="S40" s="621"/>
      <c r="T40" s="620"/>
      <c r="U40" s="564"/>
      <c r="V40" s="570"/>
      <c r="W40" s="570"/>
      <c r="X40" s="558"/>
    </row>
    <row r="41" spans="1:27" ht="7.5" customHeight="1" outlineLevel="4">
      <c r="A41" s="570"/>
      <c r="B41" s="557"/>
      <c r="C41" s="557"/>
      <c r="D41" s="558"/>
      <c r="E41" s="558"/>
      <c r="F41" s="568"/>
      <c r="G41" s="558"/>
      <c r="H41" s="559"/>
      <c r="I41" s="560"/>
      <c r="J41" s="561"/>
      <c r="K41" s="559"/>
      <c r="L41" s="559"/>
      <c r="M41" s="559"/>
      <c r="N41" s="559"/>
      <c r="O41" s="561"/>
      <c r="P41" s="561"/>
      <c r="Q41" s="561"/>
      <c r="R41" s="558"/>
      <c r="S41" s="558"/>
      <c r="T41" s="557"/>
      <c r="U41" s="570"/>
      <c r="X41" s="558"/>
    </row>
    <row r="42" spans="1:27" ht="22.5" outlineLevel="3">
      <c r="A42" s="599"/>
      <c r="B42" s="600"/>
      <c r="C42" s="601">
        <v>7</v>
      </c>
      <c r="D42" s="602" t="s">
        <v>1368</v>
      </c>
      <c r="E42" s="603" t="s">
        <v>2330</v>
      </c>
      <c r="F42" s="604" t="s">
        <v>2329</v>
      </c>
      <c r="G42" s="602" t="s">
        <v>137</v>
      </c>
      <c r="H42" s="605">
        <v>6</v>
      </c>
      <c r="I42" s="606">
        <v>0</v>
      </c>
      <c r="J42" s="607">
        <f>H42*I42</f>
        <v>0</v>
      </c>
      <c r="K42" s="605">
        <v>3.9629999999999999E-2</v>
      </c>
      <c r="L42" s="605">
        <f>H42*K42</f>
        <v>0.23777999999999999</v>
      </c>
      <c r="M42" s="605"/>
      <c r="N42" s="605">
        <f>H42*M42</f>
        <v>0</v>
      </c>
      <c r="O42" s="607">
        <v>21</v>
      </c>
      <c r="P42" s="607">
        <f>J42*(O42/100)</f>
        <v>0</v>
      </c>
      <c r="Q42" s="607">
        <f>J42+P42</f>
        <v>0</v>
      </c>
      <c r="R42" s="608"/>
      <c r="S42" s="608"/>
      <c r="T42" s="609">
        <v>1</v>
      </c>
      <c r="U42" s="570"/>
      <c r="V42" s="570"/>
      <c r="W42" s="570"/>
      <c r="X42" s="558"/>
    </row>
    <row r="43" spans="1:27" ht="29.25" outlineLevel="4">
      <c r="A43" s="610"/>
      <c r="B43" s="611"/>
      <c r="C43" s="611"/>
      <c r="D43" s="612"/>
      <c r="E43" s="613" t="s">
        <v>1330</v>
      </c>
      <c r="F43" s="641" t="s">
        <v>2322</v>
      </c>
      <c r="G43" s="641"/>
      <c r="H43" s="642"/>
      <c r="I43" s="643"/>
      <c r="J43" s="644"/>
      <c r="K43" s="614"/>
      <c r="L43" s="614"/>
      <c r="M43" s="614"/>
      <c r="N43" s="614"/>
      <c r="O43" s="615"/>
      <c r="P43" s="615"/>
      <c r="Q43" s="615"/>
      <c r="R43" s="612"/>
      <c r="S43" s="612"/>
      <c r="T43" s="611"/>
      <c r="U43" s="564"/>
      <c r="V43" s="570"/>
      <c r="W43" s="570"/>
      <c r="X43" s="616" t="str">
        <f>F43</f>
        <v>Montáž prefabrikovaných překladů  
  délky 
    do 1500 mm</v>
      </c>
      <c r="Y43" s="562"/>
      <c r="AA43" s="617"/>
    </row>
    <row r="44" spans="1:27" ht="7.5" customHeight="1" outlineLevel="4">
      <c r="B44" s="557"/>
      <c r="C44" s="557"/>
      <c r="D44" s="558"/>
      <c r="E44" s="558"/>
      <c r="F44" s="618"/>
      <c r="G44" s="558"/>
      <c r="H44" s="559"/>
      <c r="I44" s="560"/>
      <c r="J44" s="561"/>
      <c r="K44" s="559"/>
      <c r="L44" s="559"/>
      <c r="M44" s="559"/>
      <c r="N44" s="559"/>
      <c r="O44" s="561"/>
      <c r="P44" s="561"/>
      <c r="Q44" s="561"/>
      <c r="R44" s="558"/>
      <c r="S44" s="558"/>
      <c r="T44" s="557"/>
      <c r="U44" s="570"/>
      <c r="X44" s="558"/>
    </row>
    <row r="45" spans="1:27" ht="11.25" customHeight="1" outlineLevel="4">
      <c r="A45" s="619"/>
      <c r="B45" s="620"/>
      <c r="C45" s="620"/>
      <c r="D45" s="621"/>
      <c r="E45" s="622" t="s">
        <v>1434</v>
      </c>
      <c r="F45" s="623" t="s">
        <v>2212</v>
      </c>
      <c r="G45" s="621"/>
      <c r="H45" s="624">
        <v>1</v>
      </c>
      <c r="I45" s="625"/>
      <c r="J45" s="626"/>
      <c r="K45" s="627"/>
      <c r="L45" s="627"/>
      <c r="M45" s="627"/>
      <c r="N45" s="627"/>
      <c r="O45" s="626"/>
      <c r="P45" s="626"/>
      <c r="Q45" s="626"/>
      <c r="R45" s="621"/>
      <c r="S45" s="621"/>
      <c r="T45" s="620"/>
      <c r="U45" s="564"/>
      <c r="V45" s="570"/>
      <c r="W45" s="570"/>
      <c r="X45" s="558"/>
    </row>
    <row r="46" spans="1:27" ht="11.25" customHeight="1" outlineLevel="4">
      <c r="A46" s="619"/>
      <c r="B46" s="620"/>
      <c r="C46" s="620"/>
      <c r="D46" s="621"/>
      <c r="E46" s="622"/>
      <c r="F46" s="623" t="s">
        <v>2223</v>
      </c>
      <c r="G46" s="621"/>
      <c r="H46" s="624">
        <v>5</v>
      </c>
      <c r="I46" s="625"/>
      <c r="J46" s="626"/>
      <c r="K46" s="627"/>
      <c r="L46" s="627"/>
      <c r="M46" s="627"/>
      <c r="N46" s="627"/>
      <c r="O46" s="626"/>
      <c r="P46" s="626"/>
      <c r="Q46" s="626"/>
      <c r="R46" s="621"/>
      <c r="S46" s="621"/>
      <c r="T46" s="620"/>
      <c r="U46" s="564"/>
      <c r="V46" s="570"/>
      <c r="W46" s="570"/>
      <c r="X46" s="558"/>
    </row>
    <row r="47" spans="1:27" ht="7.5" customHeight="1" outlineLevel="4">
      <c r="A47" s="570"/>
      <c r="B47" s="557"/>
      <c r="C47" s="557"/>
      <c r="D47" s="558"/>
      <c r="E47" s="558"/>
      <c r="F47" s="568"/>
      <c r="G47" s="558"/>
      <c r="H47" s="559"/>
      <c r="I47" s="560"/>
      <c r="J47" s="561"/>
      <c r="K47" s="559"/>
      <c r="L47" s="559"/>
      <c r="M47" s="559"/>
      <c r="N47" s="559"/>
      <c r="O47" s="561"/>
      <c r="P47" s="561"/>
      <c r="Q47" s="561"/>
      <c r="R47" s="558"/>
      <c r="S47" s="558"/>
      <c r="T47" s="557"/>
      <c r="U47" s="570"/>
      <c r="X47" s="558"/>
    </row>
    <row r="48" spans="1:27" ht="11.25" outlineLevel="3">
      <c r="A48" s="599"/>
      <c r="B48" s="600"/>
      <c r="C48" s="601">
        <v>8</v>
      </c>
      <c r="D48" s="602" t="s">
        <v>1368</v>
      </c>
      <c r="E48" s="603" t="s">
        <v>2328</v>
      </c>
      <c r="F48" s="604" t="s">
        <v>2327</v>
      </c>
      <c r="G48" s="602" t="s">
        <v>137</v>
      </c>
      <c r="H48" s="605">
        <v>1</v>
      </c>
      <c r="I48" s="606">
        <v>0</v>
      </c>
      <c r="J48" s="607">
        <f>H48*I48</f>
        <v>0</v>
      </c>
      <c r="K48" s="605">
        <v>6.8260000000000001E-2</v>
      </c>
      <c r="L48" s="605">
        <f>H48*K48</f>
        <v>6.8260000000000001E-2</v>
      </c>
      <c r="M48" s="605"/>
      <c r="N48" s="605">
        <f>H48*M48</f>
        <v>0</v>
      </c>
      <c r="O48" s="607">
        <v>21</v>
      </c>
      <c r="P48" s="607">
        <f>J48*(O48/100)</f>
        <v>0</v>
      </c>
      <c r="Q48" s="607">
        <f>J48+P48</f>
        <v>0</v>
      </c>
      <c r="R48" s="608"/>
      <c r="S48" s="608"/>
      <c r="T48" s="609">
        <v>1</v>
      </c>
      <c r="U48" s="570"/>
      <c r="V48" s="570"/>
      <c r="W48" s="570"/>
      <c r="X48" s="558"/>
    </row>
    <row r="49" spans="1:27" ht="29.25" outlineLevel="4">
      <c r="A49" s="610"/>
      <c r="B49" s="611"/>
      <c r="C49" s="611"/>
      <c r="D49" s="612"/>
      <c r="E49" s="613" t="s">
        <v>1330</v>
      </c>
      <c r="F49" s="641" t="s">
        <v>2322</v>
      </c>
      <c r="G49" s="641"/>
      <c r="H49" s="642"/>
      <c r="I49" s="643"/>
      <c r="J49" s="644"/>
      <c r="K49" s="614"/>
      <c r="L49" s="614"/>
      <c r="M49" s="614"/>
      <c r="N49" s="614"/>
      <c r="O49" s="615"/>
      <c r="P49" s="615"/>
      <c r="Q49" s="615"/>
      <c r="R49" s="612"/>
      <c r="S49" s="612"/>
      <c r="T49" s="611"/>
      <c r="U49" s="564"/>
      <c r="V49" s="570"/>
      <c r="W49" s="570"/>
      <c r="X49" s="616" t="str">
        <f>F49</f>
        <v>Montáž prefabrikovaných překladů  
  délky 
    do 1500 mm</v>
      </c>
      <c r="Y49" s="562"/>
      <c r="AA49" s="617"/>
    </row>
    <row r="50" spans="1:27" ht="7.5" customHeight="1" outlineLevel="4">
      <c r="B50" s="557"/>
      <c r="C50" s="557"/>
      <c r="D50" s="558"/>
      <c r="E50" s="558"/>
      <c r="F50" s="618"/>
      <c r="G50" s="558"/>
      <c r="H50" s="559"/>
      <c r="I50" s="560"/>
      <c r="J50" s="561"/>
      <c r="K50" s="559"/>
      <c r="L50" s="559"/>
      <c r="M50" s="559"/>
      <c r="N50" s="559"/>
      <c r="O50" s="561"/>
      <c r="P50" s="561"/>
      <c r="Q50" s="561"/>
      <c r="R50" s="558"/>
      <c r="S50" s="558"/>
      <c r="T50" s="557"/>
      <c r="U50" s="570"/>
      <c r="X50" s="558"/>
    </row>
    <row r="51" spans="1:27" ht="11.25" outlineLevel="3">
      <c r="A51" s="599"/>
      <c r="B51" s="600"/>
      <c r="C51" s="601">
        <v>9</v>
      </c>
      <c r="D51" s="602" t="s">
        <v>1368</v>
      </c>
      <c r="E51" s="603" t="s">
        <v>2326</v>
      </c>
      <c r="F51" s="604" t="s">
        <v>2325</v>
      </c>
      <c r="G51" s="602" t="s">
        <v>137</v>
      </c>
      <c r="H51" s="605">
        <v>1</v>
      </c>
      <c r="I51" s="606">
        <v>0</v>
      </c>
      <c r="J51" s="607">
        <f>H51*I51</f>
        <v>0</v>
      </c>
      <c r="K51" s="605">
        <v>7.8259999999999996E-2</v>
      </c>
      <c r="L51" s="605">
        <f>H51*K51</f>
        <v>7.8259999999999996E-2</v>
      </c>
      <c r="M51" s="605"/>
      <c r="N51" s="605">
        <f>H51*M51</f>
        <v>0</v>
      </c>
      <c r="O51" s="607">
        <v>21</v>
      </c>
      <c r="P51" s="607">
        <f>J51*(O51/100)</f>
        <v>0</v>
      </c>
      <c r="Q51" s="607">
        <f>J51+P51</f>
        <v>0</v>
      </c>
      <c r="R51" s="608"/>
      <c r="S51" s="608"/>
      <c r="T51" s="609">
        <v>1</v>
      </c>
      <c r="U51" s="570"/>
      <c r="V51" s="570"/>
      <c r="W51" s="570"/>
      <c r="X51" s="558"/>
    </row>
    <row r="52" spans="1:27" ht="29.25" outlineLevel="4">
      <c r="A52" s="610"/>
      <c r="B52" s="611"/>
      <c r="C52" s="611"/>
      <c r="D52" s="612"/>
      <c r="E52" s="613" t="s">
        <v>1330</v>
      </c>
      <c r="F52" s="641" t="s">
        <v>2322</v>
      </c>
      <c r="G52" s="641"/>
      <c r="H52" s="642"/>
      <c r="I52" s="643"/>
      <c r="J52" s="644"/>
      <c r="K52" s="614"/>
      <c r="L52" s="614"/>
      <c r="M52" s="614"/>
      <c r="N52" s="614"/>
      <c r="O52" s="615"/>
      <c r="P52" s="615"/>
      <c r="Q52" s="615"/>
      <c r="R52" s="612"/>
      <c r="S52" s="612"/>
      <c r="T52" s="611"/>
      <c r="U52" s="564"/>
      <c r="V52" s="570"/>
      <c r="W52" s="570"/>
      <c r="X52" s="616" t="str">
        <f>F52</f>
        <v>Montáž prefabrikovaných překladů  
  délky 
    do 1500 mm</v>
      </c>
      <c r="Y52" s="562"/>
      <c r="AA52" s="617"/>
    </row>
    <row r="53" spans="1:27" ht="7.5" customHeight="1" outlineLevel="4">
      <c r="B53" s="557"/>
      <c r="C53" s="557"/>
      <c r="D53" s="558"/>
      <c r="E53" s="558"/>
      <c r="F53" s="618"/>
      <c r="G53" s="558"/>
      <c r="H53" s="559"/>
      <c r="I53" s="560"/>
      <c r="J53" s="561"/>
      <c r="K53" s="559"/>
      <c r="L53" s="559"/>
      <c r="M53" s="559"/>
      <c r="N53" s="559"/>
      <c r="O53" s="561"/>
      <c r="P53" s="561"/>
      <c r="Q53" s="561"/>
      <c r="R53" s="558"/>
      <c r="S53" s="558"/>
      <c r="T53" s="557"/>
      <c r="U53" s="570"/>
      <c r="X53" s="558"/>
    </row>
    <row r="54" spans="1:27" ht="11.25" outlineLevel="3">
      <c r="A54" s="599"/>
      <c r="B54" s="600"/>
      <c r="C54" s="601">
        <v>10</v>
      </c>
      <c r="D54" s="602" t="s">
        <v>1368</v>
      </c>
      <c r="E54" s="603" t="s">
        <v>2324</v>
      </c>
      <c r="F54" s="604" t="s">
        <v>2323</v>
      </c>
      <c r="G54" s="602" t="s">
        <v>137</v>
      </c>
      <c r="H54" s="605">
        <v>1</v>
      </c>
      <c r="I54" s="606">
        <v>0</v>
      </c>
      <c r="J54" s="607">
        <f>H54*I54</f>
        <v>0</v>
      </c>
      <c r="K54" s="605">
        <v>9.1259999999999994E-2</v>
      </c>
      <c r="L54" s="605">
        <f>H54*K54</f>
        <v>9.1259999999999994E-2</v>
      </c>
      <c r="M54" s="605"/>
      <c r="N54" s="605">
        <f>H54*M54</f>
        <v>0</v>
      </c>
      <c r="O54" s="607">
        <v>21</v>
      </c>
      <c r="P54" s="607">
        <f>J54*(O54/100)</f>
        <v>0</v>
      </c>
      <c r="Q54" s="607">
        <f>J54+P54</f>
        <v>0</v>
      </c>
      <c r="R54" s="608"/>
      <c r="S54" s="608"/>
      <c r="T54" s="609">
        <v>1</v>
      </c>
      <c r="U54" s="570"/>
      <c r="V54" s="570"/>
      <c r="W54" s="570"/>
      <c r="X54" s="558"/>
    </row>
    <row r="55" spans="1:27" ht="29.25" outlineLevel="4">
      <c r="A55" s="610"/>
      <c r="B55" s="611"/>
      <c r="C55" s="611"/>
      <c r="D55" s="612"/>
      <c r="E55" s="613" t="s">
        <v>1330</v>
      </c>
      <c r="F55" s="641" t="s">
        <v>2322</v>
      </c>
      <c r="G55" s="641"/>
      <c r="H55" s="642"/>
      <c r="I55" s="643"/>
      <c r="J55" s="644"/>
      <c r="K55" s="614"/>
      <c r="L55" s="614"/>
      <c r="M55" s="614"/>
      <c r="N55" s="614"/>
      <c r="O55" s="615"/>
      <c r="P55" s="615"/>
      <c r="Q55" s="615"/>
      <c r="R55" s="612"/>
      <c r="S55" s="612"/>
      <c r="T55" s="611"/>
      <c r="U55" s="564"/>
      <c r="V55" s="570"/>
      <c r="W55" s="570"/>
      <c r="X55" s="616" t="str">
        <f>F55</f>
        <v>Montáž prefabrikovaných překladů  
  délky 
    do 1500 mm</v>
      </c>
      <c r="Y55" s="562"/>
      <c r="AA55" s="617"/>
    </row>
    <row r="56" spans="1:27" ht="7.5" customHeight="1" outlineLevel="4">
      <c r="B56" s="557"/>
      <c r="C56" s="557"/>
      <c r="D56" s="558"/>
      <c r="E56" s="558"/>
      <c r="F56" s="618"/>
      <c r="G56" s="558"/>
      <c r="H56" s="559"/>
      <c r="I56" s="560"/>
      <c r="J56" s="561"/>
      <c r="K56" s="559"/>
      <c r="L56" s="559"/>
      <c r="M56" s="559"/>
      <c r="N56" s="559"/>
      <c r="O56" s="561"/>
      <c r="P56" s="561"/>
      <c r="Q56" s="561"/>
      <c r="R56" s="558"/>
      <c r="S56" s="558"/>
      <c r="T56" s="557"/>
      <c r="U56" s="570"/>
      <c r="X56" s="558"/>
    </row>
    <row r="57" spans="1:27" ht="11.25" outlineLevel="3">
      <c r="A57" s="599"/>
      <c r="B57" s="600"/>
      <c r="C57" s="601">
        <v>11</v>
      </c>
      <c r="D57" s="602" t="s">
        <v>1368</v>
      </c>
      <c r="E57" s="603" t="s">
        <v>2321</v>
      </c>
      <c r="F57" s="604" t="s">
        <v>2320</v>
      </c>
      <c r="G57" s="602" t="s">
        <v>114</v>
      </c>
      <c r="H57" s="605">
        <v>65.099999999999994</v>
      </c>
      <c r="I57" s="606">
        <v>0</v>
      </c>
      <c r="J57" s="607">
        <f>H57*I57</f>
        <v>0</v>
      </c>
      <c r="K57" s="605">
        <v>3.0599999999999998E-3</v>
      </c>
      <c r="L57" s="605">
        <f>H57*K57</f>
        <v>0.19920599999999997</v>
      </c>
      <c r="M57" s="605"/>
      <c r="N57" s="605">
        <f>H57*M57</f>
        <v>0</v>
      </c>
      <c r="O57" s="607">
        <v>21</v>
      </c>
      <c r="P57" s="607">
        <f>J57*(O57/100)</f>
        <v>0</v>
      </c>
      <c r="Q57" s="607">
        <f>J57+P57</f>
        <v>0</v>
      </c>
      <c r="R57" s="608"/>
      <c r="S57" s="608"/>
      <c r="T57" s="609">
        <v>1</v>
      </c>
      <c r="U57" s="570"/>
      <c r="V57" s="570"/>
      <c r="W57" s="570"/>
      <c r="X57" s="558"/>
    </row>
    <row r="58" spans="1:27" ht="9.75" outlineLevel="4">
      <c r="A58" s="610"/>
      <c r="B58" s="611"/>
      <c r="C58" s="611"/>
      <c r="D58" s="612"/>
      <c r="E58" s="613" t="s">
        <v>1330</v>
      </c>
      <c r="F58" s="641" t="s">
        <v>2319</v>
      </c>
      <c r="G58" s="641"/>
      <c r="H58" s="642"/>
      <c r="I58" s="643"/>
      <c r="J58" s="644"/>
      <c r="K58" s="614"/>
      <c r="L58" s="614"/>
      <c r="M58" s="614"/>
      <c r="N58" s="614"/>
      <c r="O58" s="615"/>
      <c r="P58" s="615"/>
      <c r="Q58" s="615"/>
      <c r="R58" s="612"/>
      <c r="S58" s="612"/>
      <c r="T58" s="611"/>
      <c r="U58" s="564"/>
      <c r="V58" s="570"/>
      <c r="W58" s="570"/>
      <c r="X58" s="616" t="str">
        <f>F58</f>
        <v>Ukotvení příček expanzní maltou, tl. příčky přes 100 mm</v>
      </c>
      <c r="Y58" s="562"/>
      <c r="AA58" s="617"/>
    </row>
    <row r="59" spans="1:27" ht="7.5" customHeight="1" outlineLevel="4">
      <c r="B59" s="557"/>
      <c r="C59" s="557"/>
      <c r="D59" s="558"/>
      <c r="E59" s="558"/>
      <c r="F59" s="618"/>
      <c r="G59" s="558"/>
      <c r="H59" s="559"/>
      <c r="I59" s="560"/>
      <c r="J59" s="561"/>
      <c r="K59" s="559"/>
      <c r="L59" s="559"/>
      <c r="M59" s="559"/>
      <c r="N59" s="559"/>
      <c r="O59" s="561"/>
      <c r="P59" s="561"/>
      <c r="Q59" s="561"/>
      <c r="R59" s="558"/>
      <c r="S59" s="558"/>
      <c r="T59" s="557"/>
      <c r="U59" s="570"/>
      <c r="X59" s="558"/>
    </row>
    <row r="60" spans="1:27" ht="11.25" customHeight="1" outlineLevel="4">
      <c r="A60" s="619"/>
      <c r="B60" s="620"/>
      <c r="C60" s="620"/>
      <c r="D60" s="621"/>
      <c r="E60" s="622" t="s">
        <v>1434</v>
      </c>
      <c r="F60" s="623" t="s">
        <v>2318</v>
      </c>
      <c r="G60" s="621"/>
      <c r="H60" s="624">
        <v>40.300000000000004</v>
      </c>
      <c r="I60" s="625"/>
      <c r="J60" s="626"/>
      <c r="K60" s="627"/>
      <c r="L60" s="627"/>
      <c r="M60" s="627"/>
      <c r="N60" s="627"/>
      <c r="O60" s="626"/>
      <c r="P60" s="626"/>
      <c r="Q60" s="626"/>
      <c r="R60" s="621"/>
      <c r="S60" s="621"/>
      <c r="T60" s="620"/>
      <c r="U60" s="564"/>
      <c r="V60" s="570"/>
      <c r="W60" s="570"/>
      <c r="X60" s="558"/>
    </row>
    <row r="61" spans="1:27" ht="11.25" customHeight="1" outlineLevel="4">
      <c r="A61" s="619"/>
      <c r="B61" s="620"/>
      <c r="C61" s="620"/>
      <c r="D61" s="621"/>
      <c r="E61" s="622"/>
      <c r="F61" s="623" t="s">
        <v>2317</v>
      </c>
      <c r="G61" s="621"/>
      <c r="H61" s="624">
        <v>24.8</v>
      </c>
      <c r="I61" s="625"/>
      <c r="J61" s="626"/>
      <c r="K61" s="627"/>
      <c r="L61" s="627"/>
      <c r="M61" s="627"/>
      <c r="N61" s="627"/>
      <c r="O61" s="626"/>
      <c r="P61" s="626"/>
      <c r="Q61" s="626"/>
      <c r="R61" s="621"/>
      <c r="S61" s="621"/>
      <c r="T61" s="620"/>
      <c r="U61" s="564"/>
      <c r="V61" s="570"/>
      <c r="W61" s="570"/>
      <c r="X61" s="558"/>
    </row>
    <row r="62" spans="1:27" ht="7.5" customHeight="1" outlineLevel="4">
      <c r="A62" s="570"/>
      <c r="B62" s="557"/>
      <c r="C62" s="557"/>
      <c r="D62" s="558"/>
      <c r="E62" s="558"/>
      <c r="F62" s="568"/>
      <c r="G62" s="558"/>
      <c r="H62" s="559"/>
      <c r="I62" s="560"/>
      <c r="J62" s="561"/>
      <c r="K62" s="559"/>
      <c r="L62" s="559"/>
      <c r="M62" s="559"/>
      <c r="N62" s="559"/>
      <c r="O62" s="561"/>
      <c r="P62" s="561"/>
      <c r="Q62" s="561"/>
      <c r="R62" s="558"/>
      <c r="S62" s="558"/>
      <c r="T62" s="557"/>
      <c r="U62" s="570"/>
      <c r="X62" s="558"/>
    </row>
    <row r="63" spans="1:27" ht="11.25" outlineLevel="3">
      <c r="A63" s="599"/>
      <c r="B63" s="600"/>
      <c r="C63" s="601">
        <v>12</v>
      </c>
      <c r="D63" s="602" t="s">
        <v>1368</v>
      </c>
      <c r="E63" s="603" t="s">
        <v>2316</v>
      </c>
      <c r="F63" s="604" t="s">
        <v>2315</v>
      </c>
      <c r="G63" s="602" t="s">
        <v>1426</v>
      </c>
      <c r="H63" s="605">
        <v>3.2549999999999999</v>
      </c>
      <c r="I63" s="606">
        <v>0</v>
      </c>
      <c r="J63" s="607">
        <f>H63*I63</f>
        <v>0</v>
      </c>
      <c r="K63" s="605">
        <v>6.4519999999999994E-2</v>
      </c>
      <c r="L63" s="605">
        <f>H63*K63</f>
        <v>0.21001259999999997</v>
      </c>
      <c r="M63" s="605"/>
      <c r="N63" s="605">
        <f>H63*M63</f>
        <v>0</v>
      </c>
      <c r="O63" s="607">
        <v>21</v>
      </c>
      <c r="P63" s="607">
        <f>J63*(O63/100)</f>
        <v>0</v>
      </c>
      <c r="Q63" s="607">
        <f>J63+P63</f>
        <v>0</v>
      </c>
      <c r="R63" s="608"/>
      <c r="S63" s="608"/>
      <c r="T63" s="609">
        <v>1</v>
      </c>
      <c r="U63" s="570"/>
      <c r="V63" s="570"/>
      <c r="W63" s="570"/>
      <c r="X63" s="558"/>
    </row>
    <row r="64" spans="1:27" ht="9.75" outlineLevel="4">
      <c r="A64" s="610"/>
      <c r="B64" s="611"/>
      <c r="C64" s="611"/>
      <c r="D64" s="612"/>
      <c r="E64" s="613" t="s">
        <v>1330</v>
      </c>
      <c r="F64" s="641" t="s">
        <v>2314</v>
      </c>
      <c r="G64" s="641"/>
      <c r="H64" s="642"/>
      <c r="I64" s="643"/>
      <c r="J64" s="644"/>
      <c r="K64" s="614"/>
      <c r="L64" s="614"/>
      <c r="M64" s="614"/>
      <c r="N64" s="614"/>
      <c r="O64" s="615"/>
      <c r="P64" s="615"/>
      <c r="Q64" s="615"/>
      <c r="R64" s="612"/>
      <c r="S64" s="612"/>
      <c r="T64" s="611"/>
      <c r="U64" s="564"/>
      <c r="V64" s="570"/>
      <c r="W64" s="570"/>
      <c r="X64" s="616" t="str">
        <f>F64</f>
        <v>Přizdívky z pórobetonových tvárnic objemová hmotnost do 500 kg/m3, na tenké maltové lože, tloušťka přizdívky 100 mm</v>
      </c>
      <c r="Y64" s="562"/>
      <c r="AA64" s="617"/>
    </row>
    <row r="65" spans="1:27" ht="7.5" customHeight="1" outlineLevel="4">
      <c r="B65" s="557"/>
      <c r="C65" s="557"/>
      <c r="D65" s="558"/>
      <c r="E65" s="558"/>
      <c r="F65" s="618"/>
      <c r="G65" s="558"/>
      <c r="H65" s="559"/>
      <c r="I65" s="560"/>
      <c r="J65" s="561"/>
      <c r="K65" s="559"/>
      <c r="L65" s="559"/>
      <c r="M65" s="559"/>
      <c r="N65" s="559"/>
      <c r="O65" s="561"/>
      <c r="P65" s="561"/>
      <c r="Q65" s="561"/>
      <c r="R65" s="558"/>
      <c r="S65" s="558"/>
      <c r="T65" s="557"/>
      <c r="U65" s="570"/>
      <c r="X65" s="558"/>
    </row>
    <row r="66" spans="1:27" ht="11.25" customHeight="1" outlineLevel="4">
      <c r="A66" s="619"/>
      <c r="B66" s="620"/>
      <c r="C66" s="620"/>
      <c r="D66" s="621"/>
      <c r="E66" s="622" t="s">
        <v>1434</v>
      </c>
      <c r="F66" s="623" t="s">
        <v>2313</v>
      </c>
      <c r="G66" s="621"/>
      <c r="H66" s="624">
        <v>3.2550000000000003</v>
      </c>
      <c r="I66" s="625"/>
      <c r="J66" s="626"/>
      <c r="K66" s="627"/>
      <c r="L66" s="627"/>
      <c r="M66" s="627"/>
      <c r="N66" s="627"/>
      <c r="O66" s="626"/>
      <c r="P66" s="626"/>
      <c r="Q66" s="626"/>
      <c r="R66" s="621"/>
      <c r="S66" s="621"/>
      <c r="T66" s="620"/>
      <c r="U66" s="564"/>
      <c r="V66" s="570"/>
      <c r="W66" s="570"/>
      <c r="X66" s="558"/>
    </row>
    <row r="67" spans="1:27" ht="7.5" customHeight="1" outlineLevel="4">
      <c r="A67" s="570"/>
      <c r="B67" s="557"/>
      <c r="C67" s="557"/>
      <c r="D67" s="558"/>
      <c r="E67" s="558"/>
      <c r="F67" s="568"/>
      <c r="G67" s="558"/>
      <c r="H67" s="559"/>
      <c r="I67" s="560"/>
      <c r="J67" s="561"/>
      <c r="K67" s="559"/>
      <c r="L67" s="559"/>
      <c r="M67" s="559"/>
      <c r="N67" s="559"/>
      <c r="O67" s="561"/>
      <c r="P67" s="561"/>
      <c r="Q67" s="561"/>
      <c r="R67" s="558"/>
      <c r="S67" s="558"/>
      <c r="T67" s="557"/>
      <c r="U67" s="570"/>
      <c r="X67" s="558"/>
    </row>
    <row r="68" spans="1:27" ht="11.25" outlineLevel="3">
      <c r="A68" s="599"/>
      <c r="B68" s="600"/>
      <c r="C68" s="601">
        <v>13</v>
      </c>
      <c r="D68" s="602" t="s">
        <v>1368</v>
      </c>
      <c r="E68" s="603" t="s">
        <v>2312</v>
      </c>
      <c r="F68" s="604" t="s">
        <v>2311</v>
      </c>
      <c r="G68" s="602" t="s">
        <v>1426</v>
      </c>
      <c r="H68" s="605">
        <v>6.7889999999999997</v>
      </c>
      <c r="I68" s="606">
        <v>0</v>
      </c>
      <c r="J68" s="607">
        <f>H68*I68</f>
        <v>0</v>
      </c>
      <c r="K68" s="605">
        <v>8.3409999999999998E-2</v>
      </c>
      <c r="L68" s="605">
        <f>H68*K68</f>
        <v>0.56627048999999996</v>
      </c>
      <c r="M68" s="605"/>
      <c r="N68" s="605">
        <f>H68*M68</f>
        <v>0</v>
      </c>
      <c r="O68" s="607">
        <v>21</v>
      </c>
      <c r="P68" s="607">
        <f>J68*(O68/100)</f>
        <v>0</v>
      </c>
      <c r="Q68" s="607">
        <f>J68+P68</f>
        <v>0</v>
      </c>
      <c r="R68" s="608"/>
      <c r="S68" s="608"/>
      <c r="T68" s="609">
        <v>1</v>
      </c>
      <c r="U68" s="570"/>
      <c r="V68" s="570"/>
      <c r="W68" s="570"/>
      <c r="X68" s="558"/>
    </row>
    <row r="69" spans="1:27" ht="9.75" outlineLevel="4">
      <c r="A69" s="610"/>
      <c r="B69" s="611"/>
      <c r="C69" s="611"/>
      <c r="D69" s="612"/>
      <c r="E69" s="613" t="s">
        <v>1330</v>
      </c>
      <c r="F69" s="641" t="s">
        <v>2310</v>
      </c>
      <c r="G69" s="641"/>
      <c r="H69" s="642"/>
      <c r="I69" s="643"/>
      <c r="J69" s="644"/>
      <c r="K69" s="614"/>
      <c r="L69" s="614"/>
      <c r="M69" s="614"/>
      <c r="N69" s="614"/>
      <c r="O69" s="615"/>
      <c r="P69" s="615"/>
      <c r="Q69" s="615"/>
      <c r="R69" s="612"/>
      <c r="S69" s="612"/>
      <c r="T69" s="611"/>
      <c r="U69" s="564"/>
      <c r="V69" s="570"/>
      <c r="W69" s="570"/>
      <c r="X69" s="616" t="str">
        <f>F69</f>
        <v>Přizdívky z pórobetonových tvárnic objemová hmotnost do 500 kg/m3, na tenké maltové lože, tloušťka přizdívky 150 mm</v>
      </c>
      <c r="Y69" s="562"/>
      <c r="AA69" s="617"/>
    </row>
    <row r="70" spans="1:27" ht="7.5" customHeight="1" outlineLevel="4">
      <c r="B70" s="557"/>
      <c r="C70" s="557"/>
      <c r="D70" s="558"/>
      <c r="E70" s="558"/>
      <c r="F70" s="618"/>
      <c r="G70" s="558"/>
      <c r="H70" s="559"/>
      <c r="I70" s="560"/>
      <c r="J70" s="561"/>
      <c r="K70" s="559"/>
      <c r="L70" s="559"/>
      <c r="M70" s="559"/>
      <c r="N70" s="559"/>
      <c r="O70" s="561"/>
      <c r="P70" s="561"/>
      <c r="Q70" s="561"/>
      <c r="R70" s="558"/>
      <c r="S70" s="558"/>
      <c r="T70" s="557"/>
      <c r="U70" s="570"/>
      <c r="X70" s="558"/>
    </row>
    <row r="71" spans="1:27" ht="11.25" customHeight="1" outlineLevel="4">
      <c r="A71" s="619"/>
      <c r="B71" s="620"/>
      <c r="C71" s="620"/>
      <c r="D71" s="621"/>
      <c r="E71" s="622" t="s">
        <v>1434</v>
      </c>
      <c r="F71" s="623" t="s">
        <v>2309</v>
      </c>
      <c r="G71" s="621"/>
      <c r="H71" s="624">
        <v>6.7889999999999997</v>
      </c>
      <c r="I71" s="625"/>
      <c r="J71" s="626"/>
      <c r="K71" s="627"/>
      <c r="L71" s="627"/>
      <c r="M71" s="627"/>
      <c r="N71" s="627"/>
      <c r="O71" s="626"/>
      <c r="P71" s="626"/>
      <c r="Q71" s="626"/>
      <c r="R71" s="621"/>
      <c r="S71" s="621"/>
      <c r="T71" s="620"/>
      <c r="U71" s="564"/>
      <c r="V71" s="570"/>
      <c r="W71" s="570"/>
      <c r="X71" s="558"/>
    </row>
    <row r="72" spans="1:27" ht="7.5" customHeight="1" outlineLevel="4">
      <c r="A72" s="570"/>
      <c r="B72" s="557"/>
      <c r="C72" s="557"/>
      <c r="D72" s="558"/>
      <c r="E72" s="558"/>
      <c r="F72" s="568"/>
      <c r="G72" s="558"/>
      <c r="H72" s="559"/>
      <c r="I72" s="560"/>
      <c r="J72" s="561"/>
      <c r="K72" s="559"/>
      <c r="L72" s="559"/>
      <c r="M72" s="559"/>
      <c r="N72" s="559"/>
      <c r="O72" s="561"/>
      <c r="P72" s="561"/>
      <c r="Q72" s="561"/>
      <c r="R72" s="558"/>
      <c r="S72" s="558"/>
      <c r="T72" s="557"/>
      <c r="U72" s="570"/>
      <c r="X72" s="558"/>
    </row>
    <row r="73" spans="1:27" ht="11.25" outlineLevel="3">
      <c r="A73" s="599"/>
      <c r="B73" s="600"/>
      <c r="C73" s="601">
        <v>14</v>
      </c>
      <c r="D73" s="602" t="s">
        <v>1368</v>
      </c>
      <c r="E73" s="603" t="s">
        <v>2308</v>
      </c>
      <c r="F73" s="604" t="s">
        <v>2307</v>
      </c>
      <c r="G73" s="602" t="s">
        <v>1426</v>
      </c>
      <c r="H73" s="605">
        <v>1.24</v>
      </c>
      <c r="I73" s="606">
        <v>0</v>
      </c>
      <c r="J73" s="607">
        <f>H73*I73</f>
        <v>0</v>
      </c>
      <c r="K73" s="605">
        <v>0.16114000000000001</v>
      </c>
      <c r="L73" s="605">
        <f>H73*K73</f>
        <v>0.19981360000000001</v>
      </c>
      <c r="M73" s="605"/>
      <c r="N73" s="605">
        <f>H73*M73</f>
        <v>0</v>
      </c>
      <c r="O73" s="607">
        <v>21</v>
      </c>
      <c r="P73" s="607">
        <f>J73*(O73/100)</f>
        <v>0</v>
      </c>
      <c r="Q73" s="607">
        <f>J73+P73</f>
        <v>0</v>
      </c>
      <c r="R73" s="608"/>
      <c r="S73" s="608"/>
      <c r="T73" s="609">
        <v>1</v>
      </c>
      <c r="U73" s="570"/>
      <c r="V73" s="570"/>
      <c r="W73" s="570"/>
      <c r="X73" s="558"/>
    </row>
    <row r="74" spans="1:27" ht="9.75" outlineLevel="4">
      <c r="A74" s="610"/>
      <c r="B74" s="611"/>
      <c r="C74" s="611"/>
      <c r="D74" s="612"/>
      <c r="E74" s="613" t="s">
        <v>1330</v>
      </c>
      <c r="F74" s="641" t="s">
        <v>2306</v>
      </c>
      <c r="G74" s="641"/>
      <c r="H74" s="642"/>
      <c r="I74" s="643"/>
      <c r="J74" s="644"/>
      <c r="K74" s="614"/>
      <c r="L74" s="614"/>
      <c r="M74" s="614"/>
      <c r="N74" s="614"/>
      <c r="O74" s="615"/>
      <c r="P74" s="615"/>
      <c r="Q74" s="615"/>
      <c r="R74" s="612"/>
      <c r="S74" s="612"/>
      <c r="T74" s="611"/>
      <c r="U74" s="564"/>
      <c r="V74" s="570"/>
      <c r="W74" s="570"/>
      <c r="X74" s="616" t="str">
        <f>F74</f>
        <v>Přizdívky z pórobetonových tvárnic objemová hmotnost do 500 kg/m3, na tenké maltové lože, tloušťka přizdívky 200 mm</v>
      </c>
      <c r="Y74" s="562"/>
      <c r="AA74" s="617"/>
    </row>
    <row r="75" spans="1:27" ht="7.5" customHeight="1" outlineLevel="4">
      <c r="B75" s="557"/>
      <c r="C75" s="557"/>
      <c r="D75" s="558"/>
      <c r="E75" s="558"/>
      <c r="F75" s="618"/>
      <c r="G75" s="558"/>
      <c r="H75" s="559"/>
      <c r="I75" s="560"/>
      <c r="J75" s="561"/>
      <c r="K75" s="559"/>
      <c r="L75" s="559"/>
      <c r="M75" s="559"/>
      <c r="N75" s="559"/>
      <c r="O75" s="561"/>
      <c r="P75" s="561"/>
      <c r="Q75" s="561"/>
      <c r="R75" s="558"/>
      <c r="S75" s="558"/>
      <c r="T75" s="557"/>
      <c r="U75" s="570"/>
      <c r="X75" s="558"/>
    </row>
    <row r="76" spans="1:27" ht="11.25" customHeight="1" outlineLevel="4">
      <c r="A76" s="619"/>
      <c r="B76" s="620"/>
      <c r="C76" s="620"/>
      <c r="D76" s="621"/>
      <c r="E76" s="622" t="s">
        <v>1434</v>
      </c>
      <c r="F76" s="623" t="s">
        <v>2305</v>
      </c>
      <c r="G76" s="621"/>
      <c r="H76" s="624">
        <v>1.2400000000000002</v>
      </c>
      <c r="I76" s="625"/>
      <c r="J76" s="626"/>
      <c r="K76" s="627"/>
      <c r="L76" s="627"/>
      <c r="M76" s="627"/>
      <c r="N76" s="627"/>
      <c r="O76" s="626"/>
      <c r="P76" s="626"/>
      <c r="Q76" s="626"/>
      <c r="R76" s="621"/>
      <c r="S76" s="621"/>
      <c r="T76" s="620"/>
      <c r="U76" s="564"/>
      <c r="V76" s="570"/>
      <c r="W76" s="570"/>
      <c r="X76" s="558"/>
    </row>
    <row r="77" spans="1:27" ht="7.5" customHeight="1" outlineLevel="4">
      <c r="A77" s="570"/>
      <c r="B77" s="557"/>
      <c r="C77" s="557"/>
      <c r="D77" s="558"/>
      <c r="E77" s="558"/>
      <c r="F77" s="568"/>
      <c r="G77" s="558"/>
      <c r="H77" s="559"/>
      <c r="I77" s="560"/>
      <c r="J77" s="561"/>
      <c r="K77" s="559"/>
      <c r="L77" s="559"/>
      <c r="M77" s="559"/>
      <c r="N77" s="559"/>
      <c r="O77" s="561"/>
      <c r="P77" s="561"/>
      <c r="Q77" s="561"/>
      <c r="R77" s="558"/>
      <c r="S77" s="558"/>
      <c r="T77" s="557"/>
      <c r="U77" s="570"/>
      <c r="X77" s="558"/>
    </row>
    <row r="78" spans="1:27" ht="11.25" outlineLevel="3">
      <c r="A78" s="599"/>
      <c r="B78" s="600"/>
      <c r="C78" s="601">
        <v>15</v>
      </c>
      <c r="D78" s="602" t="s">
        <v>1368</v>
      </c>
      <c r="E78" s="603" t="s">
        <v>2304</v>
      </c>
      <c r="F78" s="604" t="s">
        <v>2303</v>
      </c>
      <c r="G78" s="602" t="s">
        <v>1426</v>
      </c>
      <c r="H78" s="605">
        <v>7.61</v>
      </c>
      <c r="I78" s="606">
        <v>0</v>
      </c>
      <c r="J78" s="607">
        <f>H78*I78</f>
        <v>0</v>
      </c>
      <c r="K78" s="605">
        <v>7.9210000000000003E-2</v>
      </c>
      <c r="L78" s="605">
        <f>H78*K78</f>
        <v>0.60278810000000005</v>
      </c>
      <c r="M78" s="605"/>
      <c r="N78" s="605">
        <f>H78*M78</f>
        <v>0</v>
      </c>
      <c r="O78" s="607">
        <v>21</v>
      </c>
      <c r="P78" s="607">
        <f>J78*(O78/100)</f>
        <v>0</v>
      </c>
      <c r="Q78" s="607">
        <f>J78+P78</f>
        <v>0</v>
      </c>
      <c r="R78" s="608"/>
      <c r="S78" s="608"/>
      <c r="T78" s="609">
        <v>1</v>
      </c>
      <c r="U78" s="570"/>
      <c r="V78" s="570"/>
      <c r="W78" s="570"/>
      <c r="X78" s="558"/>
    </row>
    <row r="79" spans="1:27" ht="9.75" outlineLevel="4">
      <c r="A79" s="610"/>
      <c r="B79" s="611"/>
      <c r="C79" s="611"/>
      <c r="D79" s="612"/>
      <c r="E79" s="613" t="s">
        <v>1330</v>
      </c>
      <c r="F79" s="641" t="s">
        <v>2302</v>
      </c>
      <c r="G79" s="641"/>
      <c r="H79" s="642"/>
      <c r="I79" s="643"/>
      <c r="J79" s="644"/>
      <c r="K79" s="614"/>
      <c r="L79" s="614"/>
      <c r="M79" s="614"/>
      <c r="N79" s="614"/>
      <c r="O79" s="615"/>
      <c r="P79" s="615"/>
      <c r="Q79" s="615"/>
      <c r="R79" s="612"/>
      <c r="S79" s="612"/>
      <c r="T79" s="611"/>
      <c r="U79" s="564"/>
      <c r="V79" s="570"/>
      <c r="W79" s="570"/>
      <c r="X79" s="616" t="str">
        <f>F79</f>
        <v>Zazdívka otvorů v příčkách nebo stěnách pórobetonovými tvárnicemi plochy přes 1 m2 do 4 m2, objemová hmotnost 500 kg/m3, tloušťka příčky 150 mm</v>
      </c>
      <c r="Y79" s="562"/>
      <c r="AA79" s="617"/>
    </row>
    <row r="80" spans="1:27" ht="7.5" customHeight="1" outlineLevel="4">
      <c r="B80" s="557"/>
      <c r="C80" s="557"/>
      <c r="D80" s="558"/>
      <c r="E80" s="558"/>
      <c r="F80" s="618"/>
      <c r="G80" s="558"/>
      <c r="H80" s="559"/>
      <c r="I80" s="560"/>
      <c r="J80" s="561"/>
      <c r="K80" s="559"/>
      <c r="L80" s="559"/>
      <c r="M80" s="559"/>
      <c r="N80" s="559"/>
      <c r="O80" s="561"/>
      <c r="P80" s="561"/>
      <c r="Q80" s="561"/>
      <c r="R80" s="558"/>
      <c r="S80" s="558"/>
      <c r="T80" s="557"/>
      <c r="U80" s="570"/>
      <c r="X80" s="558"/>
    </row>
    <row r="81" spans="1:27" ht="11.25" customHeight="1" outlineLevel="4">
      <c r="A81" s="619"/>
      <c r="B81" s="620"/>
      <c r="C81" s="620"/>
      <c r="D81" s="621"/>
      <c r="E81" s="622" t="s">
        <v>1434</v>
      </c>
      <c r="F81" s="623" t="s">
        <v>2301</v>
      </c>
      <c r="G81" s="621"/>
      <c r="H81" s="624">
        <v>2.4</v>
      </c>
      <c r="I81" s="625"/>
      <c r="J81" s="626"/>
      <c r="K81" s="627"/>
      <c r="L81" s="627"/>
      <c r="M81" s="627"/>
      <c r="N81" s="627"/>
      <c r="O81" s="626"/>
      <c r="P81" s="626"/>
      <c r="Q81" s="626"/>
      <c r="R81" s="621"/>
      <c r="S81" s="621"/>
      <c r="T81" s="620"/>
      <c r="U81" s="564"/>
      <c r="V81" s="570"/>
      <c r="W81" s="570"/>
      <c r="X81" s="558"/>
    </row>
    <row r="82" spans="1:27" ht="11.25" customHeight="1" outlineLevel="4">
      <c r="A82" s="619"/>
      <c r="B82" s="620"/>
      <c r="C82" s="620"/>
      <c r="D82" s="621"/>
      <c r="E82" s="622"/>
      <c r="F82" s="623" t="s">
        <v>2300</v>
      </c>
      <c r="G82" s="621"/>
      <c r="H82" s="624">
        <v>5.2100000000000009</v>
      </c>
      <c r="I82" s="625"/>
      <c r="J82" s="626"/>
      <c r="K82" s="627"/>
      <c r="L82" s="627"/>
      <c r="M82" s="627"/>
      <c r="N82" s="627"/>
      <c r="O82" s="626"/>
      <c r="P82" s="626"/>
      <c r="Q82" s="626"/>
      <c r="R82" s="621"/>
      <c r="S82" s="621"/>
      <c r="T82" s="620"/>
      <c r="U82" s="564"/>
      <c r="V82" s="570"/>
      <c r="W82" s="570"/>
      <c r="X82" s="558"/>
    </row>
    <row r="83" spans="1:27" ht="7.5" customHeight="1" outlineLevel="4">
      <c r="A83" s="570"/>
      <c r="B83" s="557"/>
      <c r="C83" s="557"/>
      <c r="D83" s="558"/>
      <c r="E83" s="558"/>
      <c r="F83" s="568"/>
      <c r="G83" s="558"/>
      <c r="H83" s="559"/>
      <c r="I83" s="560"/>
      <c r="J83" s="561"/>
      <c r="K83" s="559"/>
      <c r="L83" s="559"/>
      <c r="M83" s="559"/>
      <c r="N83" s="559"/>
      <c r="O83" s="561"/>
      <c r="P83" s="561"/>
      <c r="Q83" s="561"/>
      <c r="R83" s="558"/>
      <c r="S83" s="558"/>
      <c r="T83" s="557"/>
      <c r="U83" s="570"/>
      <c r="X83" s="558"/>
    </row>
    <row r="84" spans="1:27" ht="11.25" outlineLevel="3">
      <c r="A84" s="599"/>
      <c r="B84" s="600"/>
      <c r="C84" s="601">
        <v>16</v>
      </c>
      <c r="D84" s="602" t="s">
        <v>1368</v>
      </c>
      <c r="E84" s="603" t="s">
        <v>2299</v>
      </c>
      <c r="F84" s="604" t="s">
        <v>2298</v>
      </c>
      <c r="G84" s="602" t="s">
        <v>1426</v>
      </c>
      <c r="H84" s="605">
        <v>0.77500000000000002</v>
      </c>
      <c r="I84" s="606">
        <v>0</v>
      </c>
      <c r="J84" s="607">
        <f>H84*I84</f>
        <v>0</v>
      </c>
      <c r="K84" s="605">
        <v>8.0610000000000001E-2</v>
      </c>
      <c r="L84" s="605">
        <f>H84*K84</f>
        <v>6.2472750000000001E-2</v>
      </c>
      <c r="M84" s="605"/>
      <c r="N84" s="605">
        <f>H84*M84</f>
        <v>0</v>
      </c>
      <c r="O84" s="607">
        <v>21</v>
      </c>
      <c r="P84" s="607">
        <f>J84*(O84/100)</f>
        <v>0</v>
      </c>
      <c r="Q84" s="607">
        <f>J84+P84</f>
        <v>0</v>
      </c>
      <c r="R84" s="608"/>
      <c r="S84" s="608"/>
      <c r="T84" s="609">
        <v>1</v>
      </c>
      <c r="U84" s="570"/>
      <c r="V84" s="570"/>
      <c r="W84" s="570"/>
      <c r="X84" s="558"/>
    </row>
    <row r="85" spans="1:27" ht="9.75" outlineLevel="4">
      <c r="A85" s="610"/>
      <c r="B85" s="611"/>
      <c r="C85" s="611"/>
      <c r="D85" s="612"/>
      <c r="E85" s="613" t="s">
        <v>1330</v>
      </c>
      <c r="F85" s="641" t="s">
        <v>2297</v>
      </c>
      <c r="G85" s="641"/>
      <c r="H85" s="642"/>
      <c r="I85" s="643"/>
      <c r="J85" s="644"/>
      <c r="K85" s="614"/>
      <c r="L85" s="614"/>
      <c r="M85" s="614"/>
      <c r="N85" s="614"/>
      <c r="O85" s="615"/>
      <c r="P85" s="615"/>
      <c r="Q85" s="615"/>
      <c r="R85" s="612"/>
      <c r="S85" s="612"/>
      <c r="T85" s="611"/>
      <c r="U85" s="564"/>
      <c r="V85" s="570"/>
      <c r="W85" s="570"/>
      <c r="X85" s="616" t="str">
        <f>F85</f>
        <v>Zazdívka otvorů v příčkách nebo stěnách pórobetonovými tvárnicemi plochy přes 0,025 m2 do 1 m2, objemová hmotnost 500 kg/m3, tloušťka příčky 150 mm</v>
      </c>
      <c r="Y85" s="562"/>
      <c r="AA85" s="617"/>
    </row>
    <row r="86" spans="1:27" ht="7.5" customHeight="1" outlineLevel="4">
      <c r="B86" s="557"/>
      <c r="C86" s="557"/>
      <c r="D86" s="558"/>
      <c r="E86" s="558"/>
      <c r="F86" s="618"/>
      <c r="G86" s="558"/>
      <c r="H86" s="559"/>
      <c r="I86" s="560"/>
      <c r="J86" s="561"/>
      <c r="K86" s="559"/>
      <c r="L86" s="559"/>
      <c r="M86" s="559"/>
      <c r="N86" s="559"/>
      <c r="O86" s="561"/>
      <c r="P86" s="561"/>
      <c r="Q86" s="561"/>
      <c r="R86" s="558"/>
      <c r="S86" s="558"/>
      <c r="T86" s="557"/>
      <c r="U86" s="570"/>
      <c r="X86" s="558"/>
    </row>
    <row r="87" spans="1:27" ht="11.25" customHeight="1" outlineLevel="4">
      <c r="A87" s="619"/>
      <c r="B87" s="620"/>
      <c r="C87" s="620"/>
      <c r="D87" s="621"/>
      <c r="E87" s="622" t="s">
        <v>1434</v>
      </c>
      <c r="F87" s="623" t="s">
        <v>2296</v>
      </c>
      <c r="G87" s="621"/>
      <c r="H87" s="624">
        <v>0.77500000000000002</v>
      </c>
      <c r="I87" s="625"/>
      <c r="J87" s="626"/>
      <c r="K87" s="627"/>
      <c r="L87" s="627"/>
      <c r="M87" s="627"/>
      <c r="N87" s="627"/>
      <c r="O87" s="626"/>
      <c r="P87" s="626"/>
      <c r="Q87" s="626"/>
      <c r="R87" s="621"/>
      <c r="S87" s="621"/>
      <c r="T87" s="620"/>
      <c r="U87" s="564"/>
      <c r="V87" s="570"/>
      <c r="W87" s="570"/>
      <c r="X87" s="558"/>
    </row>
    <row r="88" spans="1:27" ht="7.5" customHeight="1" outlineLevel="4">
      <c r="A88" s="570"/>
      <c r="B88" s="557"/>
      <c r="C88" s="557"/>
      <c r="D88" s="558"/>
      <c r="E88" s="558"/>
      <c r="F88" s="568"/>
      <c r="G88" s="558"/>
      <c r="H88" s="559"/>
      <c r="I88" s="560"/>
      <c r="J88" s="561"/>
      <c r="K88" s="559"/>
      <c r="L88" s="559"/>
      <c r="M88" s="559"/>
      <c r="N88" s="559"/>
      <c r="O88" s="561"/>
      <c r="P88" s="561"/>
      <c r="Q88" s="561"/>
      <c r="R88" s="558"/>
      <c r="S88" s="558"/>
      <c r="T88" s="557"/>
      <c r="U88" s="570"/>
      <c r="X88" s="558"/>
    </row>
    <row r="89" spans="1:27" ht="22.5" outlineLevel="3">
      <c r="A89" s="599"/>
      <c r="B89" s="600"/>
      <c r="C89" s="601">
        <v>17</v>
      </c>
      <c r="D89" s="602" t="s">
        <v>1368</v>
      </c>
      <c r="E89" s="603" t="s">
        <v>2295</v>
      </c>
      <c r="F89" s="604" t="s">
        <v>2294</v>
      </c>
      <c r="G89" s="602" t="s">
        <v>1426</v>
      </c>
      <c r="H89" s="605">
        <v>46.204000000000001</v>
      </c>
      <c r="I89" s="606">
        <v>0</v>
      </c>
      <c r="J89" s="607">
        <f>H89*I89</f>
        <v>0</v>
      </c>
      <c r="K89" s="605">
        <v>0.24134</v>
      </c>
      <c r="L89" s="605">
        <f>H89*K89</f>
        <v>11.15087336</v>
      </c>
      <c r="M89" s="605"/>
      <c r="N89" s="605">
        <f>H89*M89</f>
        <v>0</v>
      </c>
      <c r="O89" s="607">
        <v>21</v>
      </c>
      <c r="P89" s="607">
        <f>J89*(O89/100)</f>
        <v>0</v>
      </c>
      <c r="Q89" s="607">
        <f>J89+P89</f>
        <v>0</v>
      </c>
      <c r="R89" s="608"/>
      <c r="S89" s="608"/>
      <c r="T89" s="609">
        <v>1</v>
      </c>
      <c r="U89" s="570"/>
      <c r="V89" s="570"/>
      <c r="W89" s="570"/>
      <c r="X89" s="558"/>
    </row>
    <row r="90" spans="1:27" ht="9.75" outlineLevel="4">
      <c r="A90" s="610"/>
      <c r="B90" s="611"/>
      <c r="C90" s="611"/>
      <c r="D90" s="612"/>
      <c r="E90" s="613" t="s">
        <v>1330</v>
      </c>
      <c r="F90" s="641" t="s">
        <v>2293</v>
      </c>
      <c r="G90" s="641"/>
      <c r="H90" s="642"/>
      <c r="I90" s="643"/>
      <c r="J90" s="644"/>
      <c r="K90" s="614"/>
      <c r="L90" s="614"/>
      <c r="M90" s="614"/>
      <c r="N90" s="614"/>
      <c r="O90" s="615"/>
      <c r="P90" s="615"/>
      <c r="Q90" s="615"/>
      <c r="R90" s="612"/>
      <c r="S90" s="612"/>
      <c r="T90" s="611"/>
      <c r="U90" s="564"/>
      <c r="V90" s="570"/>
      <c r="W90" s="570"/>
      <c r="X90" s="616" t="str">
        <f>F90</f>
        <v>Zdivo z pórobetonových tvárnic na tenké maltové lože, tl. zdiva 250 mm pevnost tvárnic přes P2 do P4, objemová hmotnost přes 450 do 600 kg/m3 hladkých</v>
      </c>
      <c r="Y90" s="562"/>
      <c r="AA90" s="617"/>
    </row>
    <row r="91" spans="1:27" ht="7.5" customHeight="1" outlineLevel="4">
      <c r="B91" s="557"/>
      <c r="C91" s="557"/>
      <c r="D91" s="558"/>
      <c r="E91" s="558"/>
      <c r="F91" s="618"/>
      <c r="G91" s="558"/>
      <c r="H91" s="559"/>
      <c r="I91" s="560"/>
      <c r="J91" s="561"/>
      <c r="K91" s="559"/>
      <c r="L91" s="559"/>
      <c r="M91" s="559"/>
      <c r="N91" s="559"/>
      <c r="O91" s="561"/>
      <c r="P91" s="561"/>
      <c r="Q91" s="561"/>
      <c r="R91" s="558"/>
      <c r="S91" s="558"/>
      <c r="T91" s="557"/>
      <c r="U91" s="570"/>
      <c r="X91" s="558"/>
    </row>
    <row r="92" spans="1:27" ht="11.25" customHeight="1" outlineLevel="4">
      <c r="A92" s="619"/>
      <c r="B92" s="620"/>
      <c r="C92" s="620"/>
      <c r="D92" s="621"/>
      <c r="E92" s="622" t="s">
        <v>1434</v>
      </c>
      <c r="F92" s="623" t="s">
        <v>2292</v>
      </c>
      <c r="G92" s="621"/>
      <c r="H92" s="624">
        <v>46.204000000000001</v>
      </c>
      <c r="I92" s="625"/>
      <c r="J92" s="626"/>
      <c r="K92" s="627"/>
      <c r="L92" s="627"/>
      <c r="M92" s="627"/>
      <c r="N92" s="627"/>
      <c r="O92" s="626"/>
      <c r="P92" s="626"/>
      <c r="Q92" s="626"/>
      <c r="R92" s="621"/>
      <c r="S92" s="621"/>
      <c r="T92" s="620"/>
      <c r="U92" s="564"/>
      <c r="V92" s="570"/>
      <c r="W92" s="570"/>
      <c r="X92" s="558"/>
    </row>
    <row r="93" spans="1:27" ht="7.5" customHeight="1" outlineLevel="4">
      <c r="A93" s="570"/>
      <c r="B93" s="557"/>
      <c r="C93" s="557"/>
      <c r="D93" s="558"/>
      <c r="E93" s="558"/>
      <c r="F93" s="568"/>
      <c r="G93" s="558"/>
      <c r="H93" s="559"/>
      <c r="I93" s="560"/>
      <c r="J93" s="561"/>
      <c r="K93" s="559"/>
      <c r="L93" s="559"/>
      <c r="M93" s="559"/>
      <c r="N93" s="559"/>
      <c r="O93" s="561"/>
      <c r="P93" s="561"/>
      <c r="Q93" s="561"/>
      <c r="R93" s="558"/>
      <c r="S93" s="558"/>
      <c r="T93" s="557"/>
      <c r="U93" s="570"/>
      <c r="X93" s="558"/>
    </row>
    <row r="94" spans="1:27" ht="22.5" outlineLevel="3">
      <c r="A94" s="599"/>
      <c r="B94" s="600"/>
      <c r="C94" s="601">
        <v>18</v>
      </c>
      <c r="D94" s="602" t="s">
        <v>1368</v>
      </c>
      <c r="E94" s="603" t="s">
        <v>2291</v>
      </c>
      <c r="F94" s="604" t="s">
        <v>2290</v>
      </c>
      <c r="G94" s="602" t="s">
        <v>634</v>
      </c>
      <c r="H94" s="605">
        <v>8.3159999999999998E-2</v>
      </c>
      <c r="I94" s="606">
        <v>0</v>
      </c>
      <c r="J94" s="607">
        <f>H94*I94</f>
        <v>0</v>
      </c>
      <c r="K94" s="605">
        <v>1.9539999999999998E-2</v>
      </c>
      <c r="L94" s="605">
        <f>H94*K94</f>
        <v>1.6249463999999999E-3</v>
      </c>
      <c r="M94" s="605"/>
      <c r="N94" s="605">
        <f>H94*M94</f>
        <v>0</v>
      </c>
      <c r="O94" s="607">
        <v>21</v>
      </c>
      <c r="P94" s="607">
        <f>J94*(O94/100)</f>
        <v>0</v>
      </c>
      <c r="Q94" s="607">
        <f>J94+P94</f>
        <v>0</v>
      </c>
      <c r="R94" s="608"/>
      <c r="S94" s="608"/>
      <c r="T94" s="609">
        <v>1</v>
      </c>
      <c r="U94" s="570"/>
      <c r="V94" s="570"/>
      <c r="W94" s="570"/>
      <c r="X94" s="558"/>
    </row>
    <row r="95" spans="1:27" ht="9.75" outlineLevel="4">
      <c r="A95" s="610"/>
      <c r="B95" s="611"/>
      <c r="C95" s="611"/>
      <c r="D95" s="612"/>
      <c r="E95" s="613" t="s">
        <v>1330</v>
      </c>
      <c r="F95" s="641" t="s">
        <v>2289</v>
      </c>
      <c r="G95" s="641"/>
      <c r="H95" s="642"/>
      <c r="I95" s="643"/>
      <c r="J95" s="644"/>
      <c r="K95" s="614"/>
      <c r="L95" s="614"/>
      <c r="M95" s="614"/>
      <c r="N95" s="614"/>
      <c r="O95" s="615"/>
      <c r="P95" s="615"/>
      <c r="Q95" s="615"/>
      <c r="R95" s="612"/>
      <c r="S95" s="612"/>
      <c r="T95" s="611"/>
      <c r="U95" s="564"/>
      <c r="V95" s="570"/>
      <c r="W95" s="570"/>
      <c r="X95" s="616" t="str">
        <f>F95</f>
        <v>Osazování ocelových válcovaných nosníků na zdivu I nebo IE nebo U nebo UE nebo L do č. 12 nebo výšky do 120 mm</v>
      </c>
      <c r="Y95" s="562"/>
      <c r="AA95" s="617"/>
    </row>
    <row r="96" spans="1:27" ht="7.5" customHeight="1" outlineLevel="4">
      <c r="B96" s="557"/>
      <c r="C96" s="557"/>
      <c r="D96" s="558"/>
      <c r="E96" s="558"/>
      <c r="F96" s="618"/>
      <c r="G96" s="558"/>
      <c r="H96" s="559"/>
      <c r="I96" s="560"/>
      <c r="J96" s="561"/>
      <c r="K96" s="559"/>
      <c r="L96" s="559"/>
      <c r="M96" s="559"/>
      <c r="N96" s="559"/>
      <c r="O96" s="561"/>
      <c r="P96" s="561"/>
      <c r="Q96" s="561"/>
      <c r="R96" s="558"/>
      <c r="S96" s="558"/>
      <c r="T96" s="557"/>
      <c r="U96" s="570"/>
      <c r="X96" s="558"/>
    </row>
    <row r="97" spans="1:27" ht="11.25" customHeight="1" outlineLevel="4">
      <c r="A97" s="619"/>
      <c r="B97" s="620"/>
      <c r="C97" s="620"/>
      <c r="D97" s="621"/>
      <c r="E97" s="622" t="s">
        <v>1434</v>
      </c>
      <c r="F97" s="623" t="s">
        <v>2288</v>
      </c>
      <c r="G97" s="621"/>
      <c r="H97" s="624">
        <v>8.3159999999999998E-2</v>
      </c>
      <c r="I97" s="625"/>
      <c r="J97" s="626"/>
      <c r="K97" s="627"/>
      <c r="L97" s="627"/>
      <c r="M97" s="627"/>
      <c r="N97" s="627"/>
      <c r="O97" s="626"/>
      <c r="P97" s="626"/>
      <c r="Q97" s="626"/>
      <c r="R97" s="621"/>
      <c r="S97" s="621"/>
      <c r="T97" s="620"/>
      <c r="U97" s="564"/>
      <c r="V97" s="570"/>
      <c r="W97" s="570"/>
      <c r="X97" s="558"/>
    </row>
    <row r="98" spans="1:27" ht="7.5" customHeight="1" outlineLevel="4">
      <c r="A98" s="570"/>
      <c r="B98" s="557"/>
      <c r="C98" s="557"/>
      <c r="D98" s="558"/>
      <c r="E98" s="558"/>
      <c r="F98" s="568"/>
      <c r="G98" s="558"/>
      <c r="H98" s="559"/>
      <c r="I98" s="560"/>
      <c r="J98" s="561"/>
      <c r="K98" s="559"/>
      <c r="L98" s="559"/>
      <c r="M98" s="559"/>
      <c r="N98" s="559"/>
      <c r="O98" s="561"/>
      <c r="P98" s="561"/>
      <c r="Q98" s="561"/>
      <c r="R98" s="558"/>
      <c r="S98" s="558"/>
      <c r="T98" s="557"/>
      <c r="U98" s="570"/>
      <c r="X98" s="558"/>
    </row>
    <row r="99" spans="1:27" ht="11.25" outlineLevel="3">
      <c r="A99" s="599"/>
      <c r="B99" s="600"/>
      <c r="C99" s="601">
        <v>19</v>
      </c>
      <c r="D99" s="602" t="s">
        <v>1418</v>
      </c>
      <c r="E99" s="603" t="s">
        <v>2287</v>
      </c>
      <c r="F99" s="604" t="s">
        <v>2286</v>
      </c>
      <c r="G99" s="602" t="s">
        <v>634</v>
      </c>
      <c r="H99" s="605">
        <v>8.9639999999999997E-2</v>
      </c>
      <c r="I99" s="606">
        <v>0</v>
      </c>
      <c r="J99" s="607">
        <f>H99*I99</f>
        <v>0</v>
      </c>
      <c r="K99" s="605">
        <v>1</v>
      </c>
      <c r="L99" s="605">
        <f>H99*K99</f>
        <v>8.9639999999999997E-2</v>
      </c>
      <c r="M99" s="605"/>
      <c r="N99" s="605">
        <f>H99*M99</f>
        <v>0</v>
      </c>
      <c r="O99" s="607">
        <v>21</v>
      </c>
      <c r="P99" s="607">
        <f>J99*(O99/100)</f>
        <v>0</v>
      </c>
      <c r="Q99" s="607">
        <f>J99+P99</f>
        <v>0</v>
      </c>
      <c r="R99" s="608"/>
      <c r="S99" s="608"/>
      <c r="T99" s="609">
        <v>1</v>
      </c>
      <c r="U99" s="570"/>
      <c r="V99" s="570"/>
      <c r="W99" s="570"/>
      <c r="X99" s="558"/>
    </row>
    <row r="100" spans="1:27" ht="9.75" outlineLevel="4">
      <c r="A100" s="610"/>
      <c r="B100" s="611"/>
      <c r="C100" s="611"/>
      <c r="D100" s="612"/>
      <c r="E100" s="613" t="s">
        <v>1330</v>
      </c>
      <c r="F100" s="641" t="s">
        <v>1400</v>
      </c>
      <c r="G100" s="641"/>
      <c r="H100" s="642"/>
      <c r="I100" s="643"/>
      <c r="J100" s="644"/>
      <c r="K100" s="614"/>
      <c r="L100" s="614"/>
      <c r="M100" s="614"/>
      <c r="N100" s="614"/>
      <c r="O100" s="615"/>
      <c r="P100" s="615"/>
      <c r="Q100" s="615"/>
      <c r="R100" s="612"/>
      <c r="S100" s="612"/>
      <c r="T100" s="611"/>
      <c r="U100" s="564"/>
      <c r="V100" s="570"/>
      <c r="W100" s="570"/>
      <c r="X100" s="616" t="str">
        <f>F100</f>
        <v>---</v>
      </c>
      <c r="Y100" s="562"/>
      <c r="AA100" s="617"/>
    </row>
    <row r="101" spans="1:27" ht="7.5" customHeight="1" outlineLevel="4">
      <c r="B101" s="557"/>
      <c r="C101" s="557"/>
      <c r="D101" s="558"/>
      <c r="E101" s="558"/>
      <c r="F101" s="618"/>
      <c r="G101" s="558"/>
      <c r="H101" s="559"/>
      <c r="I101" s="560"/>
      <c r="J101" s="561"/>
      <c r="K101" s="559"/>
      <c r="L101" s="559"/>
      <c r="M101" s="559"/>
      <c r="N101" s="559"/>
      <c r="O101" s="561"/>
      <c r="P101" s="561"/>
      <c r="Q101" s="561"/>
      <c r="R101" s="558"/>
      <c r="S101" s="558"/>
      <c r="T101" s="557"/>
      <c r="U101" s="570"/>
      <c r="X101" s="558"/>
    </row>
    <row r="102" spans="1:27" ht="11.25" customHeight="1" outlineLevel="4">
      <c r="A102" s="619"/>
      <c r="B102" s="620"/>
      <c r="C102" s="620"/>
      <c r="D102" s="621"/>
      <c r="E102" s="622" t="s">
        <v>1434</v>
      </c>
      <c r="F102" s="623" t="s">
        <v>2285</v>
      </c>
      <c r="G102" s="621"/>
      <c r="H102" s="624">
        <v>8.9640000000000011E-2</v>
      </c>
      <c r="I102" s="625"/>
      <c r="J102" s="626"/>
      <c r="K102" s="627"/>
      <c r="L102" s="627"/>
      <c r="M102" s="627"/>
      <c r="N102" s="627"/>
      <c r="O102" s="626"/>
      <c r="P102" s="626"/>
      <c r="Q102" s="626"/>
      <c r="R102" s="621"/>
      <c r="S102" s="621"/>
      <c r="T102" s="620"/>
      <c r="U102" s="564"/>
      <c r="V102" s="570"/>
      <c r="W102" s="570"/>
      <c r="X102" s="558"/>
    </row>
    <row r="103" spans="1:27" ht="7.5" customHeight="1" outlineLevel="4">
      <c r="A103" s="570"/>
      <c r="B103" s="557"/>
      <c r="C103" s="557"/>
      <c r="D103" s="558"/>
      <c r="E103" s="558"/>
      <c r="F103" s="568"/>
      <c r="G103" s="558"/>
      <c r="H103" s="559"/>
      <c r="I103" s="560"/>
      <c r="J103" s="561"/>
      <c r="K103" s="559"/>
      <c r="L103" s="559"/>
      <c r="M103" s="559"/>
      <c r="N103" s="559"/>
      <c r="O103" s="561"/>
      <c r="P103" s="561"/>
      <c r="Q103" s="561"/>
      <c r="R103" s="558"/>
      <c r="S103" s="558"/>
      <c r="T103" s="557"/>
      <c r="U103" s="570"/>
      <c r="X103" s="558"/>
    </row>
    <row r="104" spans="1:27" ht="11.25" outlineLevel="3">
      <c r="A104" s="599"/>
      <c r="B104" s="600"/>
      <c r="C104" s="601">
        <v>20</v>
      </c>
      <c r="D104" s="602" t="s">
        <v>1368</v>
      </c>
      <c r="E104" s="603" t="s">
        <v>2284</v>
      </c>
      <c r="F104" s="604" t="s">
        <v>2283</v>
      </c>
      <c r="G104" s="602" t="s">
        <v>114</v>
      </c>
      <c r="H104" s="605">
        <v>10</v>
      </c>
      <c r="I104" s="606">
        <v>0</v>
      </c>
      <c r="J104" s="607">
        <f>H104*I104</f>
        <v>0</v>
      </c>
      <c r="K104" s="605">
        <v>0.36702000000000001</v>
      </c>
      <c r="L104" s="605">
        <f>H104*K104</f>
        <v>3.6702000000000004</v>
      </c>
      <c r="M104" s="605"/>
      <c r="N104" s="605">
        <f>H104*M104</f>
        <v>0</v>
      </c>
      <c r="O104" s="607">
        <v>21</v>
      </c>
      <c r="P104" s="607">
        <f>J104*(O104/100)</f>
        <v>0</v>
      </c>
      <c r="Q104" s="607">
        <f>J104+P104</f>
        <v>0</v>
      </c>
      <c r="R104" s="608"/>
      <c r="S104" s="608"/>
      <c r="T104" s="609">
        <v>1</v>
      </c>
      <c r="U104" s="570"/>
      <c r="V104" s="570"/>
      <c r="W104" s="570"/>
      <c r="X104" s="558"/>
    </row>
    <row r="105" spans="1:27" ht="29.25" outlineLevel="4">
      <c r="A105" s="610"/>
      <c r="B105" s="611"/>
      <c r="C105" s="611"/>
      <c r="D105" s="612"/>
      <c r="E105" s="613" t="s">
        <v>1330</v>
      </c>
      <c r="F105" s="641" t="s">
        <v>2282</v>
      </c>
      <c r="G105" s="641"/>
      <c r="H105" s="642"/>
      <c r="I105" s="643"/>
      <c r="J105" s="644"/>
      <c r="K105" s="614"/>
      <c r="L105" s="614"/>
      <c r="M105" s="614"/>
      <c r="N105" s="614"/>
      <c r="O105" s="615"/>
      <c r="P105" s="615"/>
      <c r="Q105" s="615"/>
      <c r="R105" s="612"/>
      <c r="S105" s="612"/>
      <c r="T105" s="611"/>
      <c r="U105" s="564"/>
      <c r="V105" s="570"/>
      <c r="W105" s="570"/>
      <c r="X105" s="616" t="str">
        <f>F105</f>
        <v>Kanály (suché) pro rozvody inženýrských sítí betonové nebo železobetonové včetně bednění a odbednění, s betonovou základovou deskou a se zatřením dna, s vyspravením vnitřních stěn cementovou maltou nebo s omítnutím vnitřních stěn zatřenou cementovou omítkou, bez úpravy vnějších stěn, bez zakrytí betonové volné, vnitřního průřezu (šířka x výška) přes 150x150 do 300x300 mm</v>
      </c>
      <c r="Y105" s="562"/>
      <c r="AA105" s="617"/>
    </row>
    <row r="106" spans="1:27" ht="7.5" customHeight="1" outlineLevel="4">
      <c r="B106" s="557"/>
      <c r="C106" s="557"/>
      <c r="D106" s="558"/>
      <c r="E106" s="558"/>
      <c r="F106" s="618"/>
      <c r="G106" s="558"/>
      <c r="H106" s="559"/>
      <c r="I106" s="560"/>
      <c r="J106" s="561"/>
      <c r="K106" s="559"/>
      <c r="L106" s="559"/>
      <c r="M106" s="559"/>
      <c r="N106" s="559"/>
      <c r="O106" s="561"/>
      <c r="P106" s="561"/>
      <c r="Q106" s="561"/>
      <c r="R106" s="558"/>
      <c r="S106" s="558"/>
      <c r="T106" s="557"/>
      <c r="U106" s="570"/>
      <c r="X106" s="558"/>
    </row>
    <row r="107" spans="1:27" ht="22.5" outlineLevel="3">
      <c r="A107" s="599"/>
      <c r="B107" s="600"/>
      <c r="C107" s="601">
        <v>21</v>
      </c>
      <c r="D107" s="602" t="s">
        <v>1368</v>
      </c>
      <c r="E107" s="603" t="s">
        <v>2281</v>
      </c>
      <c r="F107" s="604" t="s">
        <v>2280</v>
      </c>
      <c r="G107" s="602" t="s">
        <v>1373</v>
      </c>
      <c r="H107" s="628">
        <v>0</v>
      </c>
      <c r="I107" s="629">
        <v>0</v>
      </c>
      <c r="J107" s="630">
        <f>H107*I107</f>
        <v>0</v>
      </c>
      <c r="K107" s="605"/>
      <c r="L107" s="605">
        <f>H107*K107</f>
        <v>0</v>
      </c>
      <c r="M107" s="605"/>
      <c r="N107" s="605">
        <f>H107*M107</f>
        <v>0</v>
      </c>
      <c r="O107" s="607">
        <v>21</v>
      </c>
      <c r="P107" s="607">
        <f>J107*(O107/100)</f>
        <v>0</v>
      </c>
      <c r="Q107" s="607">
        <f>J107+P107</f>
        <v>0</v>
      </c>
      <c r="R107" s="608"/>
      <c r="S107" s="608"/>
      <c r="T107" s="609">
        <v>1</v>
      </c>
      <c r="U107" s="570"/>
      <c r="V107" s="570"/>
      <c r="W107" s="570"/>
      <c r="X107" s="558"/>
    </row>
    <row r="108" spans="1:27" ht="9.75" outlineLevel="4">
      <c r="A108" s="610"/>
      <c r="B108" s="611"/>
      <c r="C108" s="611"/>
      <c r="D108" s="612"/>
      <c r="E108" s="613" t="s">
        <v>1330</v>
      </c>
      <c r="F108" s="645" t="s">
        <v>2416</v>
      </c>
      <c r="G108" s="645"/>
      <c r="H108" s="646"/>
      <c r="I108" s="647"/>
      <c r="J108" s="648"/>
      <c r="K108" s="614"/>
      <c r="L108" s="614"/>
      <c r="M108" s="614"/>
      <c r="N108" s="614"/>
      <c r="O108" s="615"/>
      <c r="P108" s="615"/>
      <c r="Q108" s="615"/>
      <c r="R108" s="612"/>
      <c r="S108" s="612"/>
      <c r="T108" s="611"/>
      <c r="U108" s="564"/>
      <c r="V108" s="570"/>
      <c r="W108" s="570"/>
      <c r="X108" s="616" t="str">
        <f>F108</f>
        <v>NENACEŇUJE se</v>
      </c>
      <c r="Y108" s="562"/>
      <c r="AA108" s="617"/>
    </row>
    <row r="109" spans="1:27" ht="7.5" customHeight="1" outlineLevel="4">
      <c r="B109" s="557"/>
      <c r="C109" s="557"/>
      <c r="D109" s="558"/>
      <c r="E109" s="558"/>
      <c r="F109" s="618"/>
      <c r="G109" s="558"/>
      <c r="H109" s="559"/>
      <c r="I109" s="560"/>
      <c r="J109" s="561"/>
      <c r="K109" s="559"/>
      <c r="L109" s="559"/>
      <c r="M109" s="559"/>
      <c r="N109" s="559"/>
      <c r="O109" s="561"/>
      <c r="P109" s="561"/>
      <c r="Q109" s="561"/>
      <c r="R109" s="558"/>
      <c r="S109" s="558"/>
      <c r="T109" s="557"/>
      <c r="U109" s="570"/>
      <c r="X109" s="558"/>
    </row>
    <row r="110" spans="1:27" outlineLevel="3">
      <c r="B110" s="564"/>
      <c r="C110" s="564"/>
      <c r="D110" s="564"/>
      <c r="E110" s="564"/>
      <c r="F110" s="564"/>
      <c r="G110" s="564"/>
      <c r="H110" s="564"/>
      <c r="I110" s="570"/>
      <c r="J110" s="570"/>
      <c r="K110" s="564"/>
      <c r="L110" s="564"/>
      <c r="M110" s="564"/>
      <c r="N110" s="564"/>
      <c r="O110" s="564"/>
      <c r="P110" s="570"/>
      <c r="Q110" s="570"/>
      <c r="R110" s="570"/>
      <c r="S110" s="564"/>
      <c r="T110" s="564"/>
      <c r="X110" s="564"/>
    </row>
    <row r="111" spans="1:27" ht="11.25" outlineLevel="2">
      <c r="A111" s="589" t="s">
        <v>2279</v>
      </c>
      <c r="B111" s="590">
        <v>3</v>
      </c>
      <c r="C111" s="591"/>
      <c r="D111" s="592" t="s">
        <v>1336</v>
      </c>
      <c r="E111" s="592"/>
      <c r="F111" s="593" t="s">
        <v>1727</v>
      </c>
      <c r="G111" s="592"/>
      <c r="H111" s="594"/>
      <c r="I111" s="595"/>
      <c r="J111" s="596">
        <f>SUBTOTAL(9,J112:J127)</f>
        <v>0</v>
      </c>
      <c r="K111" s="594"/>
      <c r="L111" s="597">
        <f>SUBTOTAL(9,L112:L127)</f>
        <v>1.089633933</v>
      </c>
      <c r="M111" s="594"/>
      <c r="N111" s="597">
        <f>SUBTOTAL(9,N112:N127)</f>
        <v>0</v>
      </c>
      <c r="O111" s="598"/>
      <c r="P111" s="596">
        <f>SUBTOTAL(9,P112:P127)</f>
        <v>0</v>
      </c>
      <c r="Q111" s="596">
        <f>SUBTOTAL(9,Q112:Q127)</f>
        <v>0</v>
      </c>
      <c r="R111" s="592"/>
      <c r="S111" s="592"/>
      <c r="T111" s="590">
        <f>SUBTOTAL(9,T112:T127)</f>
        <v>3</v>
      </c>
      <c r="U111" s="564"/>
      <c r="V111" s="570"/>
      <c r="W111" s="570"/>
      <c r="X111" s="558"/>
    </row>
    <row r="112" spans="1:27" ht="22.5" outlineLevel="3">
      <c r="A112" s="599"/>
      <c r="B112" s="600"/>
      <c r="C112" s="601">
        <v>22</v>
      </c>
      <c r="D112" s="602" t="s">
        <v>1368</v>
      </c>
      <c r="E112" s="603" t="s">
        <v>2278</v>
      </c>
      <c r="F112" s="604" t="s">
        <v>2277</v>
      </c>
      <c r="G112" s="602" t="s">
        <v>634</v>
      </c>
      <c r="H112" s="605">
        <v>1.0004599999999999</v>
      </c>
      <c r="I112" s="606">
        <v>0</v>
      </c>
      <c r="J112" s="607">
        <f>H112*I112</f>
        <v>0</v>
      </c>
      <c r="K112" s="605">
        <v>8.5500000000000003E-3</v>
      </c>
      <c r="L112" s="605">
        <f>H112*K112</f>
        <v>8.5539329999999997E-3</v>
      </c>
      <c r="M112" s="605"/>
      <c r="N112" s="605">
        <f>H112*M112</f>
        <v>0</v>
      </c>
      <c r="O112" s="607">
        <v>21</v>
      </c>
      <c r="P112" s="607">
        <f>J112*(O112/100)</f>
        <v>0</v>
      </c>
      <c r="Q112" s="607">
        <f>J112+P112</f>
        <v>0</v>
      </c>
      <c r="R112" s="608"/>
      <c r="S112" s="608"/>
      <c r="T112" s="609">
        <v>1</v>
      </c>
      <c r="U112" s="570"/>
      <c r="V112" s="570"/>
      <c r="W112" s="570"/>
      <c r="X112" s="558"/>
    </row>
    <row r="113" spans="1:27" ht="9.75" outlineLevel="4">
      <c r="A113" s="610"/>
      <c r="B113" s="611"/>
      <c r="C113" s="611"/>
      <c r="D113" s="612"/>
      <c r="E113" s="613" t="s">
        <v>1330</v>
      </c>
      <c r="F113" s="641" t="s">
        <v>2276</v>
      </c>
      <c r="G113" s="641"/>
      <c r="H113" s="642"/>
      <c r="I113" s="643"/>
      <c r="J113" s="644"/>
      <c r="K113" s="614"/>
      <c r="L113" s="614"/>
      <c r="M113" s="614"/>
      <c r="N113" s="614"/>
      <c r="O113" s="615"/>
      <c r="P113" s="615"/>
      <c r="Q113" s="615"/>
      <c r="R113" s="612"/>
      <c r="S113" s="612"/>
      <c r="T113" s="611"/>
      <c r="U113" s="564"/>
      <c r="V113" s="570"/>
      <c r="W113" s="570"/>
      <c r="X113" s="616" t="str">
        <f>F113</f>
        <v>Osazování ocelových válcovaných nosníků ve stropech HE-A nebo HE-B, výšky přes 220 mm</v>
      </c>
      <c r="Y113" s="562"/>
      <c r="AA113" s="617"/>
    </row>
    <row r="114" spans="1:27" ht="7.5" customHeight="1" outlineLevel="4">
      <c r="B114" s="557"/>
      <c r="C114" s="557"/>
      <c r="D114" s="558"/>
      <c r="E114" s="558"/>
      <c r="F114" s="618"/>
      <c r="G114" s="558"/>
      <c r="H114" s="559"/>
      <c r="I114" s="560"/>
      <c r="J114" s="561"/>
      <c r="K114" s="559"/>
      <c r="L114" s="559"/>
      <c r="M114" s="559"/>
      <c r="N114" s="559"/>
      <c r="O114" s="561"/>
      <c r="P114" s="561"/>
      <c r="Q114" s="561"/>
      <c r="R114" s="558"/>
      <c r="S114" s="558"/>
      <c r="T114" s="557"/>
      <c r="U114" s="570"/>
      <c r="X114" s="558"/>
    </row>
    <row r="115" spans="1:27" ht="11.25" customHeight="1" outlineLevel="4">
      <c r="A115" s="619"/>
      <c r="B115" s="620"/>
      <c r="C115" s="620"/>
      <c r="D115" s="621"/>
      <c r="E115" s="622" t="s">
        <v>1434</v>
      </c>
      <c r="F115" s="623" t="s">
        <v>2275</v>
      </c>
      <c r="G115" s="621"/>
      <c r="H115" s="624">
        <v>1.0004600000000001</v>
      </c>
      <c r="I115" s="625"/>
      <c r="J115" s="626"/>
      <c r="K115" s="627"/>
      <c r="L115" s="627"/>
      <c r="M115" s="627"/>
      <c r="N115" s="627"/>
      <c r="O115" s="626"/>
      <c r="P115" s="626"/>
      <c r="Q115" s="626"/>
      <c r="R115" s="621"/>
      <c r="S115" s="621"/>
      <c r="T115" s="620"/>
      <c r="U115" s="564"/>
      <c r="V115" s="570"/>
      <c r="W115" s="570"/>
      <c r="X115" s="558"/>
    </row>
    <row r="116" spans="1:27" ht="7.5" customHeight="1" outlineLevel="4">
      <c r="A116" s="570"/>
      <c r="B116" s="557"/>
      <c r="C116" s="557"/>
      <c r="D116" s="558"/>
      <c r="E116" s="558"/>
      <c r="F116" s="568"/>
      <c r="G116" s="558"/>
      <c r="H116" s="559"/>
      <c r="I116" s="560"/>
      <c r="J116" s="561"/>
      <c r="K116" s="559"/>
      <c r="L116" s="559"/>
      <c r="M116" s="559"/>
      <c r="N116" s="559"/>
      <c r="O116" s="561"/>
      <c r="P116" s="561"/>
      <c r="Q116" s="561"/>
      <c r="R116" s="558"/>
      <c r="S116" s="558"/>
      <c r="T116" s="557"/>
      <c r="U116" s="570"/>
      <c r="X116" s="558"/>
    </row>
    <row r="117" spans="1:27" ht="11.25" outlineLevel="3">
      <c r="A117" s="599"/>
      <c r="B117" s="600"/>
      <c r="C117" s="601">
        <v>23</v>
      </c>
      <c r="D117" s="602" t="s">
        <v>1418</v>
      </c>
      <c r="E117" s="603" t="s">
        <v>2274</v>
      </c>
      <c r="F117" s="604" t="s">
        <v>2273</v>
      </c>
      <c r="G117" s="602" t="s">
        <v>634</v>
      </c>
      <c r="H117" s="605">
        <v>0.90612000000000004</v>
      </c>
      <c r="I117" s="606">
        <v>0</v>
      </c>
      <c r="J117" s="607">
        <f>H117*I117</f>
        <v>0</v>
      </c>
      <c r="K117" s="605">
        <v>1</v>
      </c>
      <c r="L117" s="605">
        <f>H117*K117</f>
        <v>0.90612000000000004</v>
      </c>
      <c r="M117" s="605"/>
      <c r="N117" s="605">
        <f>H117*M117</f>
        <v>0</v>
      </c>
      <c r="O117" s="607">
        <v>21</v>
      </c>
      <c r="P117" s="607">
        <f>J117*(O117/100)</f>
        <v>0</v>
      </c>
      <c r="Q117" s="607">
        <f>J117+P117</f>
        <v>0</v>
      </c>
      <c r="R117" s="608"/>
      <c r="S117" s="608"/>
      <c r="T117" s="609">
        <v>1</v>
      </c>
      <c r="U117" s="570"/>
      <c r="V117" s="570"/>
      <c r="W117" s="570"/>
      <c r="X117" s="558"/>
    </row>
    <row r="118" spans="1:27" ht="9.75" outlineLevel="4">
      <c r="A118" s="610"/>
      <c r="B118" s="611"/>
      <c r="C118" s="611"/>
      <c r="D118" s="612"/>
      <c r="E118" s="613" t="s">
        <v>1330</v>
      </c>
      <c r="F118" s="641" t="s">
        <v>1400</v>
      </c>
      <c r="G118" s="641"/>
      <c r="H118" s="642"/>
      <c r="I118" s="643"/>
      <c r="J118" s="644"/>
      <c r="K118" s="614"/>
      <c r="L118" s="614"/>
      <c r="M118" s="614"/>
      <c r="N118" s="614"/>
      <c r="O118" s="615"/>
      <c r="P118" s="615"/>
      <c r="Q118" s="615"/>
      <c r="R118" s="612"/>
      <c r="S118" s="612"/>
      <c r="T118" s="611"/>
      <c r="U118" s="564"/>
      <c r="V118" s="570"/>
      <c r="W118" s="570"/>
      <c r="X118" s="616" t="str">
        <f>F118</f>
        <v>---</v>
      </c>
      <c r="Y118" s="562"/>
      <c r="AA118" s="617"/>
    </row>
    <row r="119" spans="1:27" ht="7.5" customHeight="1" outlineLevel="4">
      <c r="B119" s="557"/>
      <c r="C119" s="557"/>
      <c r="D119" s="558"/>
      <c r="E119" s="558"/>
      <c r="F119" s="618"/>
      <c r="G119" s="558"/>
      <c r="H119" s="559"/>
      <c r="I119" s="560"/>
      <c r="J119" s="561"/>
      <c r="K119" s="559"/>
      <c r="L119" s="559"/>
      <c r="M119" s="559"/>
      <c r="N119" s="559"/>
      <c r="O119" s="561"/>
      <c r="P119" s="561"/>
      <c r="Q119" s="561"/>
      <c r="R119" s="558"/>
      <c r="S119" s="558"/>
      <c r="T119" s="557"/>
      <c r="U119" s="570"/>
      <c r="X119" s="558"/>
    </row>
    <row r="120" spans="1:27" ht="11.25" customHeight="1" outlineLevel="4">
      <c r="A120" s="619"/>
      <c r="B120" s="620"/>
      <c r="C120" s="620"/>
      <c r="D120" s="621"/>
      <c r="E120" s="622" t="s">
        <v>1434</v>
      </c>
      <c r="F120" s="623" t="s">
        <v>2272</v>
      </c>
      <c r="G120" s="621"/>
      <c r="H120" s="624">
        <v>0.90612000000000004</v>
      </c>
      <c r="I120" s="625"/>
      <c r="J120" s="626"/>
      <c r="K120" s="627"/>
      <c r="L120" s="627"/>
      <c r="M120" s="627"/>
      <c r="N120" s="627"/>
      <c r="O120" s="626"/>
      <c r="P120" s="626"/>
      <c r="Q120" s="626"/>
      <c r="R120" s="621"/>
      <c r="S120" s="621"/>
      <c r="T120" s="620"/>
      <c r="U120" s="564"/>
      <c r="V120" s="570"/>
      <c r="W120" s="570"/>
      <c r="X120" s="558"/>
    </row>
    <row r="121" spans="1:27" ht="7.5" customHeight="1" outlineLevel="4">
      <c r="A121" s="570"/>
      <c r="B121" s="557"/>
      <c r="C121" s="557"/>
      <c r="D121" s="558"/>
      <c r="E121" s="558"/>
      <c r="F121" s="568"/>
      <c r="G121" s="558"/>
      <c r="H121" s="559"/>
      <c r="I121" s="560"/>
      <c r="J121" s="561"/>
      <c r="K121" s="559"/>
      <c r="L121" s="559"/>
      <c r="M121" s="559"/>
      <c r="N121" s="559"/>
      <c r="O121" s="561"/>
      <c r="P121" s="561"/>
      <c r="Q121" s="561"/>
      <c r="R121" s="558"/>
      <c r="S121" s="558"/>
      <c r="T121" s="557"/>
      <c r="U121" s="570"/>
      <c r="X121" s="558"/>
    </row>
    <row r="122" spans="1:27" ht="11.25" outlineLevel="3">
      <c r="A122" s="599"/>
      <c r="B122" s="600"/>
      <c r="C122" s="601">
        <v>24</v>
      </c>
      <c r="D122" s="602" t="s">
        <v>1418</v>
      </c>
      <c r="E122" s="603" t="s">
        <v>2271</v>
      </c>
      <c r="F122" s="604" t="s">
        <v>2270</v>
      </c>
      <c r="G122" s="602" t="s">
        <v>634</v>
      </c>
      <c r="H122" s="605">
        <v>0.17496</v>
      </c>
      <c r="I122" s="606">
        <v>0</v>
      </c>
      <c r="J122" s="607">
        <f>H122*I122</f>
        <v>0</v>
      </c>
      <c r="K122" s="605">
        <v>1</v>
      </c>
      <c r="L122" s="605">
        <f>H122*K122</f>
        <v>0.17496</v>
      </c>
      <c r="M122" s="605"/>
      <c r="N122" s="605">
        <f>H122*M122</f>
        <v>0</v>
      </c>
      <c r="O122" s="607">
        <v>21</v>
      </c>
      <c r="P122" s="607">
        <f>J122*(O122/100)</f>
        <v>0</v>
      </c>
      <c r="Q122" s="607">
        <f>J122+P122</f>
        <v>0</v>
      </c>
      <c r="R122" s="608"/>
      <c r="S122" s="608"/>
      <c r="T122" s="609">
        <v>1</v>
      </c>
      <c r="U122" s="570"/>
      <c r="V122" s="570"/>
      <c r="W122" s="570"/>
      <c r="X122" s="558"/>
    </row>
    <row r="123" spans="1:27" ht="9.75" outlineLevel="4">
      <c r="A123" s="610"/>
      <c r="B123" s="611"/>
      <c r="C123" s="611"/>
      <c r="D123" s="612"/>
      <c r="E123" s="613" t="s">
        <v>1330</v>
      </c>
      <c r="F123" s="641" t="s">
        <v>1400</v>
      </c>
      <c r="G123" s="641"/>
      <c r="H123" s="642"/>
      <c r="I123" s="643"/>
      <c r="J123" s="644"/>
      <c r="K123" s="614"/>
      <c r="L123" s="614"/>
      <c r="M123" s="614"/>
      <c r="N123" s="614"/>
      <c r="O123" s="615"/>
      <c r="P123" s="615"/>
      <c r="Q123" s="615"/>
      <c r="R123" s="612"/>
      <c r="S123" s="612"/>
      <c r="T123" s="611"/>
      <c r="U123" s="564"/>
      <c r="V123" s="570"/>
      <c r="W123" s="570"/>
      <c r="X123" s="616" t="str">
        <f>F123</f>
        <v>---</v>
      </c>
      <c r="Y123" s="562"/>
      <c r="AA123" s="617"/>
    </row>
    <row r="124" spans="1:27" ht="7.5" customHeight="1" outlineLevel="4">
      <c r="B124" s="557"/>
      <c r="C124" s="557"/>
      <c r="D124" s="558"/>
      <c r="E124" s="558"/>
      <c r="F124" s="618"/>
      <c r="G124" s="558"/>
      <c r="H124" s="559"/>
      <c r="I124" s="560"/>
      <c r="J124" s="561"/>
      <c r="K124" s="559"/>
      <c r="L124" s="559"/>
      <c r="M124" s="559"/>
      <c r="N124" s="559"/>
      <c r="O124" s="561"/>
      <c r="P124" s="561"/>
      <c r="Q124" s="561"/>
      <c r="R124" s="558"/>
      <c r="S124" s="558"/>
      <c r="T124" s="557"/>
      <c r="U124" s="570"/>
      <c r="X124" s="558"/>
    </row>
    <row r="125" spans="1:27" ht="11.25" customHeight="1" outlineLevel="4">
      <c r="A125" s="619"/>
      <c r="B125" s="620"/>
      <c r="C125" s="620"/>
      <c r="D125" s="621"/>
      <c r="E125" s="622" t="s">
        <v>1434</v>
      </c>
      <c r="F125" s="623" t="s">
        <v>2269</v>
      </c>
      <c r="G125" s="621"/>
      <c r="H125" s="624">
        <v>0.17496</v>
      </c>
      <c r="I125" s="625"/>
      <c r="J125" s="626"/>
      <c r="K125" s="627"/>
      <c r="L125" s="627"/>
      <c r="M125" s="627"/>
      <c r="N125" s="627"/>
      <c r="O125" s="626"/>
      <c r="P125" s="626"/>
      <c r="Q125" s="626"/>
      <c r="R125" s="621"/>
      <c r="S125" s="621"/>
      <c r="T125" s="620"/>
      <c r="U125" s="564"/>
      <c r="V125" s="570"/>
      <c r="W125" s="570"/>
      <c r="X125" s="558"/>
    </row>
    <row r="126" spans="1:27" ht="7.5" customHeight="1" outlineLevel="4">
      <c r="A126" s="570"/>
      <c r="B126" s="557"/>
      <c r="C126" s="557"/>
      <c r="D126" s="558"/>
      <c r="E126" s="558"/>
      <c r="F126" s="568"/>
      <c r="G126" s="558"/>
      <c r="H126" s="559"/>
      <c r="I126" s="560"/>
      <c r="J126" s="561"/>
      <c r="K126" s="559"/>
      <c r="L126" s="559"/>
      <c r="M126" s="559"/>
      <c r="N126" s="559"/>
      <c r="O126" s="561"/>
      <c r="P126" s="561"/>
      <c r="Q126" s="561"/>
      <c r="R126" s="558"/>
      <c r="S126" s="558"/>
      <c r="T126" s="557"/>
      <c r="U126" s="570"/>
      <c r="X126" s="558"/>
    </row>
    <row r="127" spans="1:27" outlineLevel="3">
      <c r="B127" s="564"/>
      <c r="C127" s="564"/>
      <c r="D127" s="564"/>
      <c r="E127" s="564"/>
      <c r="F127" s="564"/>
      <c r="G127" s="564"/>
      <c r="H127" s="564"/>
      <c r="I127" s="570"/>
      <c r="J127" s="570"/>
      <c r="K127" s="564"/>
      <c r="L127" s="564"/>
      <c r="M127" s="564"/>
      <c r="N127" s="564"/>
      <c r="O127" s="564"/>
      <c r="P127" s="570"/>
      <c r="Q127" s="570"/>
      <c r="R127" s="570"/>
      <c r="S127" s="564"/>
      <c r="T127" s="564"/>
      <c r="X127" s="564"/>
    </row>
    <row r="128" spans="1:27" ht="11.25" outlineLevel="2">
      <c r="A128" s="589" t="s">
        <v>2268</v>
      </c>
      <c r="B128" s="590">
        <v>3</v>
      </c>
      <c r="C128" s="591"/>
      <c r="D128" s="592" t="s">
        <v>1336</v>
      </c>
      <c r="E128" s="592"/>
      <c r="F128" s="593" t="s">
        <v>1451</v>
      </c>
      <c r="G128" s="592"/>
      <c r="H128" s="594"/>
      <c r="I128" s="595"/>
      <c r="J128" s="596">
        <f>SUBTOTAL(9,J129:J240)</f>
        <v>0</v>
      </c>
      <c r="K128" s="594"/>
      <c r="L128" s="597">
        <f>SUBTOTAL(9,L129:L240)</f>
        <v>54.623869768899993</v>
      </c>
      <c r="M128" s="594"/>
      <c r="N128" s="597">
        <f>SUBTOTAL(9,N129:N240)</f>
        <v>0</v>
      </c>
      <c r="O128" s="598"/>
      <c r="P128" s="596">
        <f>SUBTOTAL(9,P129:P240)</f>
        <v>0</v>
      </c>
      <c r="Q128" s="596">
        <f>SUBTOTAL(9,Q129:Q240)</f>
        <v>0</v>
      </c>
      <c r="R128" s="592"/>
      <c r="S128" s="592"/>
      <c r="T128" s="590">
        <f>SUBTOTAL(9,T129:T240)</f>
        <v>21</v>
      </c>
      <c r="U128" s="564"/>
      <c r="V128" s="570"/>
      <c r="W128" s="570"/>
      <c r="X128" s="558"/>
    </row>
    <row r="129" spans="1:27" ht="11.25" outlineLevel="3">
      <c r="A129" s="599"/>
      <c r="B129" s="600"/>
      <c r="C129" s="601">
        <v>25</v>
      </c>
      <c r="D129" s="602" t="s">
        <v>1368</v>
      </c>
      <c r="E129" s="603" t="s">
        <v>2267</v>
      </c>
      <c r="F129" s="604" t="s">
        <v>2266</v>
      </c>
      <c r="G129" s="602" t="s">
        <v>1426</v>
      </c>
      <c r="H129" s="605">
        <v>149.79050000000001</v>
      </c>
      <c r="I129" s="606">
        <v>0</v>
      </c>
      <c r="J129" s="607">
        <f>H129*I129</f>
        <v>0</v>
      </c>
      <c r="K129" s="605"/>
      <c r="L129" s="605">
        <f>H129*K129</f>
        <v>0</v>
      </c>
      <c r="M129" s="605"/>
      <c r="N129" s="605">
        <f>H129*M129</f>
        <v>0</v>
      </c>
      <c r="O129" s="607">
        <v>21</v>
      </c>
      <c r="P129" s="607">
        <f>J129*(O129/100)</f>
        <v>0</v>
      </c>
      <c r="Q129" s="607">
        <f>J129+P129</f>
        <v>0</v>
      </c>
      <c r="R129" s="608"/>
      <c r="S129" s="608"/>
      <c r="T129" s="609">
        <v>1</v>
      </c>
      <c r="U129" s="570"/>
      <c r="V129" s="570"/>
      <c r="W129" s="570"/>
      <c r="X129" s="558"/>
    </row>
    <row r="130" spans="1:27" ht="39" outlineLevel="4">
      <c r="A130" s="610"/>
      <c r="B130" s="611"/>
      <c r="C130" s="611"/>
      <c r="D130" s="612"/>
      <c r="E130" s="613" t="s">
        <v>1330</v>
      </c>
      <c r="F130" s="641" t="s">
        <v>1448</v>
      </c>
      <c r="G130" s="641"/>
      <c r="H130" s="642"/>
      <c r="I130" s="643"/>
      <c r="J130" s="644"/>
      <c r="K130" s="614"/>
      <c r="L130" s="614"/>
      <c r="M130" s="614"/>
      <c r="N130" s="614"/>
      <c r="O130" s="615"/>
      <c r="P130" s="615"/>
      <c r="Q130" s="615"/>
      <c r="R130" s="612"/>
      <c r="S130" s="612"/>
      <c r="T130" s="611"/>
      <c r="U130" s="564"/>
      <c r="V130" s="570"/>
      <c r="W130" s="570"/>
      <c r="X130" s="616" t="str">
        <f>F130</f>
        <v>Zakrytí vnějších ploch před znečištěním  
  včetně pozdějšího odkrytí 
    výplní otvorů a svislých ploch 
      fólií přilepenou na začišťovací lištu</v>
      </c>
      <c r="Y130" s="562"/>
      <c r="AA130" s="617"/>
    </row>
    <row r="131" spans="1:27" ht="7.5" customHeight="1" outlineLevel="4">
      <c r="B131" s="557"/>
      <c r="C131" s="557"/>
      <c r="D131" s="558"/>
      <c r="E131" s="558"/>
      <c r="F131" s="618"/>
      <c r="G131" s="558"/>
      <c r="H131" s="559"/>
      <c r="I131" s="560"/>
      <c r="J131" s="561"/>
      <c r="K131" s="559"/>
      <c r="L131" s="559"/>
      <c r="M131" s="559"/>
      <c r="N131" s="559"/>
      <c r="O131" s="561"/>
      <c r="P131" s="561"/>
      <c r="Q131" s="561"/>
      <c r="R131" s="558"/>
      <c r="S131" s="558"/>
      <c r="T131" s="557"/>
      <c r="U131" s="570"/>
      <c r="X131" s="558"/>
    </row>
    <row r="132" spans="1:27" ht="11.25" customHeight="1" outlineLevel="4">
      <c r="A132" s="619"/>
      <c r="B132" s="620"/>
      <c r="C132" s="620"/>
      <c r="D132" s="621"/>
      <c r="E132" s="622" t="s">
        <v>1434</v>
      </c>
      <c r="F132" s="623" t="s">
        <v>2265</v>
      </c>
      <c r="G132" s="621"/>
      <c r="H132" s="624">
        <v>40.844500000000004</v>
      </c>
      <c r="I132" s="625"/>
      <c r="J132" s="626"/>
      <c r="K132" s="627"/>
      <c r="L132" s="627"/>
      <c r="M132" s="627"/>
      <c r="N132" s="627"/>
      <c r="O132" s="626"/>
      <c r="P132" s="626"/>
      <c r="Q132" s="626"/>
      <c r="R132" s="621"/>
      <c r="S132" s="621"/>
      <c r="T132" s="620"/>
      <c r="U132" s="564"/>
      <c r="V132" s="570"/>
      <c r="W132" s="570"/>
      <c r="X132" s="558"/>
    </row>
    <row r="133" spans="1:27" ht="11.25" customHeight="1" outlineLevel="4">
      <c r="A133" s="619"/>
      <c r="B133" s="620"/>
      <c r="C133" s="620"/>
      <c r="D133" s="621"/>
      <c r="E133" s="622"/>
      <c r="F133" s="623" t="s">
        <v>2264</v>
      </c>
      <c r="G133" s="621"/>
      <c r="H133" s="624">
        <v>108.946</v>
      </c>
      <c r="I133" s="625"/>
      <c r="J133" s="626"/>
      <c r="K133" s="627"/>
      <c r="L133" s="627"/>
      <c r="M133" s="627"/>
      <c r="N133" s="627"/>
      <c r="O133" s="626"/>
      <c r="P133" s="626"/>
      <c r="Q133" s="626"/>
      <c r="R133" s="621"/>
      <c r="S133" s="621"/>
      <c r="T133" s="620"/>
      <c r="U133" s="564"/>
      <c r="V133" s="570"/>
      <c r="W133" s="570"/>
      <c r="X133" s="558"/>
    </row>
    <row r="134" spans="1:27" ht="7.5" customHeight="1" outlineLevel="4">
      <c r="A134" s="570"/>
      <c r="B134" s="557"/>
      <c r="C134" s="557"/>
      <c r="D134" s="558"/>
      <c r="E134" s="558"/>
      <c r="F134" s="568"/>
      <c r="G134" s="558"/>
      <c r="H134" s="559"/>
      <c r="I134" s="560"/>
      <c r="J134" s="561"/>
      <c r="K134" s="559"/>
      <c r="L134" s="559"/>
      <c r="M134" s="559"/>
      <c r="N134" s="559"/>
      <c r="O134" s="561"/>
      <c r="P134" s="561"/>
      <c r="Q134" s="561"/>
      <c r="R134" s="558"/>
      <c r="S134" s="558"/>
      <c r="T134" s="557"/>
      <c r="U134" s="570"/>
      <c r="X134" s="558"/>
    </row>
    <row r="135" spans="1:27" ht="11.25" outlineLevel="3">
      <c r="A135" s="599"/>
      <c r="B135" s="600"/>
      <c r="C135" s="601">
        <v>26</v>
      </c>
      <c r="D135" s="602" t="s">
        <v>1368</v>
      </c>
      <c r="E135" s="603" t="s">
        <v>2263</v>
      </c>
      <c r="F135" s="604" t="s">
        <v>2262</v>
      </c>
      <c r="G135" s="602" t="s">
        <v>114</v>
      </c>
      <c r="H135" s="605">
        <v>94.4</v>
      </c>
      <c r="I135" s="606">
        <v>0</v>
      </c>
      <c r="J135" s="607">
        <f>H135*I135</f>
        <v>0</v>
      </c>
      <c r="K135" s="605">
        <v>1.5E-3</v>
      </c>
      <c r="L135" s="605">
        <f>H135*K135</f>
        <v>0.1416</v>
      </c>
      <c r="M135" s="605"/>
      <c r="N135" s="605">
        <f>H135*M135</f>
        <v>0</v>
      </c>
      <c r="O135" s="607">
        <v>21</v>
      </c>
      <c r="P135" s="607">
        <f>J135*(O135/100)</f>
        <v>0</v>
      </c>
      <c r="Q135" s="607">
        <f>J135+P135</f>
        <v>0</v>
      </c>
      <c r="R135" s="608"/>
      <c r="S135" s="608"/>
      <c r="T135" s="609">
        <v>1</v>
      </c>
      <c r="U135" s="570"/>
      <c r="V135" s="570"/>
      <c r="W135" s="570"/>
      <c r="X135" s="558"/>
    </row>
    <row r="136" spans="1:27" ht="19.5" outlineLevel="4">
      <c r="A136" s="610"/>
      <c r="B136" s="611"/>
      <c r="C136" s="611"/>
      <c r="D136" s="612"/>
      <c r="E136" s="613" t="s">
        <v>1330</v>
      </c>
      <c r="F136" s="641" t="s">
        <v>2261</v>
      </c>
      <c r="G136" s="641"/>
      <c r="H136" s="642"/>
      <c r="I136" s="643"/>
      <c r="J136" s="644"/>
      <c r="K136" s="614"/>
      <c r="L136" s="614"/>
      <c r="M136" s="614"/>
      <c r="N136" s="614"/>
      <c r="O136" s="615"/>
      <c r="P136" s="615"/>
      <c r="Q136" s="615"/>
      <c r="R136" s="612"/>
      <c r="S136" s="612"/>
      <c r="T136" s="611"/>
      <c r="U136" s="564"/>
      <c r="V136" s="570"/>
      <c r="W136" s="570"/>
      <c r="X136" s="616" t="str">
        <f>F136</f>
        <v>Začištění omítek (s dodáním hmot)  
  kolem oken, dveří, podlah, obkladů apod.</v>
      </c>
      <c r="Y136" s="562"/>
      <c r="AA136" s="617"/>
    </row>
    <row r="137" spans="1:27" ht="7.5" customHeight="1" outlineLevel="4">
      <c r="B137" s="557"/>
      <c r="C137" s="557"/>
      <c r="D137" s="558"/>
      <c r="E137" s="558"/>
      <c r="F137" s="618"/>
      <c r="G137" s="558"/>
      <c r="H137" s="559"/>
      <c r="I137" s="560"/>
      <c r="J137" s="561"/>
      <c r="K137" s="559"/>
      <c r="L137" s="559"/>
      <c r="M137" s="559"/>
      <c r="N137" s="559"/>
      <c r="O137" s="561"/>
      <c r="P137" s="561"/>
      <c r="Q137" s="561"/>
      <c r="R137" s="558"/>
      <c r="S137" s="558"/>
      <c r="T137" s="557"/>
      <c r="U137" s="570"/>
      <c r="X137" s="558"/>
    </row>
    <row r="138" spans="1:27" ht="11.25" customHeight="1" outlineLevel="4">
      <c r="A138" s="619"/>
      <c r="B138" s="620"/>
      <c r="C138" s="620"/>
      <c r="D138" s="621"/>
      <c r="E138" s="622" t="s">
        <v>1434</v>
      </c>
      <c r="F138" s="623" t="s">
        <v>2260</v>
      </c>
      <c r="G138" s="621"/>
      <c r="H138" s="624">
        <v>57.9</v>
      </c>
      <c r="I138" s="625"/>
      <c r="J138" s="626"/>
      <c r="K138" s="627"/>
      <c r="L138" s="627"/>
      <c r="M138" s="627"/>
      <c r="N138" s="627"/>
      <c r="O138" s="626"/>
      <c r="P138" s="626"/>
      <c r="Q138" s="626"/>
      <c r="R138" s="621"/>
      <c r="S138" s="621"/>
      <c r="T138" s="620"/>
      <c r="U138" s="564"/>
      <c r="V138" s="570"/>
      <c r="W138" s="570"/>
      <c r="X138" s="558"/>
    </row>
    <row r="139" spans="1:27" ht="11.25" customHeight="1" outlineLevel="4">
      <c r="A139" s="619"/>
      <c r="B139" s="620"/>
      <c r="C139" s="620"/>
      <c r="D139" s="621"/>
      <c r="E139" s="622"/>
      <c r="F139" s="623" t="s">
        <v>2259</v>
      </c>
      <c r="G139" s="621"/>
      <c r="H139" s="624">
        <v>36.5</v>
      </c>
      <c r="I139" s="625"/>
      <c r="J139" s="626"/>
      <c r="K139" s="627"/>
      <c r="L139" s="627"/>
      <c r="M139" s="627"/>
      <c r="N139" s="627"/>
      <c r="O139" s="626"/>
      <c r="P139" s="626"/>
      <c r="Q139" s="626"/>
      <c r="R139" s="621"/>
      <c r="S139" s="621"/>
      <c r="T139" s="620"/>
      <c r="U139" s="564"/>
      <c r="V139" s="570"/>
      <c r="W139" s="570"/>
      <c r="X139" s="558"/>
    </row>
    <row r="140" spans="1:27" ht="7.5" customHeight="1" outlineLevel="4">
      <c r="A140" s="570"/>
      <c r="B140" s="557"/>
      <c r="C140" s="557"/>
      <c r="D140" s="558"/>
      <c r="E140" s="558"/>
      <c r="F140" s="568"/>
      <c r="G140" s="558"/>
      <c r="H140" s="559"/>
      <c r="I140" s="560"/>
      <c r="J140" s="561"/>
      <c r="K140" s="559"/>
      <c r="L140" s="559"/>
      <c r="M140" s="559"/>
      <c r="N140" s="559"/>
      <c r="O140" s="561"/>
      <c r="P140" s="561"/>
      <c r="Q140" s="561"/>
      <c r="R140" s="558"/>
      <c r="S140" s="558"/>
      <c r="T140" s="557"/>
      <c r="U140" s="570"/>
      <c r="X140" s="558"/>
    </row>
    <row r="141" spans="1:27" ht="11.25" outlineLevel="3">
      <c r="A141" s="599"/>
      <c r="B141" s="600"/>
      <c r="C141" s="601">
        <v>27</v>
      </c>
      <c r="D141" s="602" t="s">
        <v>1368</v>
      </c>
      <c r="E141" s="603" t="s">
        <v>2258</v>
      </c>
      <c r="F141" s="604" t="s">
        <v>2257</v>
      </c>
      <c r="G141" s="602" t="s">
        <v>1426</v>
      </c>
      <c r="H141" s="605">
        <v>312.00200000000001</v>
      </c>
      <c r="I141" s="606">
        <v>0</v>
      </c>
      <c r="J141" s="607">
        <f>H141*I141</f>
        <v>0</v>
      </c>
      <c r="K141" s="605">
        <v>1.4E-3</v>
      </c>
      <c r="L141" s="605">
        <f>H141*K141</f>
        <v>0.43680279999999999</v>
      </c>
      <c r="M141" s="605"/>
      <c r="N141" s="605">
        <f>H141*M141</f>
        <v>0</v>
      </c>
      <c r="O141" s="607">
        <v>21</v>
      </c>
      <c r="P141" s="607">
        <f>J141*(O141/100)</f>
        <v>0</v>
      </c>
      <c r="Q141" s="607">
        <f>J141+P141</f>
        <v>0</v>
      </c>
      <c r="R141" s="608"/>
      <c r="S141" s="608"/>
      <c r="T141" s="609">
        <v>1</v>
      </c>
      <c r="U141" s="570"/>
      <c r="V141" s="570"/>
      <c r="W141" s="570"/>
      <c r="X141" s="558"/>
    </row>
    <row r="142" spans="1:27" ht="39" outlineLevel="4">
      <c r="A142" s="610"/>
      <c r="B142" s="611"/>
      <c r="C142" s="611"/>
      <c r="D142" s="612"/>
      <c r="E142" s="613" t="s">
        <v>1330</v>
      </c>
      <c r="F142" s="641" t="s">
        <v>2248</v>
      </c>
      <c r="G142" s="641"/>
      <c r="H142" s="642"/>
      <c r="I142" s="643"/>
      <c r="J142" s="644"/>
      <c r="K142" s="614"/>
      <c r="L142" s="614"/>
      <c r="M142" s="614"/>
      <c r="N142" s="614"/>
      <c r="O142" s="615"/>
      <c r="P142" s="615"/>
      <c r="Q142" s="615"/>
      <c r="R142" s="612"/>
      <c r="S142" s="612"/>
      <c r="T142" s="611"/>
      <c r="U142" s="564"/>
      <c r="V142" s="570"/>
      <c r="W142" s="570"/>
      <c r="X142" s="616" t="str">
        <f>F142</f>
        <v>Oprava vápenné omítky vnitřních ploch 
  štukové dvouvrstvé, tloušťky do 20 mm a tloušťky štuku do 3 mm 
    stěn, v rozsahu opravované plochy 
      do 10%</v>
      </c>
      <c r="Y142" s="562"/>
      <c r="AA142" s="617"/>
    </row>
    <row r="143" spans="1:27" ht="7.5" customHeight="1" outlineLevel="4">
      <c r="B143" s="557"/>
      <c r="C143" s="557"/>
      <c r="D143" s="558"/>
      <c r="E143" s="558"/>
      <c r="F143" s="618"/>
      <c r="G143" s="558"/>
      <c r="H143" s="559"/>
      <c r="I143" s="560"/>
      <c r="J143" s="561"/>
      <c r="K143" s="559"/>
      <c r="L143" s="559"/>
      <c r="M143" s="559"/>
      <c r="N143" s="559"/>
      <c r="O143" s="561"/>
      <c r="P143" s="561"/>
      <c r="Q143" s="561"/>
      <c r="R143" s="558"/>
      <c r="S143" s="558"/>
      <c r="T143" s="557"/>
      <c r="U143" s="570"/>
      <c r="X143" s="558"/>
    </row>
    <row r="144" spans="1:27" ht="11.25" customHeight="1" outlineLevel="4">
      <c r="A144" s="619"/>
      <c r="B144" s="620"/>
      <c r="C144" s="620"/>
      <c r="D144" s="621"/>
      <c r="E144" s="622" t="s">
        <v>1434</v>
      </c>
      <c r="F144" s="623" t="s">
        <v>2256</v>
      </c>
      <c r="G144" s="621"/>
      <c r="H144" s="624">
        <v>135.77699999999999</v>
      </c>
      <c r="I144" s="625"/>
      <c r="J144" s="626"/>
      <c r="K144" s="627"/>
      <c r="L144" s="627"/>
      <c r="M144" s="627"/>
      <c r="N144" s="627"/>
      <c r="O144" s="626"/>
      <c r="P144" s="626"/>
      <c r="Q144" s="626"/>
      <c r="R144" s="621"/>
      <c r="S144" s="621"/>
      <c r="T144" s="620"/>
      <c r="U144" s="564"/>
      <c r="V144" s="570"/>
      <c r="W144" s="570"/>
      <c r="X144" s="558"/>
    </row>
    <row r="145" spans="1:27" ht="11.25" customHeight="1" outlineLevel="4">
      <c r="A145" s="619"/>
      <c r="B145" s="620"/>
      <c r="C145" s="620"/>
      <c r="D145" s="621"/>
      <c r="E145" s="622"/>
      <c r="F145" s="623" t="s">
        <v>2255</v>
      </c>
      <c r="G145" s="621"/>
      <c r="H145" s="624">
        <v>16.399999999999999</v>
      </c>
      <c r="I145" s="625"/>
      <c r="J145" s="626"/>
      <c r="K145" s="627"/>
      <c r="L145" s="627"/>
      <c r="M145" s="627"/>
      <c r="N145" s="627"/>
      <c r="O145" s="626"/>
      <c r="P145" s="626"/>
      <c r="Q145" s="626"/>
      <c r="R145" s="621"/>
      <c r="S145" s="621"/>
      <c r="T145" s="620"/>
      <c r="U145" s="564"/>
      <c r="V145" s="570"/>
      <c r="W145" s="570"/>
      <c r="X145" s="558"/>
    </row>
    <row r="146" spans="1:27" ht="11.25" customHeight="1" outlineLevel="4">
      <c r="A146" s="619"/>
      <c r="B146" s="620"/>
      <c r="C146" s="620"/>
      <c r="D146" s="621"/>
      <c r="E146" s="622"/>
      <c r="F146" s="623" t="s">
        <v>2254</v>
      </c>
      <c r="G146" s="621"/>
      <c r="H146" s="624">
        <v>159.82500000000002</v>
      </c>
      <c r="I146" s="625"/>
      <c r="J146" s="626"/>
      <c r="K146" s="627"/>
      <c r="L146" s="627"/>
      <c r="M146" s="627"/>
      <c r="N146" s="627"/>
      <c r="O146" s="626"/>
      <c r="P146" s="626"/>
      <c r="Q146" s="626"/>
      <c r="R146" s="621"/>
      <c r="S146" s="621"/>
      <c r="T146" s="620"/>
      <c r="U146" s="564"/>
      <c r="V146" s="570"/>
      <c r="W146" s="570"/>
      <c r="X146" s="558"/>
    </row>
    <row r="147" spans="1:27" ht="7.5" customHeight="1" outlineLevel="4">
      <c r="A147" s="570"/>
      <c r="B147" s="557"/>
      <c r="C147" s="557"/>
      <c r="D147" s="558"/>
      <c r="E147" s="558"/>
      <c r="F147" s="568"/>
      <c r="G147" s="558"/>
      <c r="H147" s="559"/>
      <c r="I147" s="560"/>
      <c r="J147" s="561"/>
      <c r="K147" s="559"/>
      <c r="L147" s="559"/>
      <c r="M147" s="559"/>
      <c r="N147" s="559"/>
      <c r="O147" s="561"/>
      <c r="P147" s="561"/>
      <c r="Q147" s="561"/>
      <c r="R147" s="558"/>
      <c r="S147" s="558"/>
      <c r="T147" s="557"/>
      <c r="U147" s="570"/>
      <c r="X147" s="558"/>
    </row>
    <row r="148" spans="1:27" ht="11.25" outlineLevel="3">
      <c r="A148" s="599"/>
      <c r="B148" s="600"/>
      <c r="C148" s="601">
        <v>28</v>
      </c>
      <c r="D148" s="602" t="s">
        <v>1368</v>
      </c>
      <c r="E148" s="603" t="s">
        <v>2253</v>
      </c>
      <c r="F148" s="604" t="s">
        <v>2252</v>
      </c>
      <c r="G148" s="602" t="s">
        <v>1426</v>
      </c>
      <c r="H148" s="605">
        <v>50.53</v>
      </c>
      <c r="I148" s="606">
        <v>0</v>
      </c>
      <c r="J148" s="607">
        <f>H148*I148</f>
        <v>0</v>
      </c>
      <c r="K148" s="605">
        <v>4.3800000000000002E-3</v>
      </c>
      <c r="L148" s="605">
        <f>H148*K148</f>
        <v>0.22132140000000003</v>
      </c>
      <c r="M148" s="605"/>
      <c r="N148" s="605">
        <f>H148*M148</f>
        <v>0</v>
      </c>
      <c r="O148" s="607">
        <v>21</v>
      </c>
      <c r="P148" s="607">
        <f>J148*(O148/100)</f>
        <v>0</v>
      </c>
      <c r="Q148" s="607">
        <f>J148+P148</f>
        <v>0</v>
      </c>
      <c r="R148" s="608"/>
      <c r="S148" s="608"/>
      <c r="T148" s="609">
        <v>1</v>
      </c>
      <c r="U148" s="570"/>
      <c r="V148" s="570"/>
      <c r="W148" s="570"/>
      <c r="X148" s="558"/>
    </row>
    <row r="149" spans="1:27" ht="39" outlineLevel="4">
      <c r="A149" s="610"/>
      <c r="B149" s="611"/>
      <c r="C149" s="611"/>
      <c r="D149" s="612"/>
      <c r="E149" s="613" t="s">
        <v>1330</v>
      </c>
      <c r="F149" s="641" t="s">
        <v>2248</v>
      </c>
      <c r="G149" s="641"/>
      <c r="H149" s="642"/>
      <c r="I149" s="643"/>
      <c r="J149" s="644"/>
      <c r="K149" s="614"/>
      <c r="L149" s="614"/>
      <c r="M149" s="614"/>
      <c r="N149" s="614"/>
      <c r="O149" s="615"/>
      <c r="P149" s="615"/>
      <c r="Q149" s="615"/>
      <c r="R149" s="612"/>
      <c r="S149" s="612"/>
      <c r="T149" s="611"/>
      <c r="U149" s="564"/>
      <c r="V149" s="570"/>
      <c r="W149" s="570"/>
      <c r="X149" s="616" t="str">
        <f>F149</f>
        <v>Oprava vápenné omítky vnitřních ploch 
  štukové dvouvrstvé, tloušťky do 20 mm a tloušťky štuku do 3 mm 
    stěn, v rozsahu opravované plochy 
      do 10%</v>
      </c>
      <c r="Y149" s="562"/>
      <c r="AA149" s="617"/>
    </row>
    <row r="150" spans="1:27" ht="7.5" customHeight="1" outlineLevel="4">
      <c r="B150" s="557"/>
      <c r="C150" s="557"/>
      <c r="D150" s="558"/>
      <c r="E150" s="558"/>
      <c r="F150" s="618"/>
      <c r="G150" s="558"/>
      <c r="H150" s="559"/>
      <c r="I150" s="560"/>
      <c r="J150" s="561"/>
      <c r="K150" s="559"/>
      <c r="L150" s="559"/>
      <c r="M150" s="559"/>
      <c r="N150" s="559"/>
      <c r="O150" s="561"/>
      <c r="P150" s="561"/>
      <c r="Q150" s="561"/>
      <c r="R150" s="558"/>
      <c r="S150" s="558"/>
      <c r="T150" s="557"/>
      <c r="U150" s="570"/>
      <c r="X150" s="558"/>
    </row>
    <row r="151" spans="1:27" ht="11.25" customHeight="1" outlineLevel="4">
      <c r="A151" s="619"/>
      <c r="B151" s="620"/>
      <c r="C151" s="620"/>
      <c r="D151" s="621"/>
      <c r="E151" s="622" t="s">
        <v>1434</v>
      </c>
      <c r="F151" s="623" t="s">
        <v>2251</v>
      </c>
      <c r="G151" s="621"/>
      <c r="H151" s="624">
        <v>50.53</v>
      </c>
      <c r="I151" s="625"/>
      <c r="J151" s="626"/>
      <c r="K151" s="627"/>
      <c r="L151" s="627"/>
      <c r="M151" s="627"/>
      <c r="N151" s="627"/>
      <c r="O151" s="626"/>
      <c r="P151" s="626"/>
      <c r="Q151" s="626"/>
      <c r="R151" s="621"/>
      <c r="S151" s="621"/>
      <c r="T151" s="620"/>
      <c r="U151" s="564"/>
      <c r="V151" s="570"/>
      <c r="W151" s="570"/>
      <c r="X151" s="558"/>
    </row>
    <row r="152" spans="1:27" ht="7.5" customHeight="1" outlineLevel="4">
      <c r="A152" s="570"/>
      <c r="B152" s="557"/>
      <c r="C152" s="557"/>
      <c r="D152" s="558"/>
      <c r="E152" s="558"/>
      <c r="F152" s="568"/>
      <c r="G152" s="558"/>
      <c r="H152" s="559"/>
      <c r="I152" s="560"/>
      <c r="J152" s="561"/>
      <c r="K152" s="559"/>
      <c r="L152" s="559"/>
      <c r="M152" s="559"/>
      <c r="N152" s="559"/>
      <c r="O152" s="561"/>
      <c r="P152" s="561"/>
      <c r="Q152" s="561"/>
      <c r="R152" s="558"/>
      <c r="S152" s="558"/>
      <c r="T152" s="557"/>
      <c r="U152" s="570"/>
      <c r="X152" s="558"/>
    </row>
    <row r="153" spans="1:27" ht="11.25" outlineLevel="3">
      <c r="A153" s="599"/>
      <c r="B153" s="600"/>
      <c r="C153" s="601">
        <v>29</v>
      </c>
      <c r="D153" s="602" t="s">
        <v>1368</v>
      </c>
      <c r="E153" s="603" t="s">
        <v>2250</v>
      </c>
      <c r="F153" s="604" t="s">
        <v>2249</v>
      </c>
      <c r="G153" s="602" t="s">
        <v>1426</v>
      </c>
      <c r="H153" s="605">
        <v>362.53199999999998</v>
      </c>
      <c r="I153" s="606">
        <v>0</v>
      </c>
      <c r="J153" s="607">
        <f>H153*I153</f>
        <v>0</v>
      </c>
      <c r="K153" s="605">
        <v>1.8380000000000001E-2</v>
      </c>
      <c r="L153" s="605">
        <f>H153*K153</f>
        <v>6.6633381599999995</v>
      </c>
      <c r="M153" s="605"/>
      <c r="N153" s="605">
        <f>H153*M153</f>
        <v>0</v>
      </c>
      <c r="O153" s="607">
        <v>21</v>
      </c>
      <c r="P153" s="607">
        <f>J153*(O153/100)</f>
        <v>0</v>
      </c>
      <c r="Q153" s="607">
        <f>J153+P153</f>
        <v>0</v>
      </c>
      <c r="R153" s="608"/>
      <c r="S153" s="608"/>
      <c r="T153" s="609">
        <v>1</v>
      </c>
      <c r="U153" s="570"/>
      <c r="V153" s="570"/>
      <c r="W153" s="570"/>
      <c r="X153" s="558"/>
    </row>
    <row r="154" spans="1:27" ht="39" outlineLevel="4">
      <c r="A154" s="610"/>
      <c r="B154" s="611"/>
      <c r="C154" s="611"/>
      <c r="D154" s="612"/>
      <c r="E154" s="613" t="s">
        <v>1330</v>
      </c>
      <c r="F154" s="641" t="s">
        <v>2248</v>
      </c>
      <c r="G154" s="641"/>
      <c r="H154" s="642"/>
      <c r="I154" s="643"/>
      <c r="J154" s="644"/>
      <c r="K154" s="614"/>
      <c r="L154" s="614"/>
      <c r="M154" s="614"/>
      <c r="N154" s="614"/>
      <c r="O154" s="615"/>
      <c r="P154" s="615"/>
      <c r="Q154" s="615"/>
      <c r="R154" s="612"/>
      <c r="S154" s="612"/>
      <c r="T154" s="611"/>
      <c r="U154" s="564"/>
      <c r="V154" s="570"/>
      <c r="W154" s="570"/>
      <c r="X154" s="616" t="str">
        <f>F154</f>
        <v>Oprava vápenné omítky vnitřních ploch 
  štukové dvouvrstvé, tloušťky do 20 mm a tloušťky štuku do 3 mm 
    stěn, v rozsahu opravované plochy 
      do 10%</v>
      </c>
      <c r="Y154" s="562"/>
      <c r="AA154" s="617"/>
    </row>
    <row r="155" spans="1:27" ht="7.5" customHeight="1" outlineLevel="4">
      <c r="B155" s="557"/>
      <c r="C155" s="557"/>
      <c r="D155" s="558"/>
      <c r="E155" s="558"/>
      <c r="F155" s="618"/>
      <c r="G155" s="558"/>
      <c r="H155" s="559"/>
      <c r="I155" s="560"/>
      <c r="J155" s="561"/>
      <c r="K155" s="559"/>
      <c r="L155" s="559"/>
      <c r="M155" s="559"/>
      <c r="N155" s="559"/>
      <c r="O155" s="561"/>
      <c r="P155" s="561"/>
      <c r="Q155" s="561"/>
      <c r="R155" s="558"/>
      <c r="S155" s="558"/>
      <c r="T155" s="557"/>
      <c r="U155" s="570"/>
      <c r="X155" s="558"/>
    </row>
    <row r="156" spans="1:27" ht="11.25" customHeight="1" outlineLevel="4">
      <c r="A156" s="619"/>
      <c r="B156" s="620"/>
      <c r="C156" s="620"/>
      <c r="D156" s="621"/>
      <c r="E156" s="622" t="s">
        <v>1434</v>
      </c>
      <c r="F156" s="623" t="s">
        <v>2247</v>
      </c>
      <c r="G156" s="621"/>
      <c r="H156" s="624">
        <v>202.70699999999999</v>
      </c>
      <c r="I156" s="625"/>
      <c r="J156" s="626"/>
      <c r="K156" s="627"/>
      <c r="L156" s="627"/>
      <c r="M156" s="627"/>
      <c r="N156" s="627"/>
      <c r="O156" s="626"/>
      <c r="P156" s="626"/>
      <c r="Q156" s="626"/>
      <c r="R156" s="621"/>
      <c r="S156" s="621"/>
      <c r="T156" s="620"/>
      <c r="U156" s="564"/>
      <c r="V156" s="570"/>
      <c r="W156" s="570"/>
      <c r="X156" s="558"/>
    </row>
    <row r="157" spans="1:27" ht="11.25" customHeight="1" outlineLevel="4">
      <c r="A157" s="619"/>
      <c r="B157" s="620"/>
      <c r="C157" s="620"/>
      <c r="D157" s="621"/>
      <c r="E157" s="622"/>
      <c r="F157" s="623" t="s">
        <v>2246</v>
      </c>
      <c r="G157" s="621"/>
      <c r="H157" s="624">
        <v>159.82499999999999</v>
      </c>
      <c r="I157" s="625"/>
      <c r="J157" s="626"/>
      <c r="K157" s="627"/>
      <c r="L157" s="627"/>
      <c r="M157" s="627"/>
      <c r="N157" s="627"/>
      <c r="O157" s="626"/>
      <c r="P157" s="626"/>
      <c r="Q157" s="626"/>
      <c r="R157" s="621"/>
      <c r="S157" s="621"/>
      <c r="T157" s="620"/>
      <c r="U157" s="564"/>
      <c r="V157" s="570"/>
      <c r="W157" s="570"/>
      <c r="X157" s="558"/>
    </row>
    <row r="158" spans="1:27" ht="7.5" customHeight="1" outlineLevel="4">
      <c r="A158" s="570"/>
      <c r="B158" s="557"/>
      <c r="C158" s="557"/>
      <c r="D158" s="558"/>
      <c r="E158" s="558"/>
      <c r="F158" s="568"/>
      <c r="G158" s="558"/>
      <c r="H158" s="559"/>
      <c r="I158" s="560"/>
      <c r="J158" s="561"/>
      <c r="K158" s="559"/>
      <c r="L158" s="559"/>
      <c r="M158" s="559"/>
      <c r="N158" s="559"/>
      <c r="O158" s="561"/>
      <c r="P158" s="561"/>
      <c r="Q158" s="561"/>
      <c r="R158" s="558"/>
      <c r="S158" s="558"/>
      <c r="T158" s="557"/>
      <c r="U158" s="570"/>
      <c r="X158" s="558"/>
    </row>
    <row r="159" spans="1:27" ht="11.25" outlineLevel="3">
      <c r="A159" s="599"/>
      <c r="B159" s="600"/>
      <c r="C159" s="601">
        <v>30</v>
      </c>
      <c r="D159" s="602" t="s">
        <v>1368</v>
      </c>
      <c r="E159" s="603" t="s">
        <v>2245</v>
      </c>
      <c r="F159" s="604" t="s">
        <v>2244</v>
      </c>
      <c r="G159" s="602" t="s">
        <v>1426</v>
      </c>
      <c r="H159" s="605">
        <v>1830</v>
      </c>
      <c r="I159" s="606">
        <v>0</v>
      </c>
      <c r="J159" s="607">
        <f>H159*I159</f>
        <v>0</v>
      </c>
      <c r="K159" s="605">
        <v>5.7000000000000002E-3</v>
      </c>
      <c r="L159" s="605">
        <f>H159*K159</f>
        <v>10.431000000000001</v>
      </c>
      <c r="M159" s="605"/>
      <c r="N159" s="605">
        <f>H159*M159</f>
        <v>0</v>
      </c>
      <c r="O159" s="607">
        <v>21</v>
      </c>
      <c r="P159" s="607">
        <f>J159*(O159/100)</f>
        <v>0</v>
      </c>
      <c r="Q159" s="607">
        <f>J159+P159</f>
        <v>0</v>
      </c>
      <c r="R159" s="608"/>
      <c r="S159" s="608"/>
      <c r="T159" s="609">
        <v>1</v>
      </c>
      <c r="U159" s="570"/>
      <c r="V159" s="570"/>
      <c r="W159" s="570"/>
      <c r="X159" s="558"/>
    </row>
    <row r="160" spans="1:27" ht="9.75" outlineLevel="4">
      <c r="A160" s="610"/>
      <c r="B160" s="611"/>
      <c r="C160" s="611"/>
      <c r="D160" s="612"/>
      <c r="E160" s="613" t="s">
        <v>1330</v>
      </c>
      <c r="F160" s="641" t="s">
        <v>2243</v>
      </c>
      <c r="G160" s="641"/>
      <c r="H160" s="642"/>
      <c r="I160" s="643"/>
      <c r="J160" s="644"/>
      <c r="K160" s="614"/>
      <c r="L160" s="614"/>
      <c r="M160" s="614"/>
      <c r="N160" s="614"/>
      <c r="O160" s="615"/>
      <c r="P160" s="615"/>
      <c r="Q160" s="615"/>
      <c r="R160" s="612"/>
      <c r="S160" s="612"/>
      <c r="T160" s="611"/>
      <c r="U160" s="564"/>
      <c r="V160" s="570"/>
      <c r="W160" s="570"/>
      <c r="X160" s="616" t="str">
        <f>F160</f>
        <v>Oprava vápenocementové omítky vnitřních ploch štukové dvouvrstvé, tloušťky do 20 mm a tloušťky štuku do 3 mm stěn, v rozsahu opravované plochy do 10%</v>
      </c>
      <c r="Y160" s="562"/>
      <c r="AA160" s="617"/>
    </row>
    <row r="161" spans="1:27" ht="7.5" customHeight="1" outlineLevel="4">
      <c r="B161" s="557"/>
      <c r="C161" s="557"/>
      <c r="D161" s="558"/>
      <c r="E161" s="558"/>
      <c r="F161" s="618"/>
      <c r="G161" s="558"/>
      <c r="H161" s="559"/>
      <c r="I161" s="560"/>
      <c r="J161" s="561"/>
      <c r="K161" s="559"/>
      <c r="L161" s="559"/>
      <c r="M161" s="559"/>
      <c r="N161" s="559"/>
      <c r="O161" s="561"/>
      <c r="P161" s="561"/>
      <c r="Q161" s="561"/>
      <c r="R161" s="558"/>
      <c r="S161" s="558"/>
      <c r="T161" s="557"/>
      <c r="U161" s="570"/>
      <c r="X161" s="558"/>
    </row>
    <row r="162" spans="1:27" ht="11.25" customHeight="1" outlineLevel="4">
      <c r="A162" s="619"/>
      <c r="B162" s="620"/>
      <c r="C162" s="620"/>
      <c r="D162" s="621"/>
      <c r="E162" s="622" t="s">
        <v>1434</v>
      </c>
      <c r="F162" s="623" t="s">
        <v>2242</v>
      </c>
      <c r="G162" s="621"/>
      <c r="H162" s="624">
        <v>1830</v>
      </c>
      <c r="I162" s="625"/>
      <c r="J162" s="626"/>
      <c r="K162" s="627"/>
      <c r="L162" s="627"/>
      <c r="M162" s="627"/>
      <c r="N162" s="627"/>
      <c r="O162" s="626"/>
      <c r="P162" s="626"/>
      <c r="Q162" s="626"/>
      <c r="R162" s="621"/>
      <c r="S162" s="621"/>
      <c r="T162" s="620"/>
      <c r="U162" s="564"/>
      <c r="V162" s="570"/>
      <c r="W162" s="570"/>
      <c r="X162" s="558"/>
    </row>
    <row r="163" spans="1:27" ht="7.5" customHeight="1" outlineLevel="4">
      <c r="A163" s="570"/>
      <c r="B163" s="557"/>
      <c r="C163" s="557"/>
      <c r="D163" s="558"/>
      <c r="E163" s="558"/>
      <c r="F163" s="568"/>
      <c r="G163" s="558"/>
      <c r="H163" s="559"/>
      <c r="I163" s="560"/>
      <c r="J163" s="561"/>
      <c r="K163" s="559"/>
      <c r="L163" s="559"/>
      <c r="M163" s="559"/>
      <c r="N163" s="559"/>
      <c r="O163" s="561"/>
      <c r="P163" s="561"/>
      <c r="Q163" s="561"/>
      <c r="R163" s="558"/>
      <c r="S163" s="558"/>
      <c r="T163" s="557"/>
      <c r="U163" s="570"/>
      <c r="X163" s="558"/>
    </row>
    <row r="164" spans="1:27" ht="11.25" outlineLevel="3">
      <c r="A164" s="599"/>
      <c r="B164" s="600"/>
      <c r="C164" s="601">
        <v>31</v>
      </c>
      <c r="D164" s="602" t="s">
        <v>1368</v>
      </c>
      <c r="E164" s="603" t="s">
        <v>2241</v>
      </c>
      <c r="F164" s="604" t="s">
        <v>2240</v>
      </c>
      <c r="G164" s="602" t="s">
        <v>137</v>
      </c>
      <c r="H164" s="605">
        <v>7</v>
      </c>
      <c r="I164" s="606">
        <v>0</v>
      </c>
      <c r="J164" s="607">
        <f>H164*I164</f>
        <v>0</v>
      </c>
      <c r="K164" s="605">
        <v>4.684E-2</v>
      </c>
      <c r="L164" s="605">
        <f>H164*K164</f>
        <v>0.32788</v>
      </c>
      <c r="M164" s="605"/>
      <c r="N164" s="605">
        <f>H164*M164</f>
        <v>0</v>
      </c>
      <c r="O164" s="607">
        <v>21</v>
      </c>
      <c r="P164" s="607">
        <f>J164*(O164/100)</f>
        <v>0</v>
      </c>
      <c r="Q164" s="607">
        <f>J164+P164</f>
        <v>0</v>
      </c>
      <c r="R164" s="608"/>
      <c r="S164" s="608"/>
      <c r="T164" s="609">
        <v>1</v>
      </c>
      <c r="U164" s="570"/>
      <c r="V164" s="570"/>
      <c r="W164" s="570"/>
      <c r="X164" s="558"/>
    </row>
    <row r="165" spans="1:27" ht="29.25" outlineLevel="4">
      <c r="A165" s="610"/>
      <c r="B165" s="611"/>
      <c r="C165" s="611"/>
      <c r="D165" s="612"/>
      <c r="E165" s="613" t="s">
        <v>1330</v>
      </c>
      <c r="F165" s="641" t="s">
        <v>2239</v>
      </c>
      <c r="G165" s="641"/>
      <c r="H165" s="642"/>
      <c r="I165" s="643"/>
      <c r="J165" s="644"/>
      <c r="K165" s="614"/>
      <c r="L165" s="614"/>
      <c r="M165" s="614"/>
      <c r="N165" s="614"/>
      <c r="O165" s="615"/>
      <c r="P165" s="615"/>
      <c r="Q165" s="615"/>
      <c r="R165" s="612"/>
      <c r="S165" s="612"/>
      <c r="T165" s="611"/>
      <c r="U165" s="564"/>
      <c r="V165" s="570"/>
      <c r="W165" s="570"/>
      <c r="X165" s="616" t="str">
        <f>F165</f>
        <v>Osazení ocelových dveřních zárubní lisovaných nebo z úhelníků dodatečně  
  s vybetonováním prahu, plochy 
    do 2,5 m2</v>
      </c>
      <c r="Y165" s="562"/>
      <c r="AA165" s="617"/>
    </row>
    <row r="166" spans="1:27" ht="7.5" customHeight="1" outlineLevel="4">
      <c r="B166" s="557"/>
      <c r="C166" s="557"/>
      <c r="D166" s="558"/>
      <c r="E166" s="558"/>
      <c r="F166" s="618"/>
      <c r="G166" s="558"/>
      <c r="H166" s="559"/>
      <c r="I166" s="560"/>
      <c r="J166" s="561"/>
      <c r="K166" s="559"/>
      <c r="L166" s="559"/>
      <c r="M166" s="559"/>
      <c r="N166" s="559"/>
      <c r="O166" s="561"/>
      <c r="P166" s="561"/>
      <c r="Q166" s="561"/>
      <c r="R166" s="558"/>
      <c r="S166" s="558"/>
      <c r="T166" s="557"/>
      <c r="U166" s="570"/>
      <c r="X166" s="558"/>
    </row>
    <row r="167" spans="1:27" ht="11.25" customHeight="1" outlineLevel="4">
      <c r="A167" s="619"/>
      <c r="B167" s="620"/>
      <c r="C167" s="620"/>
      <c r="D167" s="621"/>
      <c r="E167" s="622" t="s">
        <v>1434</v>
      </c>
      <c r="F167" s="623" t="s">
        <v>2212</v>
      </c>
      <c r="G167" s="621"/>
      <c r="H167" s="624">
        <v>1</v>
      </c>
      <c r="I167" s="625"/>
      <c r="J167" s="626"/>
      <c r="K167" s="627"/>
      <c r="L167" s="627"/>
      <c r="M167" s="627"/>
      <c r="N167" s="627"/>
      <c r="O167" s="626"/>
      <c r="P167" s="626"/>
      <c r="Q167" s="626"/>
      <c r="R167" s="621"/>
      <c r="S167" s="621"/>
      <c r="T167" s="620"/>
      <c r="U167" s="564"/>
      <c r="V167" s="570"/>
      <c r="W167" s="570"/>
      <c r="X167" s="558"/>
    </row>
    <row r="168" spans="1:27" ht="11.25" customHeight="1" outlineLevel="4">
      <c r="A168" s="619"/>
      <c r="B168" s="620"/>
      <c r="C168" s="620"/>
      <c r="D168" s="621"/>
      <c r="E168" s="622"/>
      <c r="F168" s="623" t="s">
        <v>2236</v>
      </c>
      <c r="G168" s="621"/>
      <c r="H168" s="624">
        <v>6</v>
      </c>
      <c r="I168" s="625"/>
      <c r="J168" s="626"/>
      <c r="K168" s="627"/>
      <c r="L168" s="627"/>
      <c r="M168" s="627"/>
      <c r="N168" s="627"/>
      <c r="O168" s="626"/>
      <c r="P168" s="626"/>
      <c r="Q168" s="626"/>
      <c r="R168" s="621"/>
      <c r="S168" s="621"/>
      <c r="T168" s="620"/>
      <c r="U168" s="564"/>
      <c r="V168" s="570"/>
      <c r="W168" s="570"/>
      <c r="X168" s="558"/>
    </row>
    <row r="169" spans="1:27" ht="7.5" customHeight="1" outlineLevel="4">
      <c r="A169" s="570"/>
      <c r="B169" s="557"/>
      <c r="C169" s="557"/>
      <c r="D169" s="558"/>
      <c r="E169" s="558"/>
      <c r="F169" s="568"/>
      <c r="G169" s="558"/>
      <c r="H169" s="559"/>
      <c r="I169" s="560"/>
      <c r="J169" s="561"/>
      <c r="K169" s="559"/>
      <c r="L169" s="559"/>
      <c r="M169" s="559"/>
      <c r="N169" s="559"/>
      <c r="O169" s="561"/>
      <c r="P169" s="561"/>
      <c r="Q169" s="561"/>
      <c r="R169" s="558"/>
      <c r="S169" s="558"/>
      <c r="T169" s="557"/>
      <c r="U169" s="570"/>
      <c r="X169" s="558"/>
    </row>
    <row r="170" spans="1:27" ht="22.5" outlineLevel="3">
      <c r="A170" s="599"/>
      <c r="B170" s="600"/>
      <c r="C170" s="601">
        <v>32</v>
      </c>
      <c r="D170" s="602" t="s">
        <v>1418</v>
      </c>
      <c r="E170" s="603" t="s">
        <v>2238</v>
      </c>
      <c r="F170" s="604" t="s">
        <v>2237</v>
      </c>
      <c r="G170" s="602" t="s">
        <v>137</v>
      </c>
      <c r="H170" s="605">
        <v>6</v>
      </c>
      <c r="I170" s="606">
        <v>0</v>
      </c>
      <c r="J170" s="607">
        <f>H170*I170</f>
        <v>0</v>
      </c>
      <c r="K170" s="605">
        <v>1.521E-2</v>
      </c>
      <c r="L170" s="605">
        <f>H170*K170</f>
        <v>9.1259999999999994E-2</v>
      </c>
      <c r="M170" s="605"/>
      <c r="N170" s="605">
        <f>H170*M170</f>
        <v>0</v>
      </c>
      <c r="O170" s="607">
        <v>21</v>
      </c>
      <c r="P170" s="607">
        <f>J170*(O170/100)</f>
        <v>0</v>
      </c>
      <c r="Q170" s="607">
        <f>J170+P170</f>
        <v>0</v>
      </c>
      <c r="R170" s="608"/>
      <c r="S170" s="608"/>
      <c r="T170" s="609">
        <v>1</v>
      </c>
      <c r="U170" s="570"/>
      <c r="V170" s="570"/>
      <c r="W170" s="570"/>
      <c r="X170" s="558"/>
    </row>
    <row r="171" spans="1:27" ht="9.75" outlineLevel="4">
      <c r="A171" s="610"/>
      <c r="B171" s="611"/>
      <c r="C171" s="611"/>
      <c r="D171" s="612"/>
      <c r="E171" s="613" t="s">
        <v>1330</v>
      </c>
      <c r="F171" s="641" t="s">
        <v>2228</v>
      </c>
      <c r="G171" s="641"/>
      <c r="H171" s="642"/>
      <c r="I171" s="643"/>
      <c r="J171" s="644"/>
      <c r="K171" s="614"/>
      <c r="L171" s="614"/>
      <c r="M171" s="614"/>
      <c r="N171" s="614"/>
      <c r="O171" s="615"/>
      <c r="P171" s="615"/>
      <c r="Q171" s="615"/>
      <c r="R171" s="612"/>
      <c r="S171" s="612"/>
      <c r="T171" s="611"/>
      <c r="U171" s="564"/>
      <c r="V171" s="570"/>
      <c r="W171" s="570"/>
      <c r="X171" s="616" t="str">
        <f>F171</f>
        <v>zárubeň ocelová pro běžné zdění hranatý profil 145 800 L/P</v>
      </c>
      <c r="Y171" s="562"/>
      <c r="AA171" s="617"/>
    </row>
    <row r="172" spans="1:27" ht="7.5" customHeight="1" outlineLevel="4">
      <c r="B172" s="557"/>
      <c r="C172" s="557"/>
      <c r="D172" s="558"/>
      <c r="E172" s="558"/>
      <c r="F172" s="618"/>
      <c r="G172" s="558"/>
      <c r="H172" s="559"/>
      <c r="I172" s="560"/>
      <c r="J172" s="561"/>
      <c r="K172" s="559"/>
      <c r="L172" s="559"/>
      <c r="M172" s="559"/>
      <c r="N172" s="559"/>
      <c r="O172" s="561"/>
      <c r="P172" s="561"/>
      <c r="Q172" s="561"/>
      <c r="R172" s="558"/>
      <c r="S172" s="558"/>
      <c r="T172" s="557"/>
      <c r="U172" s="570"/>
      <c r="X172" s="558"/>
    </row>
    <row r="173" spans="1:27" ht="11.25" customHeight="1" outlineLevel="4">
      <c r="A173" s="619"/>
      <c r="B173" s="620"/>
      <c r="C173" s="620"/>
      <c r="D173" s="621"/>
      <c r="E173" s="622" t="s">
        <v>1434</v>
      </c>
      <c r="F173" s="623" t="s">
        <v>2236</v>
      </c>
      <c r="G173" s="621"/>
      <c r="H173" s="624">
        <v>6</v>
      </c>
      <c r="I173" s="625"/>
      <c r="J173" s="626"/>
      <c r="K173" s="627"/>
      <c r="L173" s="627"/>
      <c r="M173" s="627"/>
      <c r="N173" s="627"/>
      <c r="O173" s="626"/>
      <c r="P173" s="626"/>
      <c r="Q173" s="626"/>
      <c r="R173" s="621"/>
      <c r="S173" s="621"/>
      <c r="T173" s="620"/>
      <c r="U173" s="564"/>
      <c r="V173" s="570"/>
      <c r="W173" s="570"/>
      <c r="X173" s="558"/>
    </row>
    <row r="174" spans="1:27" ht="7.5" customHeight="1" outlineLevel="4">
      <c r="A174" s="570"/>
      <c r="B174" s="557"/>
      <c r="C174" s="557"/>
      <c r="D174" s="558"/>
      <c r="E174" s="558"/>
      <c r="F174" s="568"/>
      <c r="G174" s="558"/>
      <c r="H174" s="559"/>
      <c r="I174" s="560"/>
      <c r="J174" s="561"/>
      <c r="K174" s="559"/>
      <c r="L174" s="559"/>
      <c r="M174" s="559"/>
      <c r="N174" s="559"/>
      <c r="O174" s="561"/>
      <c r="P174" s="561"/>
      <c r="Q174" s="561"/>
      <c r="R174" s="558"/>
      <c r="S174" s="558"/>
      <c r="T174" s="557"/>
      <c r="U174" s="570"/>
      <c r="X174" s="558"/>
    </row>
    <row r="175" spans="1:27" ht="22.5" outlineLevel="3">
      <c r="A175" s="599"/>
      <c r="B175" s="600"/>
      <c r="C175" s="601">
        <v>33</v>
      </c>
      <c r="D175" s="602" t="s">
        <v>1418</v>
      </c>
      <c r="E175" s="603" t="s">
        <v>2235</v>
      </c>
      <c r="F175" s="604" t="s">
        <v>2234</v>
      </c>
      <c r="G175" s="602" t="s">
        <v>137</v>
      </c>
      <c r="H175" s="605">
        <v>1</v>
      </c>
      <c r="I175" s="606">
        <v>0</v>
      </c>
      <c r="J175" s="607">
        <f>H175*I175</f>
        <v>0</v>
      </c>
      <c r="K175" s="605">
        <v>1.553E-2</v>
      </c>
      <c r="L175" s="605">
        <f>H175*K175</f>
        <v>1.553E-2</v>
      </c>
      <c r="M175" s="605"/>
      <c r="N175" s="605">
        <f>H175*M175</f>
        <v>0</v>
      </c>
      <c r="O175" s="607">
        <v>21</v>
      </c>
      <c r="P175" s="607">
        <f>J175*(O175/100)</f>
        <v>0</v>
      </c>
      <c r="Q175" s="607">
        <f>J175+P175</f>
        <v>0</v>
      </c>
      <c r="R175" s="608"/>
      <c r="S175" s="608"/>
      <c r="T175" s="609">
        <v>1</v>
      </c>
      <c r="U175" s="570"/>
      <c r="V175" s="570"/>
      <c r="W175" s="570"/>
      <c r="X175" s="558"/>
    </row>
    <row r="176" spans="1:27" ht="9.75" outlineLevel="4">
      <c r="A176" s="610"/>
      <c r="B176" s="611"/>
      <c r="C176" s="611"/>
      <c r="D176" s="612"/>
      <c r="E176" s="613" t="s">
        <v>1330</v>
      </c>
      <c r="F176" s="641" t="s">
        <v>2228</v>
      </c>
      <c r="G176" s="641"/>
      <c r="H176" s="642"/>
      <c r="I176" s="643"/>
      <c r="J176" s="644"/>
      <c r="K176" s="614"/>
      <c r="L176" s="614"/>
      <c r="M176" s="614"/>
      <c r="N176" s="614"/>
      <c r="O176" s="615"/>
      <c r="P176" s="615"/>
      <c r="Q176" s="615"/>
      <c r="R176" s="612"/>
      <c r="S176" s="612"/>
      <c r="T176" s="611"/>
      <c r="U176" s="564"/>
      <c r="V176" s="570"/>
      <c r="W176" s="570"/>
      <c r="X176" s="616" t="str">
        <f>F176</f>
        <v>zárubeň ocelová pro běžné zdění hranatý profil 145 800 L/P</v>
      </c>
      <c r="Y176" s="562"/>
      <c r="AA176" s="617"/>
    </row>
    <row r="177" spans="1:27" ht="7.5" customHeight="1" outlineLevel="4">
      <c r="B177" s="557"/>
      <c r="C177" s="557"/>
      <c r="D177" s="558"/>
      <c r="E177" s="558"/>
      <c r="F177" s="618"/>
      <c r="G177" s="558"/>
      <c r="H177" s="559"/>
      <c r="I177" s="560"/>
      <c r="J177" s="561"/>
      <c r="K177" s="559"/>
      <c r="L177" s="559"/>
      <c r="M177" s="559"/>
      <c r="N177" s="559"/>
      <c r="O177" s="561"/>
      <c r="P177" s="561"/>
      <c r="Q177" s="561"/>
      <c r="R177" s="558"/>
      <c r="S177" s="558"/>
      <c r="T177" s="557"/>
      <c r="U177" s="570"/>
      <c r="X177" s="558"/>
    </row>
    <row r="178" spans="1:27" ht="11.25" customHeight="1" outlineLevel="4">
      <c r="A178" s="619"/>
      <c r="B178" s="620"/>
      <c r="C178" s="620"/>
      <c r="D178" s="621"/>
      <c r="E178" s="622" t="s">
        <v>1434</v>
      </c>
      <c r="F178" s="623" t="s">
        <v>2212</v>
      </c>
      <c r="G178" s="621"/>
      <c r="H178" s="624">
        <v>1</v>
      </c>
      <c r="I178" s="625"/>
      <c r="J178" s="626"/>
      <c r="K178" s="627"/>
      <c r="L178" s="627"/>
      <c r="M178" s="627"/>
      <c r="N178" s="627"/>
      <c r="O178" s="626"/>
      <c r="P178" s="626"/>
      <c r="Q178" s="626"/>
      <c r="R178" s="621"/>
      <c r="S178" s="621"/>
      <c r="T178" s="620"/>
      <c r="U178" s="564"/>
      <c r="V178" s="570"/>
      <c r="W178" s="570"/>
      <c r="X178" s="558"/>
    </row>
    <row r="179" spans="1:27" ht="7.5" customHeight="1" outlineLevel="4">
      <c r="A179" s="570"/>
      <c r="B179" s="557"/>
      <c r="C179" s="557"/>
      <c r="D179" s="558"/>
      <c r="E179" s="558"/>
      <c r="F179" s="568"/>
      <c r="G179" s="558"/>
      <c r="H179" s="559"/>
      <c r="I179" s="560"/>
      <c r="J179" s="561"/>
      <c r="K179" s="559"/>
      <c r="L179" s="559"/>
      <c r="M179" s="559"/>
      <c r="N179" s="559"/>
      <c r="O179" s="561"/>
      <c r="P179" s="561"/>
      <c r="Q179" s="561"/>
      <c r="R179" s="558"/>
      <c r="S179" s="558"/>
      <c r="T179" s="557"/>
      <c r="U179" s="570"/>
      <c r="X179" s="558"/>
    </row>
    <row r="180" spans="1:27" ht="11.25" outlineLevel="3">
      <c r="A180" s="599"/>
      <c r="B180" s="600"/>
      <c r="C180" s="601">
        <v>34</v>
      </c>
      <c r="D180" s="602" t="s">
        <v>1368</v>
      </c>
      <c r="E180" s="603" t="s">
        <v>2233</v>
      </c>
      <c r="F180" s="604" t="s">
        <v>2232</v>
      </c>
      <c r="G180" s="602" t="s">
        <v>137</v>
      </c>
      <c r="H180" s="605">
        <v>1</v>
      </c>
      <c r="I180" s="606">
        <v>0</v>
      </c>
      <c r="J180" s="607">
        <f>H180*I180</f>
        <v>0</v>
      </c>
      <c r="K180" s="605">
        <v>7.1459999999999996E-2</v>
      </c>
      <c r="L180" s="605">
        <f>H180*K180</f>
        <v>7.1459999999999996E-2</v>
      </c>
      <c r="M180" s="605"/>
      <c r="N180" s="605">
        <f>H180*M180</f>
        <v>0</v>
      </c>
      <c r="O180" s="607">
        <v>21</v>
      </c>
      <c r="P180" s="607">
        <f>J180*(O180/100)</f>
        <v>0</v>
      </c>
      <c r="Q180" s="607">
        <f>J180+P180</f>
        <v>0</v>
      </c>
      <c r="R180" s="608"/>
      <c r="S180" s="608"/>
      <c r="T180" s="609">
        <v>1</v>
      </c>
      <c r="U180" s="570"/>
      <c r="V180" s="570"/>
      <c r="W180" s="570"/>
      <c r="X180" s="558"/>
    </row>
    <row r="181" spans="1:27" ht="9.75" outlineLevel="4">
      <c r="A181" s="610"/>
      <c r="B181" s="611"/>
      <c r="C181" s="611"/>
      <c r="D181" s="612"/>
      <c r="E181" s="613" t="s">
        <v>1330</v>
      </c>
      <c r="F181" s="641" t="s">
        <v>2231</v>
      </c>
      <c r="G181" s="641"/>
      <c r="H181" s="642"/>
      <c r="I181" s="643"/>
      <c r="J181" s="644"/>
      <c r="K181" s="614"/>
      <c r="L181" s="614"/>
      <c r="M181" s="614"/>
      <c r="N181" s="614"/>
      <c r="O181" s="615"/>
      <c r="P181" s="615"/>
      <c r="Q181" s="615"/>
      <c r="R181" s="612"/>
      <c r="S181" s="612"/>
      <c r="T181" s="611"/>
      <c r="U181" s="564"/>
      <c r="V181" s="570"/>
      <c r="W181" s="570"/>
      <c r="X181" s="616" t="str">
        <f>F181</f>
        <v>Osazení ocelových dveřních zárubní lisovaných nebo z úhelníků dodatečně s vybetonováním prahu, plochy přes 2,5 m2</v>
      </c>
      <c r="Y181" s="562"/>
      <c r="AA181" s="617"/>
    </row>
    <row r="182" spans="1:27" ht="7.5" customHeight="1" outlineLevel="4">
      <c r="B182" s="557"/>
      <c r="C182" s="557"/>
      <c r="D182" s="558"/>
      <c r="E182" s="558"/>
      <c r="F182" s="618"/>
      <c r="G182" s="558"/>
      <c r="H182" s="559"/>
      <c r="I182" s="560"/>
      <c r="J182" s="561"/>
      <c r="K182" s="559"/>
      <c r="L182" s="559"/>
      <c r="M182" s="559"/>
      <c r="N182" s="559"/>
      <c r="O182" s="561"/>
      <c r="P182" s="561"/>
      <c r="Q182" s="561"/>
      <c r="R182" s="558"/>
      <c r="S182" s="558"/>
      <c r="T182" s="557"/>
      <c r="U182" s="570"/>
      <c r="X182" s="558"/>
    </row>
    <row r="183" spans="1:27" ht="11.25" customHeight="1" outlineLevel="4">
      <c r="A183" s="619"/>
      <c r="B183" s="620"/>
      <c r="C183" s="620"/>
      <c r="D183" s="621"/>
      <c r="E183" s="622" t="s">
        <v>1434</v>
      </c>
      <c r="F183" s="623" t="s">
        <v>2218</v>
      </c>
      <c r="G183" s="621"/>
      <c r="H183" s="624">
        <v>1</v>
      </c>
      <c r="I183" s="625"/>
      <c r="J183" s="626"/>
      <c r="K183" s="627"/>
      <c r="L183" s="627"/>
      <c r="M183" s="627"/>
      <c r="N183" s="627"/>
      <c r="O183" s="626"/>
      <c r="P183" s="626"/>
      <c r="Q183" s="626"/>
      <c r="R183" s="621"/>
      <c r="S183" s="621"/>
      <c r="T183" s="620"/>
      <c r="U183" s="564"/>
      <c r="V183" s="570"/>
      <c r="W183" s="570"/>
      <c r="X183" s="558"/>
    </row>
    <row r="184" spans="1:27" ht="7.5" customHeight="1" outlineLevel="4">
      <c r="A184" s="570"/>
      <c r="B184" s="557"/>
      <c r="C184" s="557"/>
      <c r="D184" s="558"/>
      <c r="E184" s="558"/>
      <c r="F184" s="568"/>
      <c r="G184" s="558"/>
      <c r="H184" s="559"/>
      <c r="I184" s="560"/>
      <c r="J184" s="561"/>
      <c r="K184" s="559"/>
      <c r="L184" s="559"/>
      <c r="M184" s="559"/>
      <c r="N184" s="559"/>
      <c r="O184" s="561"/>
      <c r="P184" s="561"/>
      <c r="Q184" s="561"/>
      <c r="R184" s="558"/>
      <c r="S184" s="558"/>
      <c r="T184" s="557"/>
      <c r="U184" s="570"/>
      <c r="X184" s="558"/>
    </row>
    <row r="185" spans="1:27" ht="22.5" outlineLevel="3">
      <c r="A185" s="599"/>
      <c r="B185" s="600"/>
      <c r="C185" s="601">
        <v>35</v>
      </c>
      <c r="D185" s="602" t="s">
        <v>1418</v>
      </c>
      <c r="E185" s="603" t="s">
        <v>2230</v>
      </c>
      <c r="F185" s="604" t="s">
        <v>2229</v>
      </c>
      <c r="G185" s="602" t="s">
        <v>137</v>
      </c>
      <c r="H185" s="605">
        <v>1</v>
      </c>
      <c r="I185" s="606">
        <v>0</v>
      </c>
      <c r="J185" s="607">
        <f>H185*I185</f>
        <v>0</v>
      </c>
      <c r="K185" s="605">
        <v>1.8679999999999999E-2</v>
      </c>
      <c r="L185" s="605">
        <f>H185*K185</f>
        <v>1.8679999999999999E-2</v>
      </c>
      <c r="M185" s="605"/>
      <c r="N185" s="605">
        <f>H185*M185</f>
        <v>0</v>
      </c>
      <c r="O185" s="607">
        <v>21</v>
      </c>
      <c r="P185" s="607">
        <f>J185*(O185/100)</f>
        <v>0</v>
      </c>
      <c r="Q185" s="607">
        <f>J185+P185</f>
        <v>0</v>
      </c>
      <c r="R185" s="608"/>
      <c r="S185" s="608"/>
      <c r="T185" s="609">
        <v>1</v>
      </c>
      <c r="U185" s="570"/>
      <c r="V185" s="570"/>
      <c r="W185" s="570"/>
      <c r="X185" s="558"/>
    </row>
    <row r="186" spans="1:27" ht="9.75" outlineLevel="4">
      <c r="A186" s="610"/>
      <c r="B186" s="611"/>
      <c r="C186" s="611"/>
      <c r="D186" s="612"/>
      <c r="E186" s="613" t="s">
        <v>1330</v>
      </c>
      <c r="F186" s="641" t="s">
        <v>2228</v>
      </c>
      <c r="G186" s="641"/>
      <c r="H186" s="642"/>
      <c r="I186" s="643"/>
      <c r="J186" s="644"/>
      <c r="K186" s="614"/>
      <c r="L186" s="614"/>
      <c r="M186" s="614"/>
      <c r="N186" s="614"/>
      <c r="O186" s="615"/>
      <c r="P186" s="615"/>
      <c r="Q186" s="615"/>
      <c r="R186" s="612"/>
      <c r="S186" s="612"/>
      <c r="T186" s="611"/>
      <c r="U186" s="564"/>
      <c r="V186" s="570"/>
      <c r="W186" s="570"/>
      <c r="X186" s="616" t="str">
        <f>F186</f>
        <v>zárubeň ocelová pro běžné zdění hranatý profil 145 800 L/P</v>
      </c>
      <c r="Y186" s="562"/>
      <c r="AA186" s="617"/>
    </row>
    <row r="187" spans="1:27" ht="7.5" customHeight="1" outlineLevel="4">
      <c r="B187" s="557"/>
      <c r="C187" s="557"/>
      <c r="D187" s="558"/>
      <c r="E187" s="558"/>
      <c r="F187" s="618"/>
      <c r="G187" s="558"/>
      <c r="H187" s="559"/>
      <c r="I187" s="560"/>
      <c r="J187" s="561"/>
      <c r="K187" s="559"/>
      <c r="L187" s="559"/>
      <c r="M187" s="559"/>
      <c r="N187" s="559"/>
      <c r="O187" s="561"/>
      <c r="P187" s="561"/>
      <c r="Q187" s="561"/>
      <c r="R187" s="558"/>
      <c r="S187" s="558"/>
      <c r="T187" s="557"/>
      <c r="U187" s="570"/>
      <c r="X187" s="558"/>
    </row>
    <row r="188" spans="1:27" ht="11.25" customHeight="1" outlineLevel="4">
      <c r="A188" s="619"/>
      <c r="B188" s="620"/>
      <c r="C188" s="620"/>
      <c r="D188" s="621"/>
      <c r="E188" s="622" t="s">
        <v>1434</v>
      </c>
      <c r="F188" s="623" t="s">
        <v>2218</v>
      </c>
      <c r="G188" s="621"/>
      <c r="H188" s="624">
        <v>1</v>
      </c>
      <c r="I188" s="625"/>
      <c r="J188" s="626"/>
      <c r="K188" s="627"/>
      <c r="L188" s="627"/>
      <c r="M188" s="627"/>
      <c r="N188" s="627"/>
      <c r="O188" s="626"/>
      <c r="P188" s="626"/>
      <c r="Q188" s="626"/>
      <c r="R188" s="621"/>
      <c r="S188" s="621"/>
      <c r="T188" s="620"/>
      <c r="U188" s="564"/>
      <c r="V188" s="570"/>
      <c r="W188" s="570"/>
      <c r="X188" s="558"/>
    </row>
    <row r="189" spans="1:27" ht="7.5" customHeight="1" outlineLevel="4">
      <c r="A189" s="570"/>
      <c r="B189" s="557"/>
      <c r="C189" s="557"/>
      <c r="D189" s="558"/>
      <c r="E189" s="558"/>
      <c r="F189" s="568"/>
      <c r="G189" s="558"/>
      <c r="H189" s="559"/>
      <c r="I189" s="560"/>
      <c r="J189" s="561"/>
      <c r="K189" s="559"/>
      <c r="L189" s="559"/>
      <c r="M189" s="559"/>
      <c r="N189" s="559"/>
      <c r="O189" s="561"/>
      <c r="P189" s="561"/>
      <c r="Q189" s="561"/>
      <c r="R189" s="558"/>
      <c r="S189" s="558"/>
      <c r="T189" s="557"/>
      <c r="U189" s="570"/>
      <c r="X189" s="558"/>
    </row>
    <row r="190" spans="1:27" ht="22.5" outlineLevel="3">
      <c r="A190" s="599"/>
      <c r="B190" s="600"/>
      <c r="C190" s="601">
        <v>36</v>
      </c>
      <c r="D190" s="602" t="s">
        <v>1368</v>
      </c>
      <c r="E190" s="603" t="s">
        <v>2227</v>
      </c>
      <c r="F190" s="604" t="s">
        <v>2226</v>
      </c>
      <c r="G190" s="602" t="s">
        <v>137</v>
      </c>
      <c r="H190" s="605">
        <v>10</v>
      </c>
      <c r="I190" s="606">
        <v>0</v>
      </c>
      <c r="J190" s="607">
        <f>H190*I190</f>
        <v>0</v>
      </c>
      <c r="K190" s="605">
        <v>4.8000000000000001E-4</v>
      </c>
      <c r="L190" s="605">
        <f>H190*K190</f>
        <v>4.8000000000000004E-3</v>
      </c>
      <c r="M190" s="605"/>
      <c r="N190" s="605">
        <f>H190*M190</f>
        <v>0</v>
      </c>
      <c r="O190" s="607">
        <v>21</v>
      </c>
      <c r="P190" s="607">
        <f>J190*(O190/100)</f>
        <v>0</v>
      </c>
      <c r="Q190" s="607">
        <f>J190+P190</f>
        <v>0</v>
      </c>
      <c r="R190" s="608"/>
      <c r="S190" s="608"/>
      <c r="T190" s="609">
        <v>1</v>
      </c>
      <c r="U190" s="570"/>
      <c r="V190" s="570"/>
      <c r="W190" s="570"/>
      <c r="X190" s="558"/>
    </row>
    <row r="191" spans="1:27" ht="9.75" outlineLevel="4">
      <c r="A191" s="610"/>
      <c r="B191" s="611"/>
      <c r="C191" s="611"/>
      <c r="D191" s="612"/>
      <c r="E191" s="613" t="s">
        <v>1330</v>
      </c>
      <c r="F191" s="641" t="s">
        <v>2225</v>
      </c>
      <c r="G191" s="641"/>
      <c r="H191" s="642"/>
      <c r="I191" s="643"/>
      <c r="J191" s="644"/>
      <c r="K191" s="614"/>
      <c r="L191" s="614"/>
      <c r="M191" s="614"/>
      <c r="N191" s="614"/>
      <c r="O191" s="615"/>
      <c r="P191" s="615"/>
      <c r="Q191" s="615"/>
      <c r="R191" s="612"/>
      <c r="S191" s="612"/>
      <c r="T191" s="611"/>
      <c r="U191" s="564"/>
      <c r="V191" s="570"/>
      <c r="W191" s="570"/>
      <c r="X191" s="616" t="str">
        <f>F191</f>
        <v>Osazování zárubní nebo rámů kovových dveřních lisovaných nebo z úhelníků bez dveřních křídel na montážní pěnu, plochy otvoru do 2,5 m2</v>
      </c>
      <c r="Y191" s="562"/>
      <c r="AA191" s="617"/>
    </row>
    <row r="192" spans="1:27" ht="7.5" customHeight="1" outlineLevel="4">
      <c r="B192" s="557"/>
      <c r="C192" s="557"/>
      <c r="D192" s="558"/>
      <c r="E192" s="558"/>
      <c r="F192" s="618"/>
      <c r="G192" s="558"/>
      <c r="H192" s="559"/>
      <c r="I192" s="560"/>
      <c r="J192" s="561"/>
      <c r="K192" s="559"/>
      <c r="L192" s="559"/>
      <c r="M192" s="559"/>
      <c r="N192" s="559"/>
      <c r="O192" s="561"/>
      <c r="P192" s="561"/>
      <c r="Q192" s="561"/>
      <c r="R192" s="558"/>
      <c r="S192" s="558"/>
      <c r="T192" s="557"/>
      <c r="U192" s="570"/>
      <c r="X192" s="558"/>
    </row>
    <row r="193" spans="1:27" ht="11.25" customHeight="1" outlineLevel="4">
      <c r="A193" s="619"/>
      <c r="B193" s="620"/>
      <c r="C193" s="620"/>
      <c r="D193" s="621"/>
      <c r="E193" s="622" t="s">
        <v>1434</v>
      </c>
      <c r="F193" s="623" t="s">
        <v>2224</v>
      </c>
      <c r="G193" s="621"/>
      <c r="H193" s="624">
        <v>5</v>
      </c>
      <c r="I193" s="625"/>
      <c r="J193" s="626"/>
      <c r="K193" s="627"/>
      <c r="L193" s="627"/>
      <c r="M193" s="627"/>
      <c r="N193" s="627"/>
      <c r="O193" s="626"/>
      <c r="P193" s="626"/>
      <c r="Q193" s="626"/>
      <c r="R193" s="621"/>
      <c r="S193" s="621"/>
      <c r="T193" s="620"/>
      <c r="U193" s="564"/>
      <c r="V193" s="570"/>
      <c r="W193" s="570"/>
      <c r="X193" s="558"/>
    </row>
    <row r="194" spans="1:27" ht="11.25" customHeight="1" outlineLevel="4">
      <c r="A194" s="619"/>
      <c r="B194" s="620"/>
      <c r="C194" s="620"/>
      <c r="D194" s="621"/>
      <c r="E194" s="622"/>
      <c r="F194" s="623" t="s">
        <v>2223</v>
      </c>
      <c r="G194" s="621"/>
      <c r="H194" s="624">
        <v>5</v>
      </c>
      <c r="I194" s="625"/>
      <c r="J194" s="626"/>
      <c r="K194" s="627"/>
      <c r="L194" s="627"/>
      <c r="M194" s="627"/>
      <c r="N194" s="627"/>
      <c r="O194" s="626"/>
      <c r="P194" s="626"/>
      <c r="Q194" s="626"/>
      <c r="R194" s="621"/>
      <c r="S194" s="621"/>
      <c r="T194" s="620"/>
      <c r="U194" s="564"/>
      <c r="V194" s="570"/>
      <c r="W194" s="570"/>
      <c r="X194" s="558"/>
    </row>
    <row r="195" spans="1:27" ht="7.5" customHeight="1" outlineLevel="4">
      <c r="A195" s="570"/>
      <c r="B195" s="557"/>
      <c r="C195" s="557"/>
      <c r="D195" s="558"/>
      <c r="E195" s="558"/>
      <c r="F195" s="568"/>
      <c r="G195" s="558"/>
      <c r="H195" s="559"/>
      <c r="I195" s="560"/>
      <c r="J195" s="561"/>
      <c r="K195" s="559"/>
      <c r="L195" s="559"/>
      <c r="M195" s="559"/>
      <c r="N195" s="559"/>
      <c r="O195" s="561"/>
      <c r="P195" s="561"/>
      <c r="Q195" s="561"/>
      <c r="R195" s="558"/>
      <c r="S195" s="558"/>
      <c r="T195" s="557"/>
      <c r="U195" s="570"/>
      <c r="X195" s="558"/>
    </row>
    <row r="196" spans="1:27" ht="11.25" outlineLevel="3">
      <c r="A196" s="599"/>
      <c r="B196" s="600"/>
      <c r="C196" s="601">
        <v>37</v>
      </c>
      <c r="D196" s="602" t="s">
        <v>1418</v>
      </c>
      <c r="E196" s="603" t="s">
        <v>2222</v>
      </c>
      <c r="F196" s="604" t="s">
        <v>2221</v>
      </c>
      <c r="G196" s="602" t="s">
        <v>137</v>
      </c>
      <c r="H196" s="605">
        <v>5</v>
      </c>
      <c r="I196" s="606">
        <v>0</v>
      </c>
      <c r="J196" s="607">
        <f>H196*I196</f>
        <v>0</v>
      </c>
      <c r="K196" s="605">
        <v>1.489E-2</v>
      </c>
      <c r="L196" s="605">
        <f>H196*K196</f>
        <v>7.4450000000000002E-2</v>
      </c>
      <c r="M196" s="605"/>
      <c r="N196" s="605">
        <f>H196*M196</f>
        <v>0</v>
      </c>
      <c r="O196" s="607">
        <v>21</v>
      </c>
      <c r="P196" s="607">
        <f>J196*(O196/100)</f>
        <v>0</v>
      </c>
      <c r="Q196" s="607">
        <f>J196+P196</f>
        <v>0</v>
      </c>
      <c r="R196" s="608"/>
      <c r="S196" s="608"/>
      <c r="T196" s="609">
        <v>1</v>
      </c>
      <c r="U196" s="570"/>
      <c r="V196" s="570"/>
      <c r="W196" s="570"/>
      <c r="X196" s="558"/>
    </row>
    <row r="197" spans="1:27" ht="9.75" outlineLevel="4">
      <c r="A197" s="610"/>
      <c r="B197" s="611"/>
      <c r="C197" s="611"/>
      <c r="D197" s="612"/>
      <c r="E197" s="613" t="s">
        <v>1330</v>
      </c>
      <c r="F197" s="641" t="s">
        <v>1400</v>
      </c>
      <c r="G197" s="641"/>
      <c r="H197" s="642"/>
      <c r="I197" s="643"/>
      <c r="J197" s="644"/>
      <c r="K197" s="614"/>
      <c r="L197" s="614"/>
      <c r="M197" s="614"/>
      <c r="N197" s="614"/>
      <c r="O197" s="615"/>
      <c r="P197" s="615"/>
      <c r="Q197" s="615"/>
      <c r="R197" s="612"/>
      <c r="S197" s="612"/>
      <c r="T197" s="611"/>
      <c r="U197" s="564"/>
      <c r="V197" s="570"/>
      <c r="W197" s="570"/>
      <c r="X197" s="616" t="str">
        <f>F197</f>
        <v>---</v>
      </c>
      <c r="Y197" s="562"/>
      <c r="AA197" s="617"/>
    </row>
    <row r="198" spans="1:27" ht="7.5" customHeight="1" outlineLevel="4">
      <c r="B198" s="557"/>
      <c r="C198" s="557"/>
      <c r="D198" s="558"/>
      <c r="E198" s="558"/>
      <c r="F198" s="618"/>
      <c r="G198" s="558"/>
      <c r="H198" s="559"/>
      <c r="I198" s="560"/>
      <c r="J198" s="561"/>
      <c r="K198" s="559"/>
      <c r="L198" s="559"/>
      <c r="M198" s="559"/>
      <c r="N198" s="559"/>
      <c r="O198" s="561"/>
      <c r="P198" s="561"/>
      <c r="Q198" s="561"/>
      <c r="R198" s="558"/>
      <c r="S198" s="558"/>
      <c r="T198" s="557"/>
      <c r="U198" s="570"/>
      <c r="X198" s="558"/>
    </row>
    <row r="199" spans="1:27" ht="11.25" customHeight="1" outlineLevel="4">
      <c r="A199" s="619"/>
      <c r="B199" s="620"/>
      <c r="C199" s="620"/>
      <c r="D199" s="621"/>
      <c r="E199" s="622" t="s">
        <v>1434</v>
      </c>
      <c r="F199" s="623" t="s">
        <v>2151</v>
      </c>
      <c r="G199" s="621"/>
      <c r="H199" s="624">
        <v>3</v>
      </c>
      <c r="I199" s="625"/>
      <c r="J199" s="626"/>
      <c r="K199" s="627"/>
      <c r="L199" s="627"/>
      <c r="M199" s="627"/>
      <c r="N199" s="627"/>
      <c r="O199" s="626"/>
      <c r="P199" s="626"/>
      <c r="Q199" s="626"/>
      <c r="R199" s="621"/>
      <c r="S199" s="621"/>
      <c r="T199" s="620"/>
      <c r="U199" s="564"/>
      <c r="V199" s="570"/>
      <c r="W199" s="570"/>
      <c r="X199" s="558"/>
    </row>
    <row r="200" spans="1:27" ht="11.25" customHeight="1" outlineLevel="4">
      <c r="A200" s="619"/>
      <c r="B200" s="620"/>
      <c r="C200" s="620"/>
      <c r="D200" s="621"/>
      <c r="E200" s="622"/>
      <c r="F200" s="623" t="s">
        <v>2143</v>
      </c>
      <c r="G200" s="621"/>
      <c r="H200" s="624">
        <v>2</v>
      </c>
      <c r="I200" s="625"/>
      <c r="J200" s="626"/>
      <c r="K200" s="627"/>
      <c r="L200" s="627"/>
      <c r="M200" s="627"/>
      <c r="N200" s="627"/>
      <c r="O200" s="626"/>
      <c r="P200" s="626"/>
      <c r="Q200" s="626"/>
      <c r="R200" s="621"/>
      <c r="S200" s="621"/>
      <c r="T200" s="620"/>
      <c r="U200" s="564"/>
      <c r="V200" s="570"/>
      <c r="W200" s="570"/>
      <c r="X200" s="558"/>
    </row>
    <row r="201" spans="1:27" ht="7.5" customHeight="1" outlineLevel="4">
      <c r="A201" s="570"/>
      <c r="B201" s="557"/>
      <c r="C201" s="557"/>
      <c r="D201" s="558"/>
      <c r="E201" s="558"/>
      <c r="F201" s="568"/>
      <c r="G201" s="558"/>
      <c r="H201" s="559"/>
      <c r="I201" s="560"/>
      <c r="J201" s="561"/>
      <c r="K201" s="559"/>
      <c r="L201" s="559"/>
      <c r="M201" s="559"/>
      <c r="N201" s="559"/>
      <c r="O201" s="561"/>
      <c r="P201" s="561"/>
      <c r="Q201" s="561"/>
      <c r="R201" s="558"/>
      <c r="S201" s="558"/>
      <c r="T201" s="557"/>
      <c r="U201" s="570"/>
      <c r="X201" s="558"/>
    </row>
    <row r="202" spans="1:27" ht="11.25" outlineLevel="3">
      <c r="A202" s="599"/>
      <c r="B202" s="600"/>
      <c r="C202" s="601">
        <v>38</v>
      </c>
      <c r="D202" s="602" t="s">
        <v>1418</v>
      </c>
      <c r="E202" s="603" t="s">
        <v>2220</v>
      </c>
      <c r="F202" s="604" t="s">
        <v>2219</v>
      </c>
      <c r="G202" s="602" t="s">
        <v>137</v>
      </c>
      <c r="H202" s="605">
        <v>2</v>
      </c>
      <c r="I202" s="606">
        <v>0</v>
      </c>
      <c r="J202" s="607">
        <f>H202*I202</f>
        <v>0</v>
      </c>
      <c r="K202" s="605">
        <v>1.521E-2</v>
      </c>
      <c r="L202" s="605">
        <f>H202*K202</f>
        <v>3.0419999999999999E-2</v>
      </c>
      <c r="M202" s="605"/>
      <c r="N202" s="605">
        <f>H202*M202</f>
        <v>0</v>
      </c>
      <c r="O202" s="607">
        <v>21</v>
      </c>
      <c r="P202" s="607">
        <f>J202*(O202/100)</f>
        <v>0</v>
      </c>
      <c r="Q202" s="607">
        <f>J202+P202</f>
        <v>0</v>
      </c>
      <c r="R202" s="608"/>
      <c r="S202" s="608"/>
      <c r="T202" s="609">
        <v>1</v>
      </c>
      <c r="U202" s="570"/>
      <c r="V202" s="570"/>
      <c r="W202" s="570"/>
      <c r="X202" s="558"/>
    </row>
    <row r="203" spans="1:27" ht="9.75" outlineLevel="4">
      <c r="A203" s="610"/>
      <c r="B203" s="611"/>
      <c r="C203" s="611"/>
      <c r="D203" s="612"/>
      <c r="E203" s="613" t="s">
        <v>1330</v>
      </c>
      <c r="F203" s="641" t="s">
        <v>1400</v>
      </c>
      <c r="G203" s="641"/>
      <c r="H203" s="642"/>
      <c r="I203" s="643"/>
      <c r="J203" s="644"/>
      <c r="K203" s="614"/>
      <c r="L203" s="614"/>
      <c r="M203" s="614"/>
      <c r="N203" s="614"/>
      <c r="O203" s="615"/>
      <c r="P203" s="615"/>
      <c r="Q203" s="615"/>
      <c r="R203" s="612"/>
      <c r="S203" s="612"/>
      <c r="T203" s="611"/>
      <c r="U203" s="564"/>
      <c r="V203" s="570"/>
      <c r="W203" s="570"/>
      <c r="X203" s="616" t="str">
        <f>F203</f>
        <v>---</v>
      </c>
      <c r="Y203" s="562"/>
      <c r="AA203" s="617"/>
    </row>
    <row r="204" spans="1:27" ht="7.5" customHeight="1" outlineLevel="4">
      <c r="B204" s="557"/>
      <c r="C204" s="557"/>
      <c r="D204" s="558"/>
      <c r="E204" s="558"/>
      <c r="F204" s="618"/>
      <c r="G204" s="558"/>
      <c r="H204" s="559"/>
      <c r="I204" s="560"/>
      <c r="J204" s="561"/>
      <c r="K204" s="559"/>
      <c r="L204" s="559"/>
      <c r="M204" s="559"/>
      <c r="N204" s="559"/>
      <c r="O204" s="561"/>
      <c r="P204" s="561"/>
      <c r="Q204" s="561"/>
      <c r="R204" s="558"/>
      <c r="S204" s="558"/>
      <c r="T204" s="557"/>
      <c r="U204" s="570"/>
      <c r="X204" s="558"/>
    </row>
    <row r="205" spans="1:27" ht="11.25" customHeight="1" outlineLevel="4">
      <c r="A205" s="619"/>
      <c r="B205" s="620"/>
      <c r="C205" s="620"/>
      <c r="D205" s="621"/>
      <c r="E205" s="622" t="s">
        <v>1434</v>
      </c>
      <c r="F205" s="623" t="s">
        <v>2212</v>
      </c>
      <c r="G205" s="621"/>
      <c r="H205" s="624">
        <v>1</v>
      </c>
      <c r="I205" s="625"/>
      <c r="J205" s="626"/>
      <c r="K205" s="627"/>
      <c r="L205" s="627"/>
      <c r="M205" s="627"/>
      <c r="N205" s="627"/>
      <c r="O205" s="626"/>
      <c r="P205" s="626"/>
      <c r="Q205" s="626"/>
      <c r="R205" s="621"/>
      <c r="S205" s="621"/>
      <c r="T205" s="620"/>
      <c r="U205" s="564"/>
      <c r="V205" s="570"/>
      <c r="W205" s="570"/>
      <c r="X205" s="558"/>
    </row>
    <row r="206" spans="1:27" ht="11.25" customHeight="1" outlineLevel="4">
      <c r="A206" s="619"/>
      <c r="B206" s="620"/>
      <c r="C206" s="620"/>
      <c r="D206" s="621"/>
      <c r="E206" s="622"/>
      <c r="F206" s="623" t="s">
        <v>2218</v>
      </c>
      <c r="G206" s="621"/>
      <c r="H206" s="624">
        <v>1</v>
      </c>
      <c r="I206" s="625"/>
      <c r="J206" s="626"/>
      <c r="K206" s="627"/>
      <c r="L206" s="627"/>
      <c r="M206" s="627"/>
      <c r="N206" s="627"/>
      <c r="O206" s="626"/>
      <c r="P206" s="626"/>
      <c r="Q206" s="626"/>
      <c r="R206" s="621"/>
      <c r="S206" s="621"/>
      <c r="T206" s="620"/>
      <c r="U206" s="564"/>
      <c r="V206" s="570"/>
      <c r="W206" s="570"/>
      <c r="X206" s="558"/>
    </row>
    <row r="207" spans="1:27" ht="7.5" customHeight="1" outlineLevel="4">
      <c r="A207" s="570"/>
      <c r="B207" s="557"/>
      <c r="C207" s="557"/>
      <c r="D207" s="558"/>
      <c r="E207" s="558"/>
      <c r="F207" s="568"/>
      <c r="G207" s="558"/>
      <c r="H207" s="559"/>
      <c r="I207" s="560"/>
      <c r="J207" s="561"/>
      <c r="K207" s="559"/>
      <c r="L207" s="559"/>
      <c r="M207" s="559"/>
      <c r="N207" s="559"/>
      <c r="O207" s="561"/>
      <c r="P207" s="561"/>
      <c r="Q207" s="561"/>
      <c r="R207" s="558"/>
      <c r="S207" s="558"/>
      <c r="T207" s="557"/>
      <c r="U207" s="570"/>
      <c r="X207" s="558"/>
    </row>
    <row r="208" spans="1:27" ht="11.25" outlineLevel="3">
      <c r="A208" s="599"/>
      <c r="B208" s="600"/>
      <c r="C208" s="601">
        <v>39</v>
      </c>
      <c r="D208" s="602" t="s">
        <v>1418</v>
      </c>
      <c r="E208" s="603" t="s">
        <v>2217</v>
      </c>
      <c r="F208" s="604" t="s">
        <v>2216</v>
      </c>
      <c r="G208" s="602" t="s">
        <v>137</v>
      </c>
      <c r="H208" s="605">
        <v>2</v>
      </c>
      <c r="I208" s="606">
        <v>0</v>
      </c>
      <c r="J208" s="607">
        <f>H208*I208</f>
        <v>0</v>
      </c>
      <c r="K208" s="605">
        <v>2.0650000000000002E-2</v>
      </c>
      <c r="L208" s="605">
        <f>H208*K208</f>
        <v>4.1300000000000003E-2</v>
      </c>
      <c r="M208" s="605"/>
      <c r="N208" s="605">
        <f>H208*M208</f>
        <v>0</v>
      </c>
      <c r="O208" s="607">
        <v>21</v>
      </c>
      <c r="P208" s="607">
        <f>J208*(O208/100)</f>
        <v>0</v>
      </c>
      <c r="Q208" s="607">
        <f>J208+P208</f>
        <v>0</v>
      </c>
      <c r="R208" s="608"/>
      <c r="S208" s="608"/>
      <c r="T208" s="609">
        <v>1</v>
      </c>
      <c r="U208" s="570"/>
      <c r="V208" s="570"/>
      <c r="W208" s="570"/>
      <c r="X208" s="558"/>
    </row>
    <row r="209" spans="1:27" ht="9.75" outlineLevel="4">
      <c r="A209" s="610"/>
      <c r="B209" s="611"/>
      <c r="C209" s="611"/>
      <c r="D209" s="612"/>
      <c r="E209" s="613" t="s">
        <v>1330</v>
      </c>
      <c r="F209" s="641" t="s">
        <v>1400</v>
      </c>
      <c r="G209" s="641"/>
      <c r="H209" s="642"/>
      <c r="I209" s="643"/>
      <c r="J209" s="644"/>
      <c r="K209" s="614"/>
      <c r="L209" s="614"/>
      <c r="M209" s="614"/>
      <c r="N209" s="614"/>
      <c r="O209" s="615"/>
      <c r="P209" s="615"/>
      <c r="Q209" s="615"/>
      <c r="R209" s="612"/>
      <c r="S209" s="612"/>
      <c r="T209" s="611"/>
      <c r="U209" s="564"/>
      <c r="V209" s="570"/>
      <c r="W209" s="570"/>
      <c r="X209" s="616" t="str">
        <f>F209</f>
        <v>---</v>
      </c>
      <c r="Y209" s="562"/>
      <c r="AA209" s="617"/>
    </row>
    <row r="210" spans="1:27" ht="7.5" customHeight="1" outlineLevel="4">
      <c r="B210" s="557"/>
      <c r="C210" s="557"/>
      <c r="D210" s="558"/>
      <c r="E210" s="558"/>
      <c r="F210" s="618"/>
      <c r="G210" s="558"/>
      <c r="H210" s="559"/>
      <c r="I210" s="560"/>
      <c r="J210" s="561"/>
      <c r="K210" s="559"/>
      <c r="L210" s="559"/>
      <c r="M210" s="559"/>
      <c r="N210" s="559"/>
      <c r="O210" s="561"/>
      <c r="P210" s="561"/>
      <c r="Q210" s="561"/>
      <c r="R210" s="558"/>
      <c r="S210" s="558"/>
      <c r="T210" s="557"/>
      <c r="U210" s="570"/>
      <c r="X210" s="558"/>
    </row>
    <row r="211" spans="1:27" ht="11.25" customHeight="1" outlineLevel="4">
      <c r="A211" s="619"/>
      <c r="B211" s="620"/>
      <c r="C211" s="620"/>
      <c r="D211" s="621"/>
      <c r="E211" s="622" t="s">
        <v>1434</v>
      </c>
      <c r="F211" s="623" t="s">
        <v>2215</v>
      </c>
      <c r="G211" s="621"/>
      <c r="H211" s="624">
        <v>2</v>
      </c>
      <c r="I211" s="625"/>
      <c r="J211" s="626"/>
      <c r="K211" s="627"/>
      <c r="L211" s="627"/>
      <c r="M211" s="627"/>
      <c r="N211" s="627"/>
      <c r="O211" s="626"/>
      <c r="P211" s="626"/>
      <c r="Q211" s="626"/>
      <c r="R211" s="621"/>
      <c r="S211" s="621"/>
      <c r="T211" s="620"/>
      <c r="U211" s="564"/>
      <c r="V211" s="570"/>
      <c r="W211" s="570"/>
      <c r="X211" s="558"/>
    </row>
    <row r="212" spans="1:27" ht="7.5" customHeight="1" outlineLevel="4">
      <c r="A212" s="570"/>
      <c r="B212" s="557"/>
      <c r="C212" s="557"/>
      <c r="D212" s="558"/>
      <c r="E212" s="558"/>
      <c r="F212" s="568"/>
      <c r="G212" s="558"/>
      <c r="H212" s="559"/>
      <c r="I212" s="560"/>
      <c r="J212" s="561"/>
      <c r="K212" s="559"/>
      <c r="L212" s="559"/>
      <c r="M212" s="559"/>
      <c r="N212" s="559"/>
      <c r="O212" s="561"/>
      <c r="P212" s="561"/>
      <c r="Q212" s="561"/>
      <c r="R212" s="558"/>
      <c r="S212" s="558"/>
      <c r="T212" s="557"/>
      <c r="U212" s="570"/>
      <c r="X212" s="558"/>
    </row>
    <row r="213" spans="1:27" ht="11.25" outlineLevel="3">
      <c r="A213" s="599"/>
      <c r="B213" s="600"/>
      <c r="C213" s="601">
        <v>40</v>
      </c>
      <c r="D213" s="602" t="s">
        <v>1418</v>
      </c>
      <c r="E213" s="603" t="s">
        <v>2214</v>
      </c>
      <c r="F213" s="604" t="s">
        <v>2213</v>
      </c>
      <c r="G213" s="602" t="s">
        <v>137</v>
      </c>
      <c r="H213" s="605">
        <v>1</v>
      </c>
      <c r="I213" s="606">
        <v>0</v>
      </c>
      <c r="J213" s="607">
        <f>H213*I213</f>
        <v>0</v>
      </c>
      <c r="K213" s="605">
        <v>1.553E-2</v>
      </c>
      <c r="L213" s="605">
        <f>H213*K213</f>
        <v>1.553E-2</v>
      </c>
      <c r="M213" s="605"/>
      <c r="N213" s="605">
        <f>H213*M213</f>
        <v>0</v>
      </c>
      <c r="O213" s="607">
        <v>21</v>
      </c>
      <c r="P213" s="607">
        <f>J213*(O213/100)</f>
        <v>0</v>
      </c>
      <c r="Q213" s="607">
        <f>J213+P213</f>
        <v>0</v>
      </c>
      <c r="R213" s="608"/>
      <c r="S213" s="608"/>
      <c r="T213" s="609">
        <v>1</v>
      </c>
      <c r="U213" s="570"/>
      <c r="V213" s="570"/>
      <c r="W213" s="570"/>
      <c r="X213" s="558"/>
    </row>
    <row r="214" spans="1:27" ht="9.75" outlineLevel="4">
      <c r="A214" s="610"/>
      <c r="B214" s="611"/>
      <c r="C214" s="611"/>
      <c r="D214" s="612"/>
      <c r="E214" s="613" t="s">
        <v>1330</v>
      </c>
      <c r="F214" s="641" t="s">
        <v>1400</v>
      </c>
      <c r="G214" s="641"/>
      <c r="H214" s="642"/>
      <c r="I214" s="643"/>
      <c r="J214" s="644"/>
      <c r="K214" s="614"/>
      <c r="L214" s="614"/>
      <c r="M214" s="614"/>
      <c r="N214" s="614"/>
      <c r="O214" s="615"/>
      <c r="P214" s="615"/>
      <c r="Q214" s="615"/>
      <c r="R214" s="612"/>
      <c r="S214" s="612"/>
      <c r="T214" s="611"/>
      <c r="U214" s="564"/>
      <c r="V214" s="570"/>
      <c r="W214" s="570"/>
      <c r="X214" s="616" t="str">
        <f>F214</f>
        <v>---</v>
      </c>
      <c r="Y214" s="562"/>
      <c r="AA214" s="617"/>
    </row>
    <row r="215" spans="1:27" ht="7.5" customHeight="1" outlineLevel="4">
      <c r="B215" s="557"/>
      <c r="C215" s="557"/>
      <c r="D215" s="558"/>
      <c r="E215" s="558"/>
      <c r="F215" s="618"/>
      <c r="G215" s="558"/>
      <c r="H215" s="559"/>
      <c r="I215" s="560"/>
      <c r="J215" s="561"/>
      <c r="K215" s="559"/>
      <c r="L215" s="559"/>
      <c r="M215" s="559"/>
      <c r="N215" s="559"/>
      <c r="O215" s="561"/>
      <c r="P215" s="561"/>
      <c r="Q215" s="561"/>
      <c r="R215" s="558"/>
      <c r="S215" s="558"/>
      <c r="T215" s="557"/>
      <c r="U215" s="570"/>
      <c r="X215" s="558"/>
    </row>
    <row r="216" spans="1:27" ht="11.25" customHeight="1" outlineLevel="4">
      <c r="A216" s="619"/>
      <c r="B216" s="620"/>
      <c r="C216" s="620"/>
      <c r="D216" s="621"/>
      <c r="E216" s="622" t="s">
        <v>1434</v>
      </c>
      <c r="F216" s="623" t="s">
        <v>2212</v>
      </c>
      <c r="G216" s="621"/>
      <c r="H216" s="624">
        <v>1</v>
      </c>
      <c r="I216" s="625"/>
      <c r="J216" s="626"/>
      <c r="K216" s="627"/>
      <c r="L216" s="627"/>
      <c r="M216" s="627"/>
      <c r="N216" s="627"/>
      <c r="O216" s="626"/>
      <c r="P216" s="626"/>
      <c r="Q216" s="626"/>
      <c r="R216" s="621"/>
      <c r="S216" s="621"/>
      <c r="T216" s="620"/>
      <c r="U216" s="564"/>
      <c r="V216" s="570"/>
      <c r="W216" s="570"/>
      <c r="X216" s="558"/>
    </row>
    <row r="217" spans="1:27" ht="7.5" customHeight="1" outlineLevel="4">
      <c r="A217" s="570"/>
      <c r="B217" s="557"/>
      <c r="C217" s="557"/>
      <c r="D217" s="558"/>
      <c r="E217" s="558"/>
      <c r="F217" s="568"/>
      <c r="G217" s="558"/>
      <c r="H217" s="559"/>
      <c r="I217" s="560"/>
      <c r="J217" s="561"/>
      <c r="K217" s="559"/>
      <c r="L217" s="559"/>
      <c r="M217" s="559"/>
      <c r="N217" s="559"/>
      <c r="O217" s="561"/>
      <c r="P217" s="561"/>
      <c r="Q217" s="561"/>
      <c r="R217" s="558"/>
      <c r="S217" s="558"/>
      <c r="T217" s="557"/>
      <c r="U217" s="570"/>
      <c r="X217" s="558"/>
    </row>
    <row r="218" spans="1:27" ht="11.25" outlineLevel="3">
      <c r="A218" s="599"/>
      <c r="B218" s="600"/>
      <c r="C218" s="601">
        <v>41</v>
      </c>
      <c r="D218" s="602" t="s">
        <v>1368</v>
      </c>
      <c r="E218" s="603" t="s">
        <v>2211</v>
      </c>
      <c r="F218" s="604" t="s">
        <v>2210</v>
      </c>
      <c r="G218" s="602" t="s">
        <v>1426</v>
      </c>
      <c r="H218" s="605">
        <v>244.1</v>
      </c>
      <c r="I218" s="606">
        <v>0</v>
      </c>
      <c r="J218" s="607">
        <f>H218*I218</f>
        <v>0</v>
      </c>
      <c r="K218" s="605">
        <v>0.105</v>
      </c>
      <c r="L218" s="605">
        <f>H218*K218</f>
        <v>25.630499999999998</v>
      </c>
      <c r="M218" s="605"/>
      <c r="N218" s="605">
        <f>H218*M218</f>
        <v>0</v>
      </c>
      <c r="O218" s="607">
        <v>21</v>
      </c>
      <c r="P218" s="607">
        <f>J218*(O218/100)</f>
        <v>0</v>
      </c>
      <c r="Q218" s="607">
        <f>J218+P218</f>
        <v>0</v>
      </c>
      <c r="R218" s="608"/>
      <c r="S218" s="608"/>
      <c r="T218" s="609">
        <v>1</v>
      </c>
      <c r="U218" s="570"/>
      <c r="V218" s="570"/>
      <c r="W218" s="570"/>
      <c r="X218" s="558"/>
    </row>
    <row r="219" spans="1:27" ht="9.75" outlineLevel="4">
      <c r="A219" s="610"/>
      <c r="B219" s="611"/>
      <c r="C219" s="611"/>
      <c r="D219" s="612"/>
      <c r="E219" s="613" t="s">
        <v>1330</v>
      </c>
      <c r="F219" s="641" t="s">
        <v>2209</v>
      </c>
      <c r="G219" s="641"/>
      <c r="H219" s="642"/>
      <c r="I219" s="643"/>
      <c r="J219" s="644"/>
      <c r="K219" s="614"/>
      <c r="L219" s="614"/>
      <c r="M219" s="614"/>
      <c r="N219" s="614"/>
      <c r="O219" s="615"/>
      <c r="P219" s="615"/>
      <c r="Q219" s="615"/>
      <c r="R219" s="612"/>
      <c r="S219" s="612"/>
      <c r="T219" s="611"/>
      <c r="U219" s="564"/>
      <c r="V219" s="570"/>
      <c r="W219" s="570"/>
      <c r="X219" s="616" t="str">
        <f>F219</f>
        <v>Potěr cementový vyrovnávací ze suchých směsí v ploše o průměrné (střední) tl. přes 40 do 50 mm</v>
      </c>
      <c r="Y219" s="562"/>
      <c r="AA219" s="617"/>
    </row>
    <row r="220" spans="1:27" ht="7.5" customHeight="1" outlineLevel="4">
      <c r="B220" s="557"/>
      <c r="C220" s="557"/>
      <c r="D220" s="558"/>
      <c r="E220" s="558"/>
      <c r="F220" s="618"/>
      <c r="G220" s="558"/>
      <c r="H220" s="559"/>
      <c r="I220" s="560"/>
      <c r="J220" s="561"/>
      <c r="K220" s="559"/>
      <c r="L220" s="559"/>
      <c r="M220" s="559"/>
      <c r="N220" s="559"/>
      <c r="O220" s="561"/>
      <c r="P220" s="561"/>
      <c r="Q220" s="561"/>
      <c r="R220" s="558"/>
      <c r="S220" s="558"/>
      <c r="T220" s="557"/>
      <c r="U220" s="570"/>
      <c r="X220" s="558"/>
    </row>
    <row r="221" spans="1:27" ht="11.25" customHeight="1" outlineLevel="4">
      <c r="A221" s="619"/>
      <c r="B221" s="620"/>
      <c r="C221" s="620"/>
      <c r="D221" s="621"/>
      <c r="E221" s="622" t="s">
        <v>1434</v>
      </c>
      <c r="F221" s="623" t="s">
        <v>2208</v>
      </c>
      <c r="G221" s="621"/>
      <c r="H221" s="624">
        <v>88.6</v>
      </c>
      <c r="I221" s="625"/>
      <c r="J221" s="626"/>
      <c r="K221" s="627"/>
      <c r="L221" s="627"/>
      <c r="M221" s="627"/>
      <c r="N221" s="627"/>
      <c r="O221" s="626"/>
      <c r="P221" s="626"/>
      <c r="Q221" s="626"/>
      <c r="R221" s="621"/>
      <c r="S221" s="621"/>
      <c r="T221" s="620"/>
      <c r="U221" s="564"/>
      <c r="V221" s="570"/>
      <c r="W221" s="570"/>
      <c r="X221" s="558"/>
    </row>
    <row r="222" spans="1:27" ht="11.25" customHeight="1" outlineLevel="4">
      <c r="A222" s="619"/>
      <c r="B222" s="620"/>
      <c r="C222" s="620"/>
      <c r="D222" s="621"/>
      <c r="E222" s="622"/>
      <c r="F222" s="623" t="s">
        <v>2207</v>
      </c>
      <c r="G222" s="621"/>
      <c r="H222" s="624">
        <v>155.5</v>
      </c>
      <c r="I222" s="625"/>
      <c r="J222" s="626"/>
      <c r="K222" s="627"/>
      <c r="L222" s="627"/>
      <c r="M222" s="627"/>
      <c r="N222" s="627"/>
      <c r="O222" s="626"/>
      <c r="P222" s="626"/>
      <c r="Q222" s="626"/>
      <c r="R222" s="621"/>
      <c r="S222" s="621"/>
      <c r="T222" s="620"/>
      <c r="U222" s="564"/>
      <c r="V222" s="570"/>
      <c r="W222" s="570"/>
      <c r="X222" s="558"/>
    </row>
    <row r="223" spans="1:27" ht="7.5" customHeight="1" outlineLevel="4">
      <c r="A223" s="570"/>
      <c r="B223" s="557"/>
      <c r="C223" s="557"/>
      <c r="D223" s="558"/>
      <c r="E223" s="558"/>
      <c r="F223" s="568"/>
      <c r="G223" s="558"/>
      <c r="H223" s="559"/>
      <c r="I223" s="560"/>
      <c r="J223" s="561"/>
      <c r="K223" s="559"/>
      <c r="L223" s="559"/>
      <c r="M223" s="559"/>
      <c r="N223" s="559"/>
      <c r="O223" s="561"/>
      <c r="P223" s="561"/>
      <c r="Q223" s="561"/>
      <c r="R223" s="558"/>
      <c r="S223" s="558"/>
      <c r="T223" s="557"/>
      <c r="U223" s="570"/>
      <c r="X223" s="558"/>
    </row>
    <row r="224" spans="1:27" ht="11.25" outlineLevel="3">
      <c r="A224" s="599"/>
      <c r="B224" s="600"/>
      <c r="C224" s="601">
        <v>42</v>
      </c>
      <c r="D224" s="602" t="s">
        <v>1368</v>
      </c>
      <c r="E224" s="603" t="s">
        <v>2206</v>
      </c>
      <c r="F224" s="604" t="s">
        <v>2205</v>
      </c>
      <c r="G224" s="602" t="s">
        <v>1430</v>
      </c>
      <c r="H224" s="605">
        <v>3.9980000000000002</v>
      </c>
      <c r="I224" s="606">
        <v>0</v>
      </c>
      <c r="J224" s="607">
        <f>H224*I224</f>
        <v>0</v>
      </c>
      <c r="K224" s="605">
        <v>2.5018699999999998</v>
      </c>
      <c r="L224" s="605">
        <f>H224*K224</f>
        <v>10.00247626</v>
      </c>
      <c r="M224" s="605"/>
      <c r="N224" s="605">
        <f>H224*M224</f>
        <v>0</v>
      </c>
      <c r="O224" s="607">
        <v>21</v>
      </c>
      <c r="P224" s="607">
        <f>J224*(O224/100)</f>
        <v>0</v>
      </c>
      <c r="Q224" s="607">
        <f>J224+P224</f>
        <v>0</v>
      </c>
      <c r="R224" s="608"/>
      <c r="S224" s="608"/>
      <c r="T224" s="609">
        <v>1</v>
      </c>
      <c r="U224" s="570"/>
      <c r="V224" s="570"/>
      <c r="W224" s="570"/>
      <c r="X224" s="558"/>
    </row>
    <row r="225" spans="1:27" ht="9.75" outlineLevel="4">
      <c r="A225" s="610"/>
      <c r="B225" s="611"/>
      <c r="C225" s="611"/>
      <c r="D225" s="612"/>
      <c r="E225" s="613" t="s">
        <v>1330</v>
      </c>
      <c r="F225" s="641" t="s">
        <v>2204</v>
      </c>
      <c r="G225" s="641"/>
      <c r="H225" s="642"/>
      <c r="I225" s="643"/>
      <c r="J225" s="644"/>
      <c r="K225" s="614"/>
      <c r="L225" s="614"/>
      <c r="M225" s="614"/>
      <c r="N225" s="614"/>
      <c r="O225" s="615"/>
      <c r="P225" s="615"/>
      <c r="Q225" s="615"/>
      <c r="R225" s="612"/>
      <c r="S225" s="612"/>
      <c r="T225" s="611"/>
      <c r="U225" s="564"/>
      <c r="V225" s="570"/>
      <c r="W225" s="570"/>
      <c r="X225" s="616" t="str">
        <f>F225</f>
        <v>Mazanina z betonu prostého bez zvýšených nároků na prostředí tl. přes 50 do 80 mm tř. C 30/37</v>
      </c>
      <c r="Y225" s="562"/>
      <c r="AA225" s="617"/>
    </row>
    <row r="226" spans="1:27" ht="7.5" customHeight="1" outlineLevel="4">
      <c r="B226" s="557"/>
      <c r="C226" s="557"/>
      <c r="D226" s="558"/>
      <c r="E226" s="558"/>
      <c r="F226" s="618"/>
      <c r="G226" s="558"/>
      <c r="H226" s="559"/>
      <c r="I226" s="560"/>
      <c r="J226" s="561"/>
      <c r="K226" s="559"/>
      <c r="L226" s="559"/>
      <c r="M226" s="559"/>
      <c r="N226" s="559"/>
      <c r="O226" s="561"/>
      <c r="P226" s="561"/>
      <c r="Q226" s="561"/>
      <c r="R226" s="558"/>
      <c r="S226" s="558"/>
      <c r="T226" s="557"/>
      <c r="U226" s="570"/>
      <c r="X226" s="558"/>
    </row>
    <row r="227" spans="1:27" ht="11.25" customHeight="1" outlineLevel="4">
      <c r="A227" s="619"/>
      <c r="B227" s="620"/>
      <c r="C227" s="620"/>
      <c r="D227" s="621"/>
      <c r="E227" s="622" t="s">
        <v>1434</v>
      </c>
      <c r="F227" s="623" t="s">
        <v>2203</v>
      </c>
      <c r="G227" s="621"/>
      <c r="H227" s="624">
        <v>3.9980000000000002</v>
      </c>
      <c r="I227" s="625"/>
      <c r="J227" s="626"/>
      <c r="K227" s="627"/>
      <c r="L227" s="627"/>
      <c r="M227" s="627"/>
      <c r="N227" s="627"/>
      <c r="O227" s="626"/>
      <c r="P227" s="626"/>
      <c r="Q227" s="626"/>
      <c r="R227" s="621"/>
      <c r="S227" s="621"/>
      <c r="T227" s="620"/>
      <c r="U227" s="564"/>
      <c r="V227" s="570"/>
      <c r="W227" s="570"/>
      <c r="X227" s="558"/>
    </row>
    <row r="228" spans="1:27" ht="7.5" customHeight="1" outlineLevel="4">
      <c r="A228" s="570"/>
      <c r="B228" s="557"/>
      <c r="C228" s="557"/>
      <c r="D228" s="558"/>
      <c r="E228" s="558"/>
      <c r="F228" s="568"/>
      <c r="G228" s="558"/>
      <c r="H228" s="559"/>
      <c r="I228" s="560"/>
      <c r="J228" s="561"/>
      <c r="K228" s="559"/>
      <c r="L228" s="559"/>
      <c r="M228" s="559"/>
      <c r="N228" s="559"/>
      <c r="O228" s="561"/>
      <c r="P228" s="561"/>
      <c r="Q228" s="561"/>
      <c r="R228" s="558"/>
      <c r="S228" s="558"/>
      <c r="T228" s="557"/>
      <c r="U228" s="570"/>
      <c r="X228" s="558"/>
    </row>
    <row r="229" spans="1:27" ht="11.25" outlineLevel="3">
      <c r="A229" s="599"/>
      <c r="B229" s="600"/>
      <c r="C229" s="601">
        <v>43</v>
      </c>
      <c r="D229" s="602" t="s">
        <v>1368</v>
      </c>
      <c r="E229" s="603" t="s">
        <v>2202</v>
      </c>
      <c r="F229" s="604" t="s">
        <v>2201</v>
      </c>
      <c r="G229" s="602" t="s">
        <v>1430</v>
      </c>
      <c r="H229" s="605">
        <v>3.9980000000000002</v>
      </c>
      <c r="I229" s="606">
        <v>0</v>
      </c>
      <c r="J229" s="607">
        <f>H229*I229</f>
        <v>0</v>
      </c>
      <c r="K229" s="605"/>
      <c r="L229" s="605">
        <f>H229*K229</f>
        <v>0</v>
      </c>
      <c r="M229" s="605"/>
      <c r="N229" s="605">
        <f>H229*M229</f>
        <v>0</v>
      </c>
      <c r="O229" s="607">
        <v>21</v>
      </c>
      <c r="P229" s="607">
        <f>J229*(O229/100)</f>
        <v>0</v>
      </c>
      <c r="Q229" s="607">
        <f>J229+P229</f>
        <v>0</v>
      </c>
      <c r="R229" s="608"/>
      <c r="S229" s="608"/>
      <c r="T229" s="609">
        <v>1</v>
      </c>
      <c r="U229" s="570"/>
      <c r="V229" s="570"/>
      <c r="W229" s="570"/>
      <c r="X229" s="558"/>
    </row>
    <row r="230" spans="1:27" ht="9.75" outlineLevel="4">
      <c r="A230" s="610"/>
      <c r="B230" s="611"/>
      <c r="C230" s="611"/>
      <c r="D230" s="612"/>
      <c r="E230" s="613" t="s">
        <v>1330</v>
      </c>
      <c r="F230" s="641" t="s">
        <v>2200</v>
      </c>
      <c r="G230" s="641"/>
      <c r="H230" s="642"/>
      <c r="I230" s="643"/>
      <c r="J230" s="644"/>
      <c r="K230" s="614"/>
      <c r="L230" s="614"/>
      <c r="M230" s="614"/>
      <c r="N230" s="614"/>
      <c r="O230" s="615"/>
      <c r="P230" s="615"/>
      <c r="Q230" s="615"/>
      <c r="R230" s="612"/>
      <c r="S230" s="612"/>
      <c r="T230" s="611"/>
      <c r="U230" s="564"/>
      <c r="V230" s="570"/>
      <c r="W230" s="570"/>
      <c r="X230" s="616" t="str">
        <f>F230</f>
        <v>Příplatek k cenám mazanin za úpravu povrchu mazaniny přehlazením, mazanina tl. přes 50 do 80 mm</v>
      </c>
      <c r="Y230" s="562"/>
      <c r="AA230" s="617"/>
    </row>
    <row r="231" spans="1:27" ht="7.5" customHeight="1" outlineLevel="4">
      <c r="B231" s="557"/>
      <c r="C231" s="557"/>
      <c r="D231" s="558"/>
      <c r="E231" s="558"/>
      <c r="F231" s="618"/>
      <c r="G231" s="558"/>
      <c r="H231" s="559"/>
      <c r="I231" s="560"/>
      <c r="J231" s="561"/>
      <c r="K231" s="559"/>
      <c r="L231" s="559"/>
      <c r="M231" s="559"/>
      <c r="N231" s="559"/>
      <c r="O231" s="561"/>
      <c r="P231" s="561"/>
      <c r="Q231" s="561"/>
      <c r="R231" s="558"/>
      <c r="S231" s="558"/>
      <c r="T231" s="557"/>
      <c r="U231" s="570"/>
      <c r="X231" s="558"/>
    </row>
    <row r="232" spans="1:27" ht="11.25" outlineLevel="3">
      <c r="A232" s="599"/>
      <c r="B232" s="600"/>
      <c r="C232" s="601">
        <v>44</v>
      </c>
      <c r="D232" s="602" t="s">
        <v>1368</v>
      </c>
      <c r="E232" s="603" t="s">
        <v>2199</v>
      </c>
      <c r="F232" s="604" t="s">
        <v>2198</v>
      </c>
      <c r="G232" s="602" t="s">
        <v>1430</v>
      </c>
      <c r="H232" s="605">
        <v>3.9980000000000002</v>
      </c>
      <c r="I232" s="606">
        <v>0</v>
      </c>
      <c r="J232" s="607">
        <f>H232*I232</f>
        <v>0</v>
      </c>
      <c r="K232" s="605"/>
      <c r="L232" s="605">
        <f>H232*K232</f>
        <v>0</v>
      </c>
      <c r="M232" s="605"/>
      <c r="N232" s="605">
        <f>H232*M232</f>
        <v>0</v>
      </c>
      <c r="O232" s="607">
        <v>21</v>
      </c>
      <c r="P232" s="607">
        <f>J232*(O232/100)</f>
        <v>0</v>
      </c>
      <c r="Q232" s="607">
        <f>J232+P232</f>
        <v>0</v>
      </c>
      <c r="R232" s="608"/>
      <c r="S232" s="608"/>
      <c r="T232" s="609">
        <v>1</v>
      </c>
      <c r="U232" s="570"/>
      <c r="V232" s="570"/>
      <c r="W232" s="570"/>
      <c r="X232" s="558"/>
    </row>
    <row r="233" spans="1:27" ht="9.75" outlineLevel="4">
      <c r="A233" s="610"/>
      <c r="B233" s="611"/>
      <c r="C233" s="611"/>
      <c r="D233" s="612"/>
      <c r="E233" s="613" t="s">
        <v>1330</v>
      </c>
      <c r="F233" s="641" t="s">
        <v>2197</v>
      </c>
      <c r="G233" s="641"/>
      <c r="H233" s="642"/>
      <c r="I233" s="643"/>
      <c r="J233" s="644"/>
      <c r="K233" s="614"/>
      <c r="L233" s="614"/>
      <c r="M233" s="614"/>
      <c r="N233" s="614"/>
      <c r="O233" s="615"/>
      <c r="P233" s="615"/>
      <c r="Q233" s="615"/>
      <c r="R233" s="612"/>
      <c r="S233" s="612"/>
      <c r="T233" s="611"/>
      <c r="U233" s="564"/>
      <c r="V233" s="570"/>
      <c r="W233" s="570"/>
      <c r="X233" s="616" t="str">
        <f>F233</f>
        <v>Příplatek k cenám mazanin za stržení povrchu spodní vrstvy mazaniny latí před vložením výztuže nebo pletiva pro tl. obou vrstev mazaniny přes 50 do 80 mm</v>
      </c>
      <c r="Y233" s="562"/>
      <c r="AA233" s="617"/>
    </row>
    <row r="234" spans="1:27" ht="7.5" customHeight="1" outlineLevel="4">
      <c r="B234" s="557"/>
      <c r="C234" s="557"/>
      <c r="D234" s="558"/>
      <c r="E234" s="558"/>
      <c r="F234" s="618"/>
      <c r="G234" s="558"/>
      <c r="H234" s="559"/>
      <c r="I234" s="560"/>
      <c r="J234" s="561"/>
      <c r="K234" s="559"/>
      <c r="L234" s="559"/>
      <c r="M234" s="559"/>
      <c r="N234" s="559"/>
      <c r="O234" s="561"/>
      <c r="P234" s="561"/>
      <c r="Q234" s="561"/>
      <c r="R234" s="558"/>
      <c r="S234" s="558"/>
      <c r="T234" s="557"/>
      <c r="U234" s="570"/>
      <c r="X234" s="558"/>
    </row>
    <row r="235" spans="1:27" ht="11.25" outlineLevel="3">
      <c r="A235" s="599"/>
      <c r="B235" s="600"/>
      <c r="C235" s="601">
        <v>45</v>
      </c>
      <c r="D235" s="602" t="s">
        <v>1368</v>
      </c>
      <c r="E235" s="603" t="s">
        <v>2196</v>
      </c>
      <c r="F235" s="604" t="s">
        <v>2195</v>
      </c>
      <c r="G235" s="602" t="s">
        <v>634</v>
      </c>
      <c r="H235" s="605">
        <v>0.38157000000000002</v>
      </c>
      <c r="I235" s="606">
        <v>0</v>
      </c>
      <c r="J235" s="607">
        <f>H235*I235</f>
        <v>0</v>
      </c>
      <c r="K235" s="605">
        <v>1.06277</v>
      </c>
      <c r="L235" s="605">
        <f>H235*K235</f>
        <v>0.40552114890000002</v>
      </c>
      <c r="M235" s="605"/>
      <c r="N235" s="605">
        <f>H235*M235</f>
        <v>0</v>
      </c>
      <c r="O235" s="607">
        <v>21</v>
      </c>
      <c r="P235" s="607">
        <f>J235*(O235/100)</f>
        <v>0</v>
      </c>
      <c r="Q235" s="607">
        <f>J235+P235</f>
        <v>0</v>
      </c>
      <c r="R235" s="608"/>
      <c r="S235" s="608"/>
      <c r="T235" s="609">
        <v>1</v>
      </c>
      <c r="U235" s="570"/>
      <c r="V235" s="570"/>
      <c r="W235" s="570"/>
      <c r="X235" s="558"/>
    </row>
    <row r="236" spans="1:27" ht="9.75" outlineLevel="4">
      <c r="A236" s="610"/>
      <c r="B236" s="611"/>
      <c r="C236" s="611"/>
      <c r="D236" s="612"/>
      <c r="E236" s="613" t="s">
        <v>1330</v>
      </c>
      <c r="F236" s="641" t="s">
        <v>2194</v>
      </c>
      <c r="G236" s="641"/>
      <c r="H236" s="642"/>
      <c r="I236" s="643"/>
      <c r="J236" s="644"/>
      <c r="K236" s="614"/>
      <c r="L236" s="614"/>
      <c r="M236" s="614"/>
      <c r="N236" s="614"/>
      <c r="O236" s="615"/>
      <c r="P236" s="615"/>
      <c r="Q236" s="615"/>
      <c r="R236" s="612"/>
      <c r="S236" s="612"/>
      <c r="T236" s="611"/>
      <c r="U236" s="564"/>
      <c r="V236" s="570"/>
      <c r="W236" s="570"/>
      <c r="X236" s="616" t="str">
        <f>F236</f>
        <v>Výztuž mazanin ze svařovaných sítí z drátů typu KARI</v>
      </c>
      <c r="Y236" s="562"/>
      <c r="AA236" s="617"/>
    </row>
    <row r="237" spans="1:27" ht="7.5" customHeight="1" outlineLevel="4">
      <c r="B237" s="557"/>
      <c r="C237" s="557"/>
      <c r="D237" s="558"/>
      <c r="E237" s="558"/>
      <c r="F237" s="618"/>
      <c r="G237" s="558"/>
      <c r="H237" s="559"/>
      <c r="I237" s="560"/>
      <c r="J237" s="561"/>
      <c r="K237" s="559"/>
      <c r="L237" s="559"/>
      <c r="M237" s="559"/>
      <c r="N237" s="559"/>
      <c r="O237" s="561"/>
      <c r="P237" s="561"/>
      <c r="Q237" s="561"/>
      <c r="R237" s="558"/>
      <c r="S237" s="558"/>
      <c r="T237" s="557"/>
      <c r="U237" s="570"/>
      <c r="X237" s="558"/>
    </row>
    <row r="238" spans="1:27" ht="11.25" customHeight="1" outlineLevel="4">
      <c r="A238" s="619"/>
      <c r="B238" s="620"/>
      <c r="C238" s="620"/>
      <c r="D238" s="621"/>
      <c r="E238" s="622" t="s">
        <v>1434</v>
      </c>
      <c r="F238" s="623" t="s">
        <v>2193</v>
      </c>
      <c r="G238" s="621"/>
      <c r="H238" s="624">
        <v>0.38157000000000002</v>
      </c>
      <c r="I238" s="625"/>
      <c r="J238" s="626"/>
      <c r="K238" s="627"/>
      <c r="L238" s="627"/>
      <c r="M238" s="627"/>
      <c r="N238" s="627"/>
      <c r="O238" s="626"/>
      <c r="P238" s="626"/>
      <c r="Q238" s="626"/>
      <c r="R238" s="621"/>
      <c r="S238" s="621"/>
      <c r="T238" s="620"/>
      <c r="U238" s="564"/>
      <c r="V238" s="570"/>
      <c r="W238" s="570"/>
      <c r="X238" s="558"/>
    </row>
    <row r="239" spans="1:27" ht="7.5" customHeight="1" outlineLevel="4">
      <c r="A239" s="570"/>
      <c r="B239" s="557"/>
      <c r="C239" s="557"/>
      <c r="D239" s="558"/>
      <c r="E239" s="558"/>
      <c r="F239" s="568"/>
      <c r="G239" s="558"/>
      <c r="H239" s="559"/>
      <c r="I239" s="560"/>
      <c r="J239" s="561"/>
      <c r="K239" s="559"/>
      <c r="L239" s="559"/>
      <c r="M239" s="559"/>
      <c r="N239" s="559"/>
      <c r="O239" s="561"/>
      <c r="P239" s="561"/>
      <c r="Q239" s="561"/>
      <c r="R239" s="558"/>
      <c r="S239" s="558"/>
      <c r="T239" s="557"/>
      <c r="U239" s="570"/>
      <c r="X239" s="558"/>
    </row>
    <row r="240" spans="1:27" outlineLevel="3">
      <c r="B240" s="564"/>
      <c r="C240" s="564"/>
      <c r="D240" s="564"/>
      <c r="E240" s="564"/>
      <c r="F240" s="564"/>
      <c r="G240" s="564"/>
      <c r="H240" s="564"/>
      <c r="I240" s="570"/>
      <c r="J240" s="570"/>
      <c r="K240" s="564"/>
      <c r="L240" s="564"/>
      <c r="M240" s="564"/>
      <c r="N240" s="564"/>
      <c r="O240" s="564"/>
      <c r="P240" s="570"/>
      <c r="Q240" s="570"/>
      <c r="R240" s="570"/>
      <c r="S240" s="564"/>
      <c r="T240" s="564"/>
      <c r="X240" s="564"/>
    </row>
    <row r="241" spans="1:27" ht="11.25" outlineLevel="2">
      <c r="A241" s="589" t="s">
        <v>2192</v>
      </c>
      <c r="B241" s="590">
        <v>3</v>
      </c>
      <c r="C241" s="591"/>
      <c r="D241" s="592" t="s">
        <v>1336</v>
      </c>
      <c r="E241" s="592"/>
      <c r="F241" s="593" t="s">
        <v>1442</v>
      </c>
      <c r="G241" s="592"/>
      <c r="H241" s="594"/>
      <c r="I241" s="595"/>
      <c r="J241" s="596">
        <f>SUBTOTAL(9,J242:J359)</f>
        <v>0</v>
      </c>
      <c r="K241" s="594"/>
      <c r="L241" s="597">
        <f>SUBTOTAL(9,L242:L359)</f>
        <v>0.16169900000000001</v>
      </c>
      <c r="M241" s="594"/>
      <c r="N241" s="597">
        <f>SUBTOTAL(9,N242:N359)</f>
        <v>103.41116300000003</v>
      </c>
      <c r="O241" s="598"/>
      <c r="P241" s="596">
        <f>SUBTOTAL(9,P242:P359)</f>
        <v>0</v>
      </c>
      <c r="Q241" s="596">
        <f>SUBTOTAL(9,Q242:Q359)</f>
        <v>0</v>
      </c>
      <c r="R241" s="592"/>
      <c r="S241" s="592"/>
      <c r="T241" s="590">
        <f>SUBTOTAL(9,T242:T359)</f>
        <v>24</v>
      </c>
      <c r="U241" s="564"/>
      <c r="V241" s="570"/>
      <c r="W241" s="570"/>
      <c r="X241" s="558"/>
    </row>
    <row r="242" spans="1:27" ht="22.5" outlineLevel="3">
      <c r="A242" s="599"/>
      <c r="B242" s="600"/>
      <c r="C242" s="601">
        <v>46</v>
      </c>
      <c r="D242" s="602" t="s">
        <v>1368</v>
      </c>
      <c r="E242" s="603" t="s">
        <v>2191</v>
      </c>
      <c r="F242" s="604" t="s">
        <v>2190</v>
      </c>
      <c r="G242" s="602" t="s">
        <v>1426</v>
      </c>
      <c r="H242" s="605">
        <v>18.899999999999999</v>
      </c>
      <c r="I242" s="606">
        <v>0</v>
      </c>
      <c r="J242" s="607">
        <f>H242*I242</f>
        <v>0</v>
      </c>
      <c r="K242" s="605"/>
      <c r="L242" s="605">
        <f>H242*K242</f>
        <v>0</v>
      </c>
      <c r="M242" s="605">
        <v>0.05</v>
      </c>
      <c r="N242" s="605">
        <f>H242*M242</f>
        <v>0.94499999999999995</v>
      </c>
      <c r="O242" s="607">
        <v>21</v>
      </c>
      <c r="P242" s="607">
        <f>J242*(O242/100)</f>
        <v>0</v>
      </c>
      <c r="Q242" s="607">
        <f>J242+P242</f>
        <v>0</v>
      </c>
      <c r="R242" s="608"/>
      <c r="S242" s="608"/>
      <c r="T242" s="609">
        <v>1</v>
      </c>
      <c r="U242" s="570"/>
      <c r="V242" s="570"/>
      <c r="W242" s="570"/>
      <c r="X242" s="558"/>
    </row>
    <row r="243" spans="1:27" ht="9.75" outlineLevel="4">
      <c r="A243" s="610"/>
      <c r="B243" s="611"/>
      <c r="C243" s="611"/>
      <c r="D243" s="612"/>
      <c r="E243" s="613" t="s">
        <v>1330</v>
      </c>
      <c r="F243" s="641" t="s">
        <v>2189</v>
      </c>
      <c r="G243" s="641"/>
      <c r="H243" s="642"/>
      <c r="I243" s="643"/>
      <c r="J243" s="644"/>
      <c r="K243" s="614"/>
      <c r="L243" s="614"/>
      <c r="M243" s="614"/>
      <c r="N243" s="614"/>
      <c r="O243" s="615"/>
      <c r="P243" s="615"/>
      <c r="Q243" s="615"/>
      <c r="R243" s="612"/>
      <c r="S243" s="612"/>
      <c r="T243" s="611"/>
      <c r="U243" s="564"/>
      <c r="V243" s="570"/>
      <c r="W243" s="570"/>
      <c r="X243" s="616" t="str">
        <f>F243</f>
        <v>Otlučení vápenných nebo vápenocementových omítek vnitřních ploch stropů, v rozsahu přes 50 do 100 %</v>
      </c>
      <c r="Y243" s="562"/>
      <c r="AA243" s="617"/>
    </row>
    <row r="244" spans="1:27" ht="7.5" customHeight="1" outlineLevel="4">
      <c r="B244" s="557"/>
      <c r="C244" s="557"/>
      <c r="D244" s="558"/>
      <c r="E244" s="558"/>
      <c r="F244" s="618"/>
      <c r="G244" s="558"/>
      <c r="H244" s="559"/>
      <c r="I244" s="560"/>
      <c r="J244" s="561"/>
      <c r="K244" s="559"/>
      <c r="L244" s="559"/>
      <c r="M244" s="559"/>
      <c r="N244" s="559"/>
      <c r="O244" s="561"/>
      <c r="P244" s="561"/>
      <c r="Q244" s="561"/>
      <c r="R244" s="558"/>
      <c r="S244" s="558"/>
      <c r="T244" s="557"/>
      <c r="U244" s="570"/>
      <c r="X244" s="558"/>
    </row>
    <row r="245" spans="1:27" ht="11.25" customHeight="1" outlineLevel="4">
      <c r="A245" s="619"/>
      <c r="B245" s="620"/>
      <c r="C245" s="620"/>
      <c r="D245" s="621"/>
      <c r="E245" s="622" t="s">
        <v>1434</v>
      </c>
      <c r="F245" s="623" t="s">
        <v>2188</v>
      </c>
      <c r="G245" s="621"/>
      <c r="H245" s="624">
        <v>18.899999999999999</v>
      </c>
      <c r="I245" s="625"/>
      <c r="J245" s="626"/>
      <c r="K245" s="627"/>
      <c r="L245" s="627"/>
      <c r="M245" s="627"/>
      <c r="N245" s="627"/>
      <c r="O245" s="626"/>
      <c r="P245" s="626"/>
      <c r="Q245" s="626"/>
      <c r="R245" s="621"/>
      <c r="S245" s="621"/>
      <c r="T245" s="620"/>
      <c r="U245" s="564"/>
      <c r="V245" s="570"/>
      <c r="W245" s="570"/>
      <c r="X245" s="558"/>
    </row>
    <row r="246" spans="1:27" ht="7.5" customHeight="1" outlineLevel="4">
      <c r="A246" s="570"/>
      <c r="B246" s="557"/>
      <c r="C246" s="557"/>
      <c r="D246" s="558"/>
      <c r="E246" s="558"/>
      <c r="F246" s="568"/>
      <c r="G246" s="558"/>
      <c r="H246" s="559"/>
      <c r="I246" s="560"/>
      <c r="J246" s="561"/>
      <c r="K246" s="559"/>
      <c r="L246" s="559"/>
      <c r="M246" s="559"/>
      <c r="N246" s="559"/>
      <c r="O246" s="561"/>
      <c r="P246" s="561"/>
      <c r="Q246" s="561"/>
      <c r="R246" s="558"/>
      <c r="S246" s="558"/>
      <c r="T246" s="557"/>
      <c r="U246" s="570"/>
      <c r="X246" s="558"/>
    </row>
    <row r="247" spans="1:27" ht="11.25" outlineLevel="3">
      <c r="A247" s="599"/>
      <c r="B247" s="600"/>
      <c r="C247" s="601">
        <v>47</v>
      </c>
      <c r="D247" s="602" t="s">
        <v>1368</v>
      </c>
      <c r="E247" s="603" t="s">
        <v>2187</v>
      </c>
      <c r="F247" s="604" t="s">
        <v>2186</v>
      </c>
      <c r="G247" s="602" t="s">
        <v>1426</v>
      </c>
      <c r="H247" s="605">
        <v>115.711</v>
      </c>
      <c r="I247" s="606">
        <v>0</v>
      </c>
      <c r="J247" s="607">
        <f>H247*I247</f>
        <v>0</v>
      </c>
      <c r="K247" s="605"/>
      <c r="L247" s="605">
        <f>H247*K247</f>
        <v>0</v>
      </c>
      <c r="M247" s="605">
        <v>4.5999999999999999E-2</v>
      </c>
      <c r="N247" s="605">
        <f>H247*M247</f>
        <v>5.3227060000000002</v>
      </c>
      <c r="O247" s="607">
        <v>21</v>
      </c>
      <c r="P247" s="607">
        <f>J247*(O247/100)</f>
        <v>0</v>
      </c>
      <c r="Q247" s="607">
        <f>J247+P247</f>
        <v>0</v>
      </c>
      <c r="R247" s="608"/>
      <c r="S247" s="608"/>
      <c r="T247" s="609">
        <v>1</v>
      </c>
      <c r="U247" s="570"/>
      <c r="V247" s="570"/>
      <c r="W247" s="570"/>
      <c r="X247" s="558"/>
    </row>
    <row r="248" spans="1:27" ht="9.75" outlineLevel="4">
      <c r="A248" s="610"/>
      <c r="B248" s="611"/>
      <c r="C248" s="611"/>
      <c r="D248" s="612"/>
      <c r="E248" s="613" t="s">
        <v>1330</v>
      </c>
      <c r="F248" s="641" t="s">
        <v>2185</v>
      </c>
      <c r="G248" s="641"/>
      <c r="H248" s="642"/>
      <c r="I248" s="643"/>
      <c r="J248" s="644"/>
      <c r="K248" s="614"/>
      <c r="L248" s="614"/>
      <c r="M248" s="614"/>
      <c r="N248" s="614"/>
      <c r="O248" s="615"/>
      <c r="P248" s="615"/>
      <c r="Q248" s="615"/>
      <c r="R248" s="612"/>
      <c r="S248" s="612"/>
      <c r="T248" s="611"/>
      <c r="U248" s="564"/>
      <c r="V248" s="570"/>
      <c r="W248" s="570"/>
      <c r="X248" s="616" t="str">
        <f>F248</f>
        <v>Otlučení vápenných nebo vápenocementových omítek vnitřních ploch stěn s vyškrabáním spar, s očištěním zdiva, v rozsahu přes 50 do 100 %</v>
      </c>
      <c r="Y248" s="562"/>
      <c r="AA248" s="617"/>
    </row>
    <row r="249" spans="1:27" ht="7.5" customHeight="1" outlineLevel="4">
      <c r="B249" s="557"/>
      <c r="C249" s="557"/>
      <c r="D249" s="558"/>
      <c r="E249" s="558"/>
      <c r="F249" s="618"/>
      <c r="G249" s="558"/>
      <c r="H249" s="559"/>
      <c r="I249" s="560"/>
      <c r="J249" s="561"/>
      <c r="K249" s="559"/>
      <c r="L249" s="559"/>
      <c r="M249" s="559"/>
      <c r="N249" s="559"/>
      <c r="O249" s="561"/>
      <c r="P249" s="561"/>
      <c r="Q249" s="561"/>
      <c r="R249" s="558"/>
      <c r="S249" s="558"/>
      <c r="T249" s="557"/>
      <c r="U249" s="570"/>
      <c r="X249" s="558"/>
    </row>
    <row r="250" spans="1:27" ht="11.25" customHeight="1" outlineLevel="4">
      <c r="A250" s="619"/>
      <c r="B250" s="620"/>
      <c r="C250" s="620"/>
      <c r="D250" s="621"/>
      <c r="E250" s="622" t="s">
        <v>1434</v>
      </c>
      <c r="F250" s="623" t="s">
        <v>2184</v>
      </c>
      <c r="G250" s="621"/>
      <c r="H250" s="624">
        <v>24.585000000000001</v>
      </c>
      <c r="I250" s="625"/>
      <c r="J250" s="626"/>
      <c r="K250" s="627"/>
      <c r="L250" s="627"/>
      <c r="M250" s="627"/>
      <c r="N250" s="627"/>
      <c r="O250" s="626"/>
      <c r="P250" s="626"/>
      <c r="Q250" s="626"/>
      <c r="R250" s="621"/>
      <c r="S250" s="621"/>
      <c r="T250" s="620"/>
      <c r="U250" s="564"/>
      <c r="V250" s="570"/>
      <c r="W250" s="570"/>
      <c r="X250" s="558"/>
    </row>
    <row r="251" spans="1:27" ht="11.25" customHeight="1" outlineLevel="4">
      <c r="A251" s="619"/>
      <c r="B251" s="620"/>
      <c r="C251" s="620"/>
      <c r="D251" s="621"/>
      <c r="E251" s="622"/>
      <c r="F251" s="623" t="s">
        <v>2183</v>
      </c>
      <c r="G251" s="621"/>
      <c r="H251" s="624">
        <v>91.125999999999976</v>
      </c>
      <c r="I251" s="625"/>
      <c r="J251" s="626"/>
      <c r="K251" s="627"/>
      <c r="L251" s="627"/>
      <c r="M251" s="627"/>
      <c r="N251" s="627"/>
      <c r="O251" s="626"/>
      <c r="P251" s="626"/>
      <c r="Q251" s="626"/>
      <c r="R251" s="621"/>
      <c r="S251" s="621"/>
      <c r="T251" s="620"/>
      <c r="U251" s="564"/>
      <c r="V251" s="570"/>
      <c r="W251" s="570"/>
      <c r="X251" s="558"/>
    </row>
    <row r="252" spans="1:27" ht="7.5" customHeight="1" outlineLevel="4">
      <c r="A252" s="570"/>
      <c r="B252" s="557"/>
      <c r="C252" s="557"/>
      <c r="D252" s="558"/>
      <c r="E252" s="558"/>
      <c r="F252" s="568"/>
      <c r="G252" s="558"/>
      <c r="H252" s="559"/>
      <c r="I252" s="560"/>
      <c r="J252" s="561"/>
      <c r="K252" s="559"/>
      <c r="L252" s="559"/>
      <c r="M252" s="559"/>
      <c r="N252" s="559"/>
      <c r="O252" s="561"/>
      <c r="P252" s="561"/>
      <c r="Q252" s="561"/>
      <c r="R252" s="558"/>
      <c r="S252" s="558"/>
      <c r="T252" s="557"/>
      <c r="U252" s="570"/>
      <c r="X252" s="558"/>
    </row>
    <row r="253" spans="1:27" ht="11.25" outlineLevel="3">
      <c r="A253" s="599"/>
      <c r="B253" s="600"/>
      <c r="C253" s="601">
        <v>48</v>
      </c>
      <c r="D253" s="602" t="s">
        <v>1368</v>
      </c>
      <c r="E253" s="603" t="s">
        <v>2182</v>
      </c>
      <c r="F253" s="604" t="s">
        <v>2181</v>
      </c>
      <c r="G253" s="602" t="s">
        <v>1426</v>
      </c>
      <c r="H253" s="605">
        <v>1840</v>
      </c>
      <c r="I253" s="606">
        <v>0</v>
      </c>
      <c r="J253" s="607">
        <f>H253*I253</f>
        <v>0</v>
      </c>
      <c r="K253" s="605"/>
      <c r="L253" s="605">
        <f>H253*K253</f>
        <v>0</v>
      </c>
      <c r="M253" s="605">
        <v>4.0000000000000001E-3</v>
      </c>
      <c r="N253" s="605">
        <f>H253*M253</f>
        <v>7.36</v>
      </c>
      <c r="O253" s="607">
        <v>21</v>
      </c>
      <c r="P253" s="607">
        <f>J253*(O253/100)</f>
        <v>0</v>
      </c>
      <c r="Q253" s="607">
        <f>J253+P253</f>
        <v>0</v>
      </c>
      <c r="R253" s="608"/>
      <c r="S253" s="608"/>
      <c r="T253" s="609">
        <v>1</v>
      </c>
      <c r="U253" s="570"/>
      <c r="V253" s="570"/>
      <c r="W253" s="570"/>
      <c r="X253" s="558"/>
    </row>
    <row r="254" spans="1:27" ht="9.75" outlineLevel="4">
      <c r="A254" s="610"/>
      <c r="B254" s="611"/>
      <c r="C254" s="611"/>
      <c r="D254" s="612"/>
      <c r="E254" s="613" t="s">
        <v>1330</v>
      </c>
      <c r="F254" s="641" t="s">
        <v>2180</v>
      </c>
      <c r="G254" s="641"/>
      <c r="H254" s="642"/>
      <c r="I254" s="643"/>
      <c r="J254" s="644"/>
      <c r="K254" s="614"/>
      <c r="L254" s="614"/>
      <c r="M254" s="614"/>
      <c r="N254" s="614"/>
      <c r="O254" s="615"/>
      <c r="P254" s="615"/>
      <c r="Q254" s="615"/>
      <c r="R254" s="612"/>
      <c r="S254" s="612"/>
      <c r="T254" s="611"/>
      <c r="U254" s="564"/>
      <c r="V254" s="570"/>
      <c r="W254" s="570"/>
      <c r="X254" s="616" t="str">
        <f>F254</f>
        <v>Otlučení vápenných nebo vápenocementových omítek vnitřních ploch stěn s vyškrabáním spar, s očištěním zdiva, v rozsahu přes 5 do 10 %</v>
      </c>
      <c r="Y254" s="562"/>
      <c r="AA254" s="617"/>
    </row>
    <row r="255" spans="1:27" ht="7.5" customHeight="1" outlineLevel="4">
      <c r="B255" s="557"/>
      <c r="C255" s="557"/>
      <c r="D255" s="558"/>
      <c r="E255" s="558"/>
      <c r="F255" s="618"/>
      <c r="G255" s="558"/>
      <c r="H255" s="559"/>
      <c r="I255" s="560"/>
      <c r="J255" s="561"/>
      <c r="K255" s="559"/>
      <c r="L255" s="559"/>
      <c r="M255" s="559"/>
      <c r="N255" s="559"/>
      <c r="O255" s="561"/>
      <c r="P255" s="561"/>
      <c r="Q255" s="561"/>
      <c r="R255" s="558"/>
      <c r="S255" s="558"/>
      <c r="T255" s="557"/>
      <c r="U255" s="570"/>
      <c r="X255" s="558"/>
    </row>
    <row r="256" spans="1:27" ht="11.25" outlineLevel="3">
      <c r="A256" s="599"/>
      <c r="B256" s="600"/>
      <c r="C256" s="601">
        <v>49</v>
      </c>
      <c r="D256" s="602" t="s">
        <v>1368</v>
      </c>
      <c r="E256" s="603" t="s">
        <v>2179</v>
      </c>
      <c r="F256" s="604" t="s">
        <v>2178</v>
      </c>
      <c r="G256" s="602" t="s">
        <v>1426</v>
      </c>
      <c r="H256" s="605">
        <v>155.54400000000001</v>
      </c>
      <c r="I256" s="606">
        <v>0</v>
      </c>
      <c r="J256" s="607">
        <f>H256*I256</f>
        <v>0</v>
      </c>
      <c r="K256" s="605"/>
      <c r="L256" s="605">
        <f>H256*K256</f>
        <v>0</v>
      </c>
      <c r="M256" s="605">
        <v>0.26100000000000001</v>
      </c>
      <c r="N256" s="605">
        <f>H256*M256</f>
        <v>40.596984000000006</v>
      </c>
      <c r="O256" s="607">
        <v>21</v>
      </c>
      <c r="P256" s="607">
        <f>J256*(O256/100)</f>
        <v>0</v>
      </c>
      <c r="Q256" s="607">
        <f>J256+P256</f>
        <v>0</v>
      </c>
      <c r="R256" s="608"/>
      <c r="S256" s="608"/>
      <c r="T256" s="609">
        <v>1</v>
      </c>
      <c r="U256" s="570"/>
      <c r="V256" s="570"/>
      <c r="W256" s="570"/>
      <c r="X256" s="558"/>
    </row>
    <row r="257" spans="1:27" ht="39" outlineLevel="4">
      <c r="A257" s="610"/>
      <c r="B257" s="611"/>
      <c r="C257" s="611"/>
      <c r="D257" s="612"/>
      <c r="E257" s="613" t="s">
        <v>1330</v>
      </c>
      <c r="F257" s="641" t="s">
        <v>2177</v>
      </c>
      <c r="G257" s="641"/>
      <c r="H257" s="642"/>
      <c r="I257" s="643"/>
      <c r="J257" s="644"/>
      <c r="K257" s="614"/>
      <c r="L257" s="614"/>
      <c r="M257" s="614"/>
      <c r="N257" s="614"/>
      <c r="O257" s="615"/>
      <c r="P257" s="615"/>
      <c r="Q257" s="615"/>
      <c r="R257" s="612"/>
      <c r="S257" s="612"/>
      <c r="T257" s="611"/>
      <c r="U257" s="564"/>
      <c r="V257" s="570"/>
      <c r="W257" s="570"/>
      <c r="X257" s="616" t="str">
        <f>F257</f>
        <v>Bourání příček z cihel, tvárnic nebo příčkovek  
  z cihel pálených, plných nebo dutých 
    na maltu vápennou nebo vápenocementovou, tl. 
      do 100 mm</v>
      </c>
      <c r="Y257" s="562"/>
      <c r="AA257" s="617"/>
    </row>
    <row r="258" spans="1:27" ht="7.5" customHeight="1" outlineLevel="4">
      <c r="B258" s="557"/>
      <c r="C258" s="557"/>
      <c r="D258" s="558"/>
      <c r="E258" s="558"/>
      <c r="F258" s="618"/>
      <c r="G258" s="558"/>
      <c r="H258" s="559"/>
      <c r="I258" s="560"/>
      <c r="J258" s="561"/>
      <c r="K258" s="559"/>
      <c r="L258" s="559"/>
      <c r="M258" s="559"/>
      <c r="N258" s="559"/>
      <c r="O258" s="561"/>
      <c r="P258" s="561"/>
      <c r="Q258" s="561"/>
      <c r="R258" s="558"/>
      <c r="S258" s="558"/>
      <c r="T258" s="557"/>
      <c r="U258" s="570"/>
      <c r="X258" s="558"/>
    </row>
    <row r="259" spans="1:27" ht="11.25" customHeight="1" outlineLevel="4">
      <c r="A259" s="619"/>
      <c r="B259" s="620"/>
      <c r="C259" s="620"/>
      <c r="D259" s="621"/>
      <c r="E259" s="622" t="s">
        <v>1434</v>
      </c>
      <c r="F259" s="623" t="s">
        <v>2176</v>
      </c>
      <c r="G259" s="621"/>
      <c r="H259" s="624">
        <v>76.934999999999988</v>
      </c>
      <c r="I259" s="625"/>
      <c r="J259" s="626"/>
      <c r="K259" s="627"/>
      <c r="L259" s="627"/>
      <c r="M259" s="627"/>
      <c r="N259" s="627"/>
      <c r="O259" s="626"/>
      <c r="P259" s="626"/>
      <c r="Q259" s="626"/>
      <c r="R259" s="621"/>
      <c r="S259" s="621"/>
      <c r="T259" s="620"/>
      <c r="U259" s="564"/>
      <c r="V259" s="570"/>
      <c r="W259" s="570"/>
      <c r="X259" s="558"/>
    </row>
    <row r="260" spans="1:27" ht="11.25" customHeight="1" outlineLevel="4">
      <c r="A260" s="619"/>
      <c r="B260" s="620"/>
      <c r="C260" s="620"/>
      <c r="D260" s="621"/>
      <c r="E260" s="622"/>
      <c r="F260" s="623" t="s">
        <v>2175</v>
      </c>
      <c r="G260" s="621"/>
      <c r="H260" s="624">
        <v>78.609000000000009</v>
      </c>
      <c r="I260" s="625"/>
      <c r="J260" s="626"/>
      <c r="K260" s="627"/>
      <c r="L260" s="627"/>
      <c r="M260" s="627"/>
      <c r="N260" s="627"/>
      <c r="O260" s="626"/>
      <c r="P260" s="626"/>
      <c r="Q260" s="626"/>
      <c r="R260" s="621"/>
      <c r="S260" s="621"/>
      <c r="T260" s="620"/>
      <c r="U260" s="564"/>
      <c r="V260" s="570"/>
      <c r="W260" s="570"/>
      <c r="X260" s="558"/>
    </row>
    <row r="261" spans="1:27" ht="7.5" customHeight="1" outlineLevel="4">
      <c r="A261" s="570"/>
      <c r="B261" s="557"/>
      <c r="C261" s="557"/>
      <c r="D261" s="558"/>
      <c r="E261" s="558"/>
      <c r="F261" s="568"/>
      <c r="G261" s="558"/>
      <c r="H261" s="559"/>
      <c r="I261" s="560"/>
      <c r="J261" s="561"/>
      <c r="K261" s="559"/>
      <c r="L261" s="559"/>
      <c r="M261" s="559"/>
      <c r="N261" s="559"/>
      <c r="O261" s="561"/>
      <c r="P261" s="561"/>
      <c r="Q261" s="561"/>
      <c r="R261" s="558"/>
      <c r="S261" s="558"/>
      <c r="T261" s="557"/>
      <c r="U261" s="570"/>
      <c r="X261" s="558"/>
    </row>
    <row r="262" spans="1:27" ht="11.25" outlineLevel="3">
      <c r="A262" s="599"/>
      <c r="B262" s="600"/>
      <c r="C262" s="601">
        <v>50</v>
      </c>
      <c r="D262" s="602" t="s">
        <v>1368</v>
      </c>
      <c r="E262" s="603" t="s">
        <v>2174</v>
      </c>
      <c r="F262" s="604" t="s">
        <v>2173</v>
      </c>
      <c r="G262" s="602" t="s">
        <v>1430</v>
      </c>
      <c r="H262" s="605">
        <v>1.7250000000000001</v>
      </c>
      <c r="I262" s="606">
        <v>0</v>
      </c>
      <c r="J262" s="607">
        <f>H262*I262</f>
        <v>0</v>
      </c>
      <c r="K262" s="605"/>
      <c r="L262" s="605">
        <f>H262*K262</f>
        <v>0</v>
      </c>
      <c r="M262" s="605">
        <v>1.95</v>
      </c>
      <c r="N262" s="605">
        <f>H262*M262</f>
        <v>3.36375</v>
      </c>
      <c r="O262" s="607">
        <v>21</v>
      </c>
      <c r="P262" s="607">
        <f>J262*(O262/100)</f>
        <v>0</v>
      </c>
      <c r="Q262" s="607">
        <f>J262+P262</f>
        <v>0</v>
      </c>
      <c r="R262" s="608"/>
      <c r="S262" s="608"/>
      <c r="T262" s="609">
        <v>1</v>
      </c>
      <c r="U262" s="570"/>
      <c r="V262" s="570"/>
      <c r="W262" s="570"/>
      <c r="X262" s="558"/>
    </row>
    <row r="263" spans="1:27" ht="39" outlineLevel="4">
      <c r="A263" s="610"/>
      <c r="B263" s="611"/>
      <c r="C263" s="611"/>
      <c r="D263" s="612"/>
      <c r="E263" s="613" t="s">
        <v>1330</v>
      </c>
      <c r="F263" s="641" t="s">
        <v>2172</v>
      </c>
      <c r="G263" s="641"/>
      <c r="H263" s="642"/>
      <c r="I263" s="643"/>
      <c r="J263" s="644"/>
      <c r="K263" s="614"/>
      <c r="L263" s="614"/>
      <c r="M263" s="614"/>
      <c r="N263" s="614"/>
      <c r="O263" s="615"/>
      <c r="P263" s="615"/>
      <c r="Q263" s="615"/>
      <c r="R263" s="612"/>
      <c r="S263" s="612"/>
      <c r="T263" s="611"/>
      <c r="U263" s="564"/>
      <c r="V263" s="570"/>
      <c r="W263" s="570"/>
      <c r="X263" s="616" t="str">
        <f>F263</f>
        <v>Bourání zdiva nadzákladového z cihel nebo tvárnic  
  z cihel pálených nebo vápenopískových, na maltu 
    cementovou, objemu 
      přes 1 m3</v>
      </c>
      <c r="Y263" s="562"/>
      <c r="AA263" s="617"/>
    </row>
    <row r="264" spans="1:27" ht="7.5" customHeight="1" outlineLevel="4">
      <c r="B264" s="557"/>
      <c r="C264" s="557"/>
      <c r="D264" s="558"/>
      <c r="E264" s="558"/>
      <c r="F264" s="618"/>
      <c r="G264" s="558"/>
      <c r="H264" s="559"/>
      <c r="I264" s="560"/>
      <c r="J264" s="561"/>
      <c r="K264" s="559"/>
      <c r="L264" s="559"/>
      <c r="M264" s="559"/>
      <c r="N264" s="559"/>
      <c r="O264" s="561"/>
      <c r="P264" s="561"/>
      <c r="Q264" s="561"/>
      <c r="R264" s="558"/>
      <c r="S264" s="558"/>
      <c r="T264" s="557"/>
      <c r="U264" s="570"/>
      <c r="X264" s="558"/>
    </row>
    <row r="265" spans="1:27" ht="11.25" customHeight="1" outlineLevel="4">
      <c r="A265" s="619"/>
      <c r="B265" s="620"/>
      <c r="C265" s="620"/>
      <c r="D265" s="621"/>
      <c r="E265" s="622" t="s">
        <v>1434</v>
      </c>
      <c r="F265" s="623" t="s">
        <v>2171</v>
      </c>
      <c r="G265" s="621"/>
      <c r="H265" s="624">
        <v>1.7250000000000001</v>
      </c>
      <c r="I265" s="625"/>
      <c r="J265" s="626"/>
      <c r="K265" s="627"/>
      <c r="L265" s="627"/>
      <c r="M265" s="627"/>
      <c r="N265" s="627"/>
      <c r="O265" s="626"/>
      <c r="P265" s="626"/>
      <c r="Q265" s="626"/>
      <c r="R265" s="621"/>
      <c r="S265" s="621"/>
      <c r="T265" s="620"/>
      <c r="U265" s="564"/>
      <c r="V265" s="570"/>
      <c r="W265" s="570"/>
      <c r="X265" s="558"/>
    </row>
    <row r="266" spans="1:27" ht="7.5" customHeight="1" outlineLevel="4">
      <c r="A266" s="570"/>
      <c r="B266" s="557"/>
      <c r="C266" s="557"/>
      <c r="D266" s="558"/>
      <c r="E266" s="558"/>
      <c r="F266" s="568"/>
      <c r="G266" s="558"/>
      <c r="H266" s="559"/>
      <c r="I266" s="560"/>
      <c r="J266" s="561"/>
      <c r="K266" s="559"/>
      <c r="L266" s="559"/>
      <c r="M266" s="559"/>
      <c r="N266" s="559"/>
      <c r="O266" s="561"/>
      <c r="P266" s="561"/>
      <c r="Q266" s="561"/>
      <c r="R266" s="558"/>
      <c r="S266" s="558"/>
      <c r="T266" s="557"/>
      <c r="U266" s="570"/>
      <c r="X266" s="558"/>
    </row>
    <row r="267" spans="1:27" ht="11.25" outlineLevel="3">
      <c r="A267" s="599"/>
      <c r="B267" s="600"/>
      <c r="C267" s="601">
        <v>51</v>
      </c>
      <c r="D267" s="602" t="s">
        <v>1368</v>
      </c>
      <c r="E267" s="603" t="s">
        <v>2170</v>
      </c>
      <c r="F267" s="604" t="s">
        <v>2169</v>
      </c>
      <c r="G267" s="602" t="s">
        <v>1426</v>
      </c>
      <c r="H267" s="605">
        <v>15.554</v>
      </c>
      <c r="I267" s="606">
        <v>0</v>
      </c>
      <c r="J267" s="607">
        <f>H267*I267</f>
        <v>0</v>
      </c>
      <c r="K267" s="605"/>
      <c r="L267" s="605">
        <f>H267*K267</f>
        <v>0</v>
      </c>
      <c r="M267" s="605">
        <v>7.5999999999999998E-2</v>
      </c>
      <c r="N267" s="605">
        <f>H267*M267</f>
        <v>1.182104</v>
      </c>
      <c r="O267" s="607">
        <v>21</v>
      </c>
      <c r="P267" s="607">
        <f>J267*(O267/100)</f>
        <v>0</v>
      </c>
      <c r="Q267" s="607">
        <f>J267+P267</f>
        <v>0</v>
      </c>
      <c r="R267" s="608"/>
      <c r="S267" s="608"/>
      <c r="T267" s="609">
        <v>1</v>
      </c>
      <c r="U267" s="570"/>
      <c r="V267" s="570"/>
      <c r="W267" s="570"/>
      <c r="X267" s="558"/>
    </row>
    <row r="268" spans="1:27" ht="29.25" outlineLevel="4">
      <c r="A268" s="610"/>
      <c r="B268" s="611"/>
      <c r="C268" s="611"/>
      <c r="D268" s="612"/>
      <c r="E268" s="613" t="s">
        <v>1330</v>
      </c>
      <c r="F268" s="641" t="s">
        <v>2160</v>
      </c>
      <c r="G268" s="641"/>
      <c r="H268" s="642"/>
      <c r="I268" s="643"/>
      <c r="J268" s="644"/>
      <c r="K268" s="614"/>
      <c r="L268" s="614"/>
      <c r="M268" s="614"/>
      <c r="N268" s="614"/>
      <c r="O268" s="615"/>
      <c r="P268" s="615"/>
      <c r="Q268" s="615"/>
      <c r="R268" s="612"/>
      <c r="S268" s="612"/>
      <c r="T268" s="611"/>
      <c r="U268" s="564"/>
      <c r="V268" s="570"/>
      <c r="W268" s="570"/>
      <c r="X268" s="616" t="str">
        <f>F268</f>
        <v>Vybourání kovových rámů oken s křídly, dveřních zárubní, vrat, stěn, ostění nebo obkladů  
  dveřních zárubní, plochy 
    do 2 m2</v>
      </c>
      <c r="Y268" s="562"/>
      <c r="AA268" s="617"/>
    </row>
    <row r="269" spans="1:27" ht="7.5" customHeight="1" outlineLevel="4">
      <c r="B269" s="557"/>
      <c r="C269" s="557"/>
      <c r="D269" s="558"/>
      <c r="E269" s="558"/>
      <c r="F269" s="618"/>
      <c r="G269" s="558"/>
      <c r="H269" s="559"/>
      <c r="I269" s="560"/>
      <c r="J269" s="561"/>
      <c r="K269" s="559"/>
      <c r="L269" s="559"/>
      <c r="M269" s="559"/>
      <c r="N269" s="559"/>
      <c r="O269" s="561"/>
      <c r="P269" s="561"/>
      <c r="Q269" s="561"/>
      <c r="R269" s="558"/>
      <c r="S269" s="558"/>
      <c r="T269" s="557"/>
      <c r="U269" s="570"/>
      <c r="X269" s="558"/>
    </row>
    <row r="270" spans="1:27" ht="11.25" customHeight="1" outlineLevel="4">
      <c r="A270" s="619"/>
      <c r="B270" s="620"/>
      <c r="C270" s="620"/>
      <c r="D270" s="621"/>
      <c r="E270" s="622" t="s">
        <v>1434</v>
      </c>
      <c r="F270" s="623" t="s">
        <v>2168</v>
      </c>
      <c r="G270" s="621"/>
      <c r="H270" s="624">
        <v>1.4139999999999999</v>
      </c>
      <c r="I270" s="625"/>
      <c r="J270" s="626"/>
      <c r="K270" s="627"/>
      <c r="L270" s="627"/>
      <c r="M270" s="627"/>
      <c r="N270" s="627"/>
      <c r="O270" s="626"/>
      <c r="P270" s="626"/>
      <c r="Q270" s="626"/>
      <c r="R270" s="621"/>
      <c r="S270" s="621"/>
      <c r="T270" s="620"/>
      <c r="U270" s="564"/>
      <c r="V270" s="570"/>
      <c r="W270" s="570"/>
      <c r="X270" s="558"/>
    </row>
    <row r="271" spans="1:27" ht="11.25" customHeight="1" outlineLevel="4">
      <c r="A271" s="619"/>
      <c r="B271" s="620"/>
      <c r="C271" s="620"/>
      <c r="D271" s="621"/>
      <c r="E271" s="622"/>
      <c r="F271" s="623" t="s">
        <v>2167</v>
      </c>
      <c r="G271" s="621"/>
      <c r="H271" s="624">
        <v>14.14</v>
      </c>
      <c r="I271" s="625"/>
      <c r="J271" s="626"/>
      <c r="K271" s="627"/>
      <c r="L271" s="627"/>
      <c r="M271" s="627"/>
      <c r="N271" s="627"/>
      <c r="O271" s="626"/>
      <c r="P271" s="626"/>
      <c r="Q271" s="626"/>
      <c r="R271" s="621"/>
      <c r="S271" s="621"/>
      <c r="T271" s="620"/>
      <c r="U271" s="564"/>
      <c r="V271" s="570"/>
      <c r="W271" s="570"/>
      <c r="X271" s="558"/>
    </row>
    <row r="272" spans="1:27" ht="7.5" customHeight="1" outlineLevel="4">
      <c r="A272" s="570"/>
      <c r="B272" s="557"/>
      <c r="C272" s="557"/>
      <c r="D272" s="558"/>
      <c r="E272" s="558"/>
      <c r="F272" s="568"/>
      <c r="G272" s="558"/>
      <c r="H272" s="559"/>
      <c r="I272" s="560"/>
      <c r="J272" s="561"/>
      <c r="K272" s="559"/>
      <c r="L272" s="559"/>
      <c r="M272" s="559"/>
      <c r="N272" s="559"/>
      <c r="O272" s="561"/>
      <c r="P272" s="561"/>
      <c r="Q272" s="561"/>
      <c r="R272" s="558"/>
      <c r="S272" s="558"/>
      <c r="T272" s="557"/>
      <c r="U272" s="570"/>
      <c r="X272" s="558"/>
    </row>
    <row r="273" spans="1:27" ht="11.25" outlineLevel="3">
      <c r="A273" s="599"/>
      <c r="B273" s="600"/>
      <c r="C273" s="601">
        <v>52</v>
      </c>
      <c r="D273" s="602" t="s">
        <v>1368</v>
      </c>
      <c r="E273" s="603" t="s">
        <v>2166</v>
      </c>
      <c r="F273" s="604" t="s">
        <v>2165</v>
      </c>
      <c r="G273" s="602" t="s">
        <v>1426</v>
      </c>
      <c r="H273" s="605">
        <v>13.433</v>
      </c>
      <c r="I273" s="606">
        <v>0</v>
      </c>
      <c r="J273" s="607">
        <f>H273*I273</f>
        <v>0</v>
      </c>
      <c r="K273" s="605"/>
      <c r="L273" s="605">
        <f>H273*K273</f>
        <v>0</v>
      </c>
      <c r="M273" s="605">
        <v>6.3E-2</v>
      </c>
      <c r="N273" s="605">
        <f>H273*M273</f>
        <v>0.846279</v>
      </c>
      <c r="O273" s="607">
        <v>21</v>
      </c>
      <c r="P273" s="607">
        <f>J273*(O273/100)</f>
        <v>0</v>
      </c>
      <c r="Q273" s="607">
        <f>J273+P273</f>
        <v>0</v>
      </c>
      <c r="R273" s="608"/>
      <c r="S273" s="608"/>
      <c r="T273" s="609">
        <v>1</v>
      </c>
      <c r="U273" s="570"/>
      <c r="V273" s="570"/>
      <c r="W273" s="570"/>
      <c r="X273" s="558"/>
    </row>
    <row r="274" spans="1:27" ht="29.25" outlineLevel="4">
      <c r="A274" s="610"/>
      <c r="B274" s="611"/>
      <c r="C274" s="611"/>
      <c r="D274" s="612"/>
      <c r="E274" s="613" t="s">
        <v>1330</v>
      </c>
      <c r="F274" s="641" t="s">
        <v>2160</v>
      </c>
      <c r="G274" s="641"/>
      <c r="H274" s="642"/>
      <c r="I274" s="643"/>
      <c r="J274" s="644"/>
      <c r="K274" s="614"/>
      <c r="L274" s="614"/>
      <c r="M274" s="614"/>
      <c r="N274" s="614"/>
      <c r="O274" s="615"/>
      <c r="P274" s="615"/>
      <c r="Q274" s="615"/>
      <c r="R274" s="612"/>
      <c r="S274" s="612"/>
      <c r="T274" s="611"/>
      <c r="U274" s="564"/>
      <c r="V274" s="570"/>
      <c r="W274" s="570"/>
      <c r="X274" s="616" t="str">
        <f>F274</f>
        <v>Vybourání kovových rámů oken s křídly, dveřních zárubní, vrat, stěn, ostění nebo obkladů  
  dveřních zárubní, plochy 
    do 2 m2</v>
      </c>
      <c r="Y274" s="562"/>
      <c r="AA274" s="617"/>
    </row>
    <row r="275" spans="1:27" ht="7.5" customHeight="1" outlineLevel="4">
      <c r="B275" s="557"/>
      <c r="C275" s="557"/>
      <c r="D275" s="558"/>
      <c r="E275" s="558"/>
      <c r="F275" s="618"/>
      <c r="G275" s="558"/>
      <c r="H275" s="559"/>
      <c r="I275" s="560"/>
      <c r="J275" s="561"/>
      <c r="K275" s="559"/>
      <c r="L275" s="559"/>
      <c r="M275" s="559"/>
      <c r="N275" s="559"/>
      <c r="O275" s="561"/>
      <c r="P275" s="561"/>
      <c r="Q275" s="561"/>
      <c r="R275" s="558"/>
      <c r="S275" s="558"/>
      <c r="T275" s="557"/>
      <c r="U275" s="570"/>
      <c r="X275" s="558"/>
    </row>
    <row r="276" spans="1:27" ht="11.25" customHeight="1" outlineLevel="4">
      <c r="A276" s="619"/>
      <c r="B276" s="620"/>
      <c r="C276" s="620"/>
      <c r="D276" s="621"/>
      <c r="E276" s="622" t="s">
        <v>1434</v>
      </c>
      <c r="F276" s="623" t="s">
        <v>2164</v>
      </c>
      <c r="G276" s="621"/>
      <c r="H276" s="624">
        <v>10.302</v>
      </c>
      <c r="I276" s="625"/>
      <c r="J276" s="626"/>
      <c r="K276" s="627"/>
      <c r="L276" s="627"/>
      <c r="M276" s="627"/>
      <c r="N276" s="627"/>
      <c r="O276" s="626"/>
      <c r="P276" s="626"/>
      <c r="Q276" s="626"/>
      <c r="R276" s="621"/>
      <c r="S276" s="621"/>
      <c r="T276" s="620"/>
      <c r="U276" s="564"/>
      <c r="V276" s="570"/>
      <c r="W276" s="570"/>
      <c r="X276" s="558"/>
    </row>
    <row r="277" spans="1:27" ht="11.25" customHeight="1" outlineLevel="4">
      <c r="A277" s="619"/>
      <c r="B277" s="620"/>
      <c r="C277" s="620"/>
      <c r="D277" s="621"/>
      <c r="E277" s="622"/>
      <c r="F277" s="623" t="s">
        <v>2163</v>
      </c>
      <c r="G277" s="621"/>
      <c r="H277" s="624">
        <v>3.1310000000000002</v>
      </c>
      <c r="I277" s="625"/>
      <c r="J277" s="626"/>
      <c r="K277" s="627"/>
      <c r="L277" s="627"/>
      <c r="M277" s="627"/>
      <c r="N277" s="627"/>
      <c r="O277" s="626"/>
      <c r="P277" s="626"/>
      <c r="Q277" s="626"/>
      <c r="R277" s="621"/>
      <c r="S277" s="621"/>
      <c r="T277" s="620"/>
      <c r="U277" s="564"/>
      <c r="V277" s="570"/>
      <c r="W277" s="570"/>
      <c r="X277" s="558"/>
    </row>
    <row r="278" spans="1:27" ht="7.5" customHeight="1" outlineLevel="4">
      <c r="A278" s="570"/>
      <c r="B278" s="557"/>
      <c r="C278" s="557"/>
      <c r="D278" s="558"/>
      <c r="E278" s="558"/>
      <c r="F278" s="568"/>
      <c r="G278" s="558"/>
      <c r="H278" s="559"/>
      <c r="I278" s="560"/>
      <c r="J278" s="561"/>
      <c r="K278" s="559"/>
      <c r="L278" s="559"/>
      <c r="M278" s="559"/>
      <c r="N278" s="559"/>
      <c r="O278" s="561"/>
      <c r="P278" s="561"/>
      <c r="Q278" s="561"/>
      <c r="R278" s="558"/>
      <c r="S278" s="558"/>
      <c r="T278" s="557"/>
      <c r="U278" s="570"/>
      <c r="X278" s="558"/>
    </row>
    <row r="279" spans="1:27" ht="11.25" outlineLevel="3">
      <c r="A279" s="599"/>
      <c r="B279" s="600"/>
      <c r="C279" s="601">
        <v>53</v>
      </c>
      <c r="D279" s="602" t="s">
        <v>1368</v>
      </c>
      <c r="E279" s="603" t="s">
        <v>2162</v>
      </c>
      <c r="F279" s="604" t="s">
        <v>2161</v>
      </c>
      <c r="G279" s="602" t="s">
        <v>1426</v>
      </c>
      <c r="H279" s="605">
        <v>8.07</v>
      </c>
      <c r="I279" s="606">
        <v>0</v>
      </c>
      <c r="J279" s="607">
        <f>H279*I279</f>
        <v>0</v>
      </c>
      <c r="K279" s="605"/>
      <c r="L279" s="605">
        <f>H279*K279</f>
        <v>0</v>
      </c>
      <c r="M279" s="605">
        <v>3.0000000000000001E-3</v>
      </c>
      <c r="N279" s="605">
        <f>H279*M279</f>
        <v>2.4210000000000002E-2</v>
      </c>
      <c r="O279" s="607">
        <v>21</v>
      </c>
      <c r="P279" s="607">
        <f>J279*(O279/100)</f>
        <v>0</v>
      </c>
      <c r="Q279" s="607">
        <f>J279+P279</f>
        <v>0</v>
      </c>
      <c r="R279" s="608"/>
      <c r="S279" s="608"/>
      <c r="T279" s="609">
        <v>1</v>
      </c>
      <c r="U279" s="570"/>
      <c r="V279" s="570"/>
      <c r="W279" s="570"/>
      <c r="X279" s="558"/>
    </row>
    <row r="280" spans="1:27" ht="29.25" outlineLevel="4">
      <c r="A280" s="610"/>
      <c r="B280" s="611"/>
      <c r="C280" s="611"/>
      <c r="D280" s="612"/>
      <c r="E280" s="613" t="s">
        <v>1330</v>
      </c>
      <c r="F280" s="641" t="s">
        <v>2160</v>
      </c>
      <c r="G280" s="641"/>
      <c r="H280" s="642"/>
      <c r="I280" s="643"/>
      <c r="J280" s="644"/>
      <c r="K280" s="614"/>
      <c r="L280" s="614"/>
      <c r="M280" s="614"/>
      <c r="N280" s="614"/>
      <c r="O280" s="615"/>
      <c r="P280" s="615"/>
      <c r="Q280" s="615"/>
      <c r="R280" s="612"/>
      <c r="S280" s="612"/>
      <c r="T280" s="611"/>
      <c r="U280" s="564"/>
      <c r="V280" s="570"/>
      <c r="W280" s="570"/>
      <c r="X280" s="616" t="str">
        <f>F280</f>
        <v>Vybourání kovových rámů oken s křídly, dveřních zárubní, vrat, stěn, ostění nebo obkladů  
  dveřních zárubní, plochy 
    do 2 m2</v>
      </c>
      <c r="Y280" s="562"/>
      <c r="AA280" s="617"/>
    </row>
    <row r="281" spans="1:27" ht="7.5" customHeight="1" outlineLevel="4">
      <c r="B281" s="557"/>
      <c r="C281" s="557"/>
      <c r="D281" s="558"/>
      <c r="E281" s="558"/>
      <c r="F281" s="618"/>
      <c r="G281" s="558"/>
      <c r="H281" s="559"/>
      <c r="I281" s="560"/>
      <c r="J281" s="561"/>
      <c r="K281" s="559"/>
      <c r="L281" s="559"/>
      <c r="M281" s="559"/>
      <c r="N281" s="559"/>
      <c r="O281" s="561"/>
      <c r="P281" s="561"/>
      <c r="Q281" s="561"/>
      <c r="R281" s="558"/>
      <c r="S281" s="558"/>
      <c r="T281" s="557"/>
      <c r="U281" s="570"/>
      <c r="X281" s="558"/>
    </row>
    <row r="282" spans="1:27" ht="11.25" customHeight="1" outlineLevel="4">
      <c r="A282" s="619"/>
      <c r="B282" s="620"/>
      <c r="C282" s="620"/>
      <c r="D282" s="621"/>
      <c r="E282" s="622" t="s">
        <v>1434</v>
      </c>
      <c r="F282" s="623" t="s">
        <v>2159</v>
      </c>
      <c r="G282" s="621"/>
      <c r="H282" s="624">
        <v>8.07</v>
      </c>
      <c r="I282" s="625"/>
      <c r="J282" s="626"/>
      <c r="K282" s="627"/>
      <c r="L282" s="627"/>
      <c r="M282" s="627"/>
      <c r="N282" s="627"/>
      <c r="O282" s="626"/>
      <c r="P282" s="626"/>
      <c r="Q282" s="626"/>
      <c r="R282" s="621"/>
      <c r="S282" s="621"/>
      <c r="T282" s="620"/>
      <c r="U282" s="564"/>
      <c r="V282" s="570"/>
      <c r="W282" s="570"/>
      <c r="X282" s="558"/>
    </row>
    <row r="283" spans="1:27" ht="7.5" customHeight="1" outlineLevel="4">
      <c r="A283" s="570"/>
      <c r="B283" s="557"/>
      <c r="C283" s="557"/>
      <c r="D283" s="558"/>
      <c r="E283" s="558"/>
      <c r="F283" s="568"/>
      <c r="G283" s="558"/>
      <c r="H283" s="559"/>
      <c r="I283" s="560"/>
      <c r="J283" s="561"/>
      <c r="K283" s="559"/>
      <c r="L283" s="559"/>
      <c r="M283" s="559"/>
      <c r="N283" s="559"/>
      <c r="O283" s="561"/>
      <c r="P283" s="561"/>
      <c r="Q283" s="561"/>
      <c r="R283" s="558"/>
      <c r="S283" s="558"/>
      <c r="T283" s="557"/>
      <c r="U283" s="570"/>
      <c r="X283" s="558"/>
    </row>
    <row r="284" spans="1:27" ht="11.25" outlineLevel="3">
      <c r="A284" s="599"/>
      <c r="B284" s="600"/>
      <c r="C284" s="601">
        <v>54</v>
      </c>
      <c r="D284" s="602" t="s">
        <v>1368</v>
      </c>
      <c r="E284" s="603" t="s">
        <v>2158</v>
      </c>
      <c r="F284" s="604" t="s">
        <v>2157</v>
      </c>
      <c r="G284" s="602" t="s">
        <v>1426</v>
      </c>
      <c r="H284" s="605">
        <v>1.35</v>
      </c>
      <c r="I284" s="606">
        <v>0</v>
      </c>
      <c r="J284" s="607">
        <f>H284*I284</f>
        <v>0</v>
      </c>
      <c r="K284" s="605"/>
      <c r="L284" s="605">
        <f>H284*K284</f>
        <v>0</v>
      </c>
      <c r="M284" s="605">
        <v>7.2999999999999995E-2</v>
      </c>
      <c r="N284" s="605">
        <f>H284*M284</f>
        <v>9.8549999999999999E-2</v>
      </c>
      <c r="O284" s="607">
        <v>21</v>
      </c>
      <c r="P284" s="607">
        <f>J284*(O284/100)</f>
        <v>0</v>
      </c>
      <c r="Q284" s="607">
        <f>J284+P284</f>
        <v>0</v>
      </c>
      <c r="R284" s="608"/>
      <c r="S284" s="608"/>
      <c r="T284" s="609">
        <v>1</v>
      </c>
      <c r="U284" s="570"/>
      <c r="V284" s="570"/>
      <c r="W284" s="570"/>
      <c r="X284" s="558"/>
    </row>
    <row r="285" spans="1:27" ht="29.25" outlineLevel="4">
      <c r="A285" s="610"/>
      <c r="B285" s="611"/>
      <c r="C285" s="611"/>
      <c r="D285" s="612"/>
      <c r="E285" s="613" t="s">
        <v>1330</v>
      </c>
      <c r="F285" s="641" t="s">
        <v>2156</v>
      </c>
      <c r="G285" s="641"/>
      <c r="H285" s="642"/>
      <c r="I285" s="643"/>
      <c r="J285" s="644"/>
      <c r="K285" s="614"/>
      <c r="L285" s="614"/>
      <c r="M285" s="614"/>
      <c r="N285" s="614"/>
      <c r="O285" s="615"/>
      <c r="P285" s="615"/>
      <c r="Q285" s="615"/>
      <c r="R285" s="612"/>
      <c r="S285" s="612"/>
      <c r="T285" s="611"/>
      <c r="U285" s="564"/>
      <c r="V285" s="570"/>
      <c r="W285" s="570"/>
      <c r="X285" s="616" t="str">
        <f>F285</f>
        <v>Vybourání plastových rámů oken s křídly, dveřních zárubní, vrat  
  rámu oken s křídly, plochy 
    přes 4 m2</v>
      </c>
      <c r="Y285" s="562"/>
      <c r="AA285" s="617"/>
    </row>
    <row r="286" spans="1:27" ht="7.5" customHeight="1" outlineLevel="4">
      <c r="B286" s="557"/>
      <c r="C286" s="557"/>
      <c r="D286" s="558"/>
      <c r="E286" s="558"/>
      <c r="F286" s="618"/>
      <c r="G286" s="558"/>
      <c r="H286" s="559"/>
      <c r="I286" s="560"/>
      <c r="J286" s="561"/>
      <c r="K286" s="559"/>
      <c r="L286" s="559"/>
      <c r="M286" s="559"/>
      <c r="N286" s="559"/>
      <c r="O286" s="561"/>
      <c r="P286" s="561"/>
      <c r="Q286" s="561"/>
      <c r="R286" s="558"/>
      <c r="S286" s="558"/>
      <c r="T286" s="557"/>
      <c r="U286" s="570"/>
      <c r="X286" s="558"/>
    </row>
    <row r="287" spans="1:27" ht="11.25" customHeight="1" outlineLevel="4">
      <c r="A287" s="619"/>
      <c r="B287" s="620"/>
      <c r="C287" s="620"/>
      <c r="D287" s="621"/>
      <c r="E287" s="622" t="s">
        <v>1434</v>
      </c>
      <c r="F287" s="623" t="s">
        <v>2155</v>
      </c>
      <c r="G287" s="621"/>
      <c r="H287" s="624">
        <v>1.35</v>
      </c>
      <c r="I287" s="625"/>
      <c r="J287" s="626"/>
      <c r="K287" s="627"/>
      <c r="L287" s="627"/>
      <c r="M287" s="627"/>
      <c r="N287" s="627"/>
      <c r="O287" s="626"/>
      <c r="P287" s="626"/>
      <c r="Q287" s="626"/>
      <c r="R287" s="621"/>
      <c r="S287" s="621"/>
      <c r="T287" s="620"/>
      <c r="U287" s="564"/>
      <c r="V287" s="570"/>
      <c r="W287" s="570"/>
      <c r="X287" s="558"/>
    </row>
    <row r="288" spans="1:27" ht="7.5" customHeight="1" outlineLevel="4">
      <c r="A288" s="570"/>
      <c r="B288" s="557"/>
      <c r="C288" s="557"/>
      <c r="D288" s="558"/>
      <c r="E288" s="558"/>
      <c r="F288" s="568"/>
      <c r="G288" s="558"/>
      <c r="H288" s="559"/>
      <c r="I288" s="560"/>
      <c r="J288" s="561"/>
      <c r="K288" s="559"/>
      <c r="L288" s="559"/>
      <c r="M288" s="559"/>
      <c r="N288" s="559"/>
      <c r="O288" s="561"/>
      <c r="P288" s="561"/>
      <c r="Q288" s="561"/>
      <c r="R288" s="558"/>
      <c r="S288" s="558"/>
      <c r="T288" s="557"/>
      <c r="U288" s="570"/>
      <c r="X288" s="558"/>
    </row>
    <row r="289" spans="1:27" ht="11.25" outlineLevel="3">
      <c r="A289" s="599"/>
      <c r="B289" s="600"/>
      <c r="C289" s="601">
        <v>55</v>
      </c>
      <c r="D289" s="602" t="s">
        <v>1368</v>
      </c>
      <c r="E289" s="603" t="s">
        <v>2154</v>
      </c>
      <c r="F289" s="604" t="s">
        <v>2153</v>
      </c>
      <c r="G289" s="602" t="s">
        <v>137</v>
      </c>
      <c r="H289" s="605">
        <v>3</v>
      </c>
      <c r="I289" s="606">
        <v>0</v>
      </c>
      <c r="J289" s="607">
        <f>H289*I289</f>
        <v>0</v>
      </c>
      <c r="K289" s="605"/>
      <c r="L289" s="605">
        <f>H289*K289</f>
        <v>0</v>
      </c>
      <c r="M289" s="605">
        <v>7.3999999999999996E-2</v>
      </c>
      <c r="N289" s="605">
        <f>H289*M289</f>
        <v>0.22199999999999998</v>
      </c>
      <c r="O289" s="607">
        <v>21</v>
      </c>
      <c r="P289" s="607">
        <f>J289*(O289/100)</f>
        <v>0</v>
      </c>
      <c r="Q289" s="607">
        <f>J289+P289</f>
        <v>0</v>
      </c>
      <c r="R289" s="608"/>
      <c r="S289" s="608"/>
      <c r="T289" s="609">
        <v>1</v>
      </c>
      <c r="U289" s="570"/>
      <c r="V289" s="570"/>
      <c r="W289" s="570"/>
      <c r="X289" s="558"/>
    </row>
    <row r="290" spans="1:27" ht="9.75" outlineLevel="4">
      <c r="A290" s="610"/>
      <c r="B290" s="611"/>
      <c r="C290" s="611"/>
      <c r="D290" s="612"/>
      <c r="E290" s="613" t="s">
        <v>1330</v>
      </c>
      <c r="F290" s="641" t="s">
        <v>2152</v>
      </c>
      <c r="G290" s="641"/>
      <c r="H290" s="642"/>
      <c r="I290" s="643"/>
      <c r="J290" s="644"/>
      <c r="K290" s="614"/>
      <c r="L290" s="614"/>
      <c r="M290" s="614"/>
      <c r="N290" s="614"/>
      <c r="O290" s="615"/>
      <c r="P290" s="615"/>
      <c r="Q290" s="615"/>
      <c r="R290" s="612"/>
      <c r="S290" s="612"/>
      <c r="T290" s="611"/>
      <c r="U290" s="564"/>
      <c r="V290" s="570"/>
      <c r="W290" s="570"/>
      <c r="X290" s="616" t="str">
        <f>F290</f>
        <v>Vybourání otvorů ve zdivu základovém nebo nadzákladovém z cihel, tvárnic, příčkovek z cihel pálených na maltu vápennou nebo vápenocementovou plochy do 0,09 m2, tl. do 450 mm</v>
      </c>
      <c r="Y290" s="562"/>
      <c r="AA290" s="617"/>
    </row>
    <row r="291" spans="1:27" ht="7.5" customHeight="1" outlineLevel="4">
      <c r="B291" s="557"/>
      <c r="C291" s="557"/>
      <c r="D291" s="558"/>
      <c r="E291" s="558"/>
      <c r="F291" s="618"/>
      <c r="G291" s="558"/>
      <c r="H291" s="559"/>
      <c r="I291" s="560"/>
      <c r="J291" s="561"/>
      <c r="K291" s="559"/>
      <c r="L291" s="559"/>
      <c r="M291" s="559"/>
      <c r="N291" s="559"/>
      <c r="O291" s="561"/>
      <c r="P291" s="561"/>
      <c r="Q291" s="561"/>
      <c r="R291" s="558"/>
      <c r="S291" s="558"/>
      <c r="T291" s="557"/>
      <c r="U291" s="570"/>
      <c r="X291" s="558"/>
    </row>
    <row r="292" spans="1:27" ht="11.25" customHeight="1" outlineLevel="4">
      <c r="A292" s="619"/>
      <c r="B292" s="620"/>
      <c r="C292" s="620"/>
      <c r="D292" s="621"/>
      <c r="E292" s="622" t="s">
        <v>1434</v>
      </c>
      <c r="F292" s="623" t="s">
        <v>2151</v>
      </c>
      <c r="G292" s="621"/>
      <c r="H292" s="624">
        <v>3</v>
      </c>
      <c r="I292" s="625"/>
      <c r="J292" s="626"/>
      <c r="K292" s="627"/>
      <c r="L292" s="627"/>
      <c r="M292" s="627"/>
      <c r="N292" s="627"/>
      <c r="O292" s="626"/>
      <c r="P292" s="626"/>
      <c r="Q292" s="626"/>
      <c r="R292" s="621"/>
      <c r="S292" s="621"/>
      <c r="T292" s="620"/>
      <c r="U292" s="564"/>
      <c r="V292" s="570"/>
      <c r="W292" s="570"/>
      <c r="X292" s="558"/>
    </row>
    <row r="293" spans="1:27" ht="7.5" customHeight="1" outlineLevel="4">
      <c r="A293" s="570"/>
      <c r="B293" s="557"/>
      <c r="C293" s="557"/>
      <c r="D293" s="558"/>
      <c r="E293" s="558"/>
      <c r="F293" s="568"/>
      <c r="G293" s="558"/>
      <c r="H293" s="559"/>
      <c r="I293" s="560"/>
      <c r="J293" s="561"/>
      <c r="K293" s="559"/>
      <c r="L293" s="559"/>
      <c r="M293" s="559"/>
      <c r="N293" s="559"/>
      <c r="O293" s="561"/>
      <c r="P293" s="561"/>
      <c r="Q293" s="561"/>
      <c r="R293" s="558"/>
      <c r="S293" s="558"/>
      <c r="T293" s="557"/>
      <c r="U293" s="570"/>
      <c r="X293" s="558"/>
    </row>
    <row r="294" spans="1:27" ht="11.25" outlineLevel="3">
      <c r="A294" s="599"/>
      <c r="B294" s="600"/>
      <c r="C294" s="601">
        <v>56</v>
      </c>
      <c r="D294" s="602" t="s">
        <v>1368</v>
      </c>
      <c r="E294" s="603" t="s">
        <v>2150</v>
      </c>
      <c r="F294" s="604" t="s">
        <v>2149</v>
      </c>
      <c r="G294" s="602" t="s">
        <v>137</v>
      </c>
      <c r="H294" s="605">
        <v>4</v>
      </c>
      <c r="I294" s="606">
        <v>0</v>
      </c>
      <c r="J294" s="607">
        <f>H294*I294</f>
        <v>0</v>
      </c>
      <c r="K294" s="605"/>
      <c r="L294" s="605">
        <f>H294*K294</f>
        <v>0</v>
      </c>
      <c r="M294" s="605">
        <v>2.5000000000000001E-2</v>
      </c>
      <c r="N294" s="605">
        <f>H294*M294</f>
        <v>0.1</v>
      </c>
      <c r="O294" s="607">
        <v>21</v>
      </c>
      <c r="P294" s="607">
        <f>J294*(O294/100)</f>
        <v>0</v>
      </c>
      <c r="Q294" s="607">
        <f>J294+P294</f>
        <v>0</v>
      </c>
      <c r="R294" s="608"/>
      <c r="S294" s="608"/>
      <c r="T294" s="609">
        <v>1</v>
      </c>
      <c r="U294" s="570"/>
      <c r="V294" s="570"/>
      <c r="W294" s="570"/>
      <c r="X294" s="558"/>
    </row>
    <row r="295" spans="1:27" ht="9.75" outlineLevel="4">
      <c r="A295" s="610"/>
      <c r="B295" s="611"/>
      <c r="C295" s="611"/>
      <c r="D295" s="612"/>
      <c r="E295" s="613" t="s">
        <v>1330</v>
      </c>
      <c r="F295" s="641" t="s">
        <v>2148</v>
      </c>
      <c r="G295" s="641"/>
      <c r="H295" s="642"/>
      <c r="I295" s="643"/>
      <c r="J295" s="644"/>
      <c r="K295" s="614"/>
      <c r="L295" s="614"/>
      <c r="M295" s="614"/>
      <c r="N295" s="614"/>
      <c r="O295" s="615"/>
      <c r="P295" s="615"/>
      <c r="Q295" s="615"/>
      <c r="R295" s="612"/>
      <c r="S295" s="612"/>
      <c r="T295" s="611"/>
      <c r="U295" s="564"/>
      <c r="V295" s="570"/>
      <c r="W295" s="570"/>
      <c r="X295" s="616" t="str">
        <f>F295</f>
        <v>Vybourání otvorů ve zdivu základovém nebo nadzákladovém z cihel, tvárnic, příčkovek z cihel pálených na maltu vápennou nebo vápenocementovou plochy do 0,09 m2, tl. do 150 mm</v>
      </c>
      <c r="Y295" s="562"/>
      <c r="AA295" s="617"/>
    </row>
    <row r="296" spans="1:27" ht="7.5" customHeight="1" outlineLevel="4">
      <c r="B296" s="557"/>
      <c r="C296" s="557"/>
      <c r="D296" s="558"/>
      <c r="E296" s="558"/>
      <c r="F296" s="618"/>
      <c r="G296" s="558"/>
      <c r="H296" s="559"/>
      <c r="I296" s="560"/>
      <c r="J296" s="561"/>
      <c r="K296" s="559"/>
      <c r="L296" s="559"/>
      <c r="M296" s="559"/>
      <c r="N296" s="559"/>
      <c r="O296" s="561"/>
      <c r="P296" s="561"/>
      <c r="Q296" s="561"/>
      <c r="R296" s="558"/>
      <c r="S296" s="558"/>
      <c r="T296" s="557"/>
      <c r="U296" s="570"/>
      <c r="X296" s="558"/>
    </row>
    <row r="297" spans="1:27" ht="11.25" customHeight="1" outlineLevel="4">
      <c r="A297" s="619"/>
      <c r="B297" s="620"/>
      <c r="C297" s="620"/>
      <c r="D297" s="621"/>
      <c r="E297" s="622" t="s">
        <v>1434</v>
      </c>
      <c r="F297" s="623" t="s">
        <v>2147</v>
      </c>
      <c r="G297" s="621"/>
      <c r="H297" s="624">
        <v>4</v>
      </c>
      <c r="I297" s="625"/>
      <c r="J297" s="626"/>
      <c r="K297" s="627"/>
      <c r="L297" s="627"/>
      <c r="M297" s="627"/>
      <c r="N297" s="627"/>
      <c r="O297" s="626"/>
      <c r="P297" s="626"/>
      <c r="Q297" s="626"/>
      <c r="R297" s="621"/>
      <c r="S297" s="621"/>
      <c r="T297" s="620"/>
      <c r="U297" s="564"/>
      <c r="V297" s="570"/>
      <c r="W297" s="570"/>
      <c r="X297" s="558"/>
    </row>
    <row r="298" spans="1:27" ht="7.5" customHeight="1" outlineLevel="4">
      <c r="A298" s="570"/>
      <c r="B298" s="557"/>
      <c r="C298" s="557"/>
      <c r="D298" s="558"/>
      <c r="E298" s="558"/>
      <c r="F298" s="568"/>
      <c r="G298" s="558"/>
      <c r="H298" s="559"/>
      <c r="I298" s="560"/>
      <c r="J298" s="561"/>
      <c r="K298" s="559"/>
      <c r="L298" s="559"/>
      <c r="M298" s="559"/>
      <c r="N298" s="559"/>
      <c r="O298" s="561"/>
      <c r="P298" s="561"/>
      <c r="Q298" s="561"/>
      <c r="R298" s="558"/>
      <c r="S298" s="558"/>
      <c r="T298" s="557"/>
      <c r="U298" s="570"/>
      <c r="X298" s="558"/>
    </row>
    <row r="299" spans="1:27" ht="11.25" outlineLevel="3">
      <c r="A299" s="599"/>
      <c r="B299" s="600"/>
      <c r="C299" s="601">
        <v>57</v>
      </c>
      <c r="D299" s="602" t="s">
        <v>1368</v>
      </c>
      <c r="E299" s="603" t="s">
        <v>2146</v>
      </c>
      <c r="F299" s="604" t="s">
        <v>2145</v>
      </c>
      <c r="G299" s="602" t="s">
        <v>137</v>
      </c>
      <c r="H299" s="605">
        <v>2</v>
      </c>
      <c r="I299" s="606">
        <v>0</v>
      </c>
      <c r="J299" s="607">
        <f>H299*I299</f>
        <v>0</v>
      </c>
      <c r="K299" s="605"/>
      <c r="L299" s="605">
        <f>H299*K299</f>
        <v>0</v>
      </c>
      <c r="M299" s="605">
        <v>6.9000000000000006E-2</v>
      </c>
      <c r="N299" s="605">
        <f>H299*M299</f>
        <v>0.13800000000000001</v>
      </c>
      <c r="O299" s="607">
        <v>21</v>
      </c>
      <c r="P299" s="607">
        <f>J299*(O299/100)</f>
        <v>0</v>
      </c>
      <c r="Q299" s="607">
        <f>J299+P299</f>
        <v>0</v>
      </c>
      <c r="R299" s="608"/>
      <c r="S299" s="608"/>
      <c r="T299" s="609">
        <v>1</v>
      </c>
      <c r="U299" s="570"/>
      <c r="V299" s="570"/>
      <c r="W299" s="570"/>
      <c r="X299" s="558"/>
    </row>
    <row r="300" spans="1:27" ht="9.75" outlineLevel="4">
      <c r="A300" s="610"/>
      <c r="B300" s="611"/>
      <c r="C300" s="611"/>
      <c r="D300" s="612"/>
      <c r="E300" s="613" t="s">
        <v>1330</v>
      </c>
      <c r="F300" s="641" t="s">
        <v>2144</v>
      </c>
      <c r="G300" s="641"/>
      <c r="H300" s="642"/>
      <c r="I300" s="643"/>
      <c r="J300" s="644"/>
      <c r="K300" s="614"/>
      <c r="L300" s="614"/>
      <c r="M300" s="614"/>
      <c r="N300" s="614"/>
      <c r="O300" s="615"/>
      <c r="P300" s="615"/>
      <c r="Q300" s="615"/>
      <c r="R300" s="612"/>
      <c r="S300" s="612"/>
      <c r="T300" s="611"/>
      <c r="U300" s="564"/>
      <c r="V300" s="570"/>
      <c r="W300" s="570"/>
      <c r="X300" s="616" t="str">
        <f>F300</f>
        <v>Vybourání otvorů ve zdivu základovém nebo nadzákladovém z cihel, tvárnic, příčkovek z cihel pálených na maltu vápennou nebo vápenocementovou plochy do 0,25 m2, tl. do 150 mm</v>
      </c>
      <c r="Y300" s="562"/>
      <c r="AA300" s="617"/>
    </row>
    <row r="301" spans="1:27" ht="7.5" customHeight="1" outlineLevel="4">
      <c r="B301" s="557"/>
      <c r="C301" s="557"/>
      <c r="D301" s="558"/>
      <c r="E301" s="558"/>
      <c r="F301" s="618"/>
      <c r="G301" s="558"/>
      <c r="H301" s="559"/>
      <c r="I301" s="560"/>
      <c r="J301" s="561"/>
      <c r="K301" s="559"/>
      <c r="L301" s="559"/>
      <c r="M301" s="559"/>
      <c r="N301" s="559"/>
      <c r="O301" s="561"/>
      <c r="P301" s="561"/>
      <c r="Q301" s="561"/>
      <c r="R301" s="558"/>
      <c r="S301" s="558"/>
      <c r="T301" s="557"/>
      <c r="U301" s="570"/>
      <c r="X301" s="558"/>
    </row>
    <row r="302" spans="1:27" ht="11.25" customHeight="1" outlineLevel="4">
      <c r="A302" s="619"/>
      <c r="B302" s="620"/>
      <c r="C302" s="620"/>
      <c r="D302" s="621"/>
      <c r="E302" s="622" t="s">
        <v>1434</v>
      </c>
      <c r="F302" s="623" t="s">
        <v>2143</v>
      </c>
      <c r="G302" s="621"/>
      <c r="H302" s="624">
        <v>2</v>
      </c>
      <c r="I302" s="625"/>
      <c r="J302" s="626"/>
      <c r="K302" s="627"/>
      <c r="L302" s="627"/>
      <c r="M302" s="627"/>
      <c r="N302" s="627"/>
      <c r="O302" s="626"/>
      <c r="P302" s="626"/>
      <c r="Q302" s="626"/>
      <c r="R302" s="621"/>
      <c r="S302" s="621"/>
      <c r="T302" s="620"/>
      <c r="U302" s="564"/>
      <c r="V302" s="570"/>
      <c r="W302" s="570"/>
      <c r="X302" s="558"/>
    </row>
    <row r="303" spans="1:27" ht="7.5" customHeight="1" outlineLevel="4">
      <c r="A303" s="570"/>
      <c r="B303" s="557"/>
      <c r="C303" s="557"/>
      <c r="D303" s="558"/>
      <c r="E303" s="558"/>
      <c r="F303" s="568"/>
      <c r="G303" s="558"/>
      <c r="H303" s="559"/>
      <c r="I303" s="560"/>
      <c r="J303" s="561"/>
      <c r="K303" s="559"/>
      <c r="L303" s="559"/>
      <c r="M303" s="559"/>
      <c r="N303" s="559"/>
      <c r="O303" s="561"/>
      <c r="P303" s="561"/>
      <c r="Q303" s="561"/>
      <c r="R303" s="558"/>
      <c r="S303" s="558"/>
      <c r="T303" s="557"/>
      <c r="U303" s="570"/>
      <c r="X303" s="558"/>
    </row>
    <row r="304" spans="1:27" ht="11.25" outlineLevel="3">
      <c r="A304" s="599"/>
      <c r="B304" s="600"/>
      <c r="C304" s="601">
        <v>58</v>
      </c>
      <c r="D304" s="602" t="s">
        <v>1368</v>
      </c>
      <c r="E304" s="603" t="s">
        <v>2142</v>
      </c>
      <c r="F304" s="604" t="s">
        <v>2141</v>
      </c>
      <c r="G304" s="602" t="s">
        <v>1426</v>
      </c>
      <c r="H304" s="605">
        <v>0.5625</v>
      </c>
      <c r="I304" s="606">
        <v>0</v>
      </c>
      <c r="J304" s="607">
        <f>H304*I304</f>
        <v>0</v>
      </c>
      <c r="K304" s="605"/>
      <c r="L304" s="605">
        <f>H304*K304</f>
        <v>0</v>
      </c>
      <c r="M304" s="605">
        <v>0.27</v>
      </c>
      <c r="N304" s="605">
        <f>H304*M304</f>
        <v>0.15187500000000001</v>
      </c>
      <c r="O304" s="607">
        <v>21</v>
      </c>
      <c r="P304" s="607">
        <f>J304*(O304/100)</f>
        <v>0</v>
      </c>
      <c r="Q304" s="607">
        <f>J304+P304</f>
        <v>0</v>
      </c>
      <c r="R304" s="608"/>
      <c r="S304" s="608"/>
      <c r="T304" s="609">
        <v>1</v>
      </c>
      <c r="U304" s="570"/>
      <c r="V304" s="570"/>
      <c r="W304" s="570"/>
      <c r="X304" s="558"/>
    </row>
    <row r="305" spans="1:27" ht="9.75" outlineLevel="4">
      <c r="A305" s="610"/>
      <c r="B305" s="611"/>
      <c r="C305" s="611"/>
      <c r="D305" s="612"/>
      <c r="E305" s="613" t="s">
        <v>1330</v>
      </c>
      <c r="F305" s="641" t="s">
        <v>2140</v>
      </c>
      <c r="G305" s="641"/>
      <c r="H305" s="642"/>
      <c r="I305" s="643"/>
      <c r="J305" s="644"/>
      <c r="K305" s="614"/>
      <c r="L305" s="614"/>
      <c r="M305" s="614"/>
      <c r="N305" s="614"/>
      <c r="O305" s="615"/>
      <c r="P305" s="615"/>
      <c r="Q305" s="615"/>
      <c r="R305" s="612"/>
      <c r="S305" s="612"/>
      <c r="T305" s="611"/>
      <c r="U305" s="564"/>
      <c r="V305" s="570"/>
      <c r="W305" s="570"/>
      <c r="X305" s="616" t="str">
        <f>F305</f>
        <v>Vybourání otvorů ve zdivu základovém nebo nadzákladovém z cihel, tvárnic, příčkovek z cihel pálených na maltu vápennou nebo vápenocementovou plochy do 1 m2, tl. do 150 mm</v>
      </c>
      <c r="Y305" s="562"/>
      <c r="AA305" s="617"/>
    </row>
    <row r="306" spans="1:27" ht="7.5" customHeight="1" outlineLevel="4">
      <c r="B306" s="557"/>
      <c r="C306" s="557"/>
      <c r="D306" s="558"/>
      <c r="E306" s="558"/>
      <c r="F306" s="618"/>
      <c r="G306" s="558"/>
      <c r="H306" s="559"/>
      <c r="I306" s="560"/>
      <c r="J306" s="561"/>
      <c r="K306" s="559"/>
      <c r="L306" s="559"/>
      <c r="M306" s="559"/>
      <c r="N306" s="559"/>
      <c r="O306" s="561"/>
      <c r="P306" s="561"/>
      <c r="Q306" s="561"/>
      <c r="R306" s="558"/>
      <c r="S306" s="558"/>
      <c r="T306" s="557"/>
      <c r="U306" s="570"/>
      <c r="X306" s="558"/>
    </row>
    <row r="307" spans="1:27" ht="11.25" customHeight="1" outlineLevel="4">
      <c r="A307" s="619"/>
      <c r="B307" s="620"/>
      <c r="C307" s="620"/>
      <c r="D307" s="621"/>
      <c r="E307" s="622" t="s">
        <v>1434</v>
      </c>
      <c r="F307" s="623" t="s">
        <v>2139</v>
      </c>
      <c r="G307" s="621"/>
      <c r="H307" s="624">
        <v>0.5625</v>
      </c>
      <c r="I307" s="625"/>
      <c r="J307" s="626"/>
      <c r="K307" s="627"/>
      <c r="L307" s="627"/>
      <c r="M307" s="627"/>
      <c r="N307" s="627"/>
      <c r="O307" s="626"/>
      <c r="P307" s="626"/>
      <c r="Q307" s="626"/>
      <c r="R307" s="621"/>
      <c r="S307" s="621"/>
      <c r="T307" s="620"/>
      <c r="U307" s="564"/>
      <c r="V307" s="570"/>
      <c r="W307" s="570"/>
      <c r="X307" s="558"/>
    </row>
    <row r="308" spans="1:27" ht="7.5" customHeight="1" outlineLevel="4">
      <c r="A308" s="570"/>
      <c r="B308" s="557"/>
      <c r="C308" s="557"/>
      <c r="D308" s="558"/>
      <c r="E308" s="558"/>
      <c r="F308" s="568"/>
      <c r="G308" s="558"/>
      <c r="H308" s="559"/>
      <c r="I308" s="560"/>
      <c r="J308" s="561"/>
      <c r="K308" s="559"/>
      <c r="L308" s="559"/>
      <c r="M308" s="559"/>
      <c r="N308" s="559"/>
      <c r="O308" s="561"/>
      <c r="P308" s="561"/>
      <c r="Q308" s="561"/>
      <c r="R308" s="558"/>
      <c r="S308" s="558"/>
      <c r="T308" s="557"/>
      <c r="U308" s="570"/>
      <c r="X308" s="558"/>
    </row>
    <row r="309" spans="1:27" ht="11.25" outlineLevel="3">
      <c r="A309" s="599"/>
      <c r="B309" s="600"/>
      <c r="C309" s="601">
        <v>59</v>
      </c>
      <c r="D309" s="602" t="s">
        <v>1368</v>
      </c>
      <c r="E309" s="603" t="s">
        <v>2138</v>
      </c>
      <c r="F309" s="604" t="s">
        <v>2137</v>
      </c>
      <c r="G309" s="602" t="s">
        <v>1426</v>
      </c>
      <c r="H309" s="605">
        <v>1.8180000000000001</v>
      </c>
      <c r="I309" s="606">
        <v>0</v>
      </c>
      <c r="J309" s="607">
        <f>H309*I309</f>
        <v>0</v>
      </c>
      <c r="K309" s="605"/>
      <c r="L309" s="605">
        <f>H309*K309</f>
        <v>0</v>
      </c>
      <c r="M309" s="605">
        <v>0.27</v>
      </c>
      <c r="N309" s="605">
        <f>H309*M309</f>
        <v>0.49086000000000007</v>
      </c>
      <c r="O309" s="607">
        <v>21</v>
      </c>
      <c r="P309" s="607">
        <f>J309*(O309/100)</f>
        <v>0</v>
      </c>
      <c r="Q309" s="607">
        <f>J309+P309</f>
        <v>0</v>
      </c>
      <c r="R309" s="608"/>
      <c r="S309" s="608"/>
      <c r="T309" s="609">
        <v>1</v>
      </c>
      <c r="U309" s="570"/>
      <c r="V309" s="570"/>
      <c r="W309" s="570"/>
      <c r="X309" s="558"/>
    </row>
    <row r="310" spans="1:27" ht="9.75" outlineLevel="4">
      <c r="A310" s="610"/>
      <c r="B310" s="611"/>
      <c r="C310" s="611"/>
      <c r="D310" s="612"/>
      <c r="E310" s="613" t="s">
        <v>1330</v>
      </c>
      <c r="F310" s="641" t="s">
        <v>2136</v>
      </c>
      <c r="G310" s="641"/>
      <c r="H310" s="642"/>
      <c r="I310" s="643"/>
      <c r="J310" s="644"/>
      <c r="K310" s="614"/>
      <c r="L310" s="614"/>
      <c r="M310" s="614"/>
      <c r="N310" s="614"/>
      <c r="O310" s="615"/>
      <c r="P310" s="615"/>
      <c r="Q310" s="615"/>
      <c r="R310" s="612"/>
      <c r="S310" s="612"/>
      <c r="T310" s="611"/>
      <c r="U310" s="564"/>
      <c r="V310" s="570"/>
      <c r="W310" s="570"/>
      <c r="X310" s="616" t="str">
        <f>F310</f>
        <v>Vybourání otvorů ve zdivu základovém nebo nadzákladovém z cihel, tvárnic, příčkovek z cihel pálených na maltu vápennou nebo vápenocementovou plochy do 4 m2, tl. do 150 mm</v>
      </c>
      <c r="Y310" s="562"/>
      <c r="AA310" s="617"/>
    </row>
    <row r="311" spans="1:27" ht="7.5" customHeight="1" outlineLevel="4">
      <c r="B311" s="557"/>
      <c r="C311" s="557"/>
      <c r="D311" s="558"/>
      <c r="E311" s="558"/>
      <c r="F311" s="618"/>
      <c r="G311" s="558"/>
      <c r="H311" s="559"/>
      <c r="I311" s="560"/>
      <c r="J311" s="561"/>
      <c r="K311" s="559"/>
      <c r="L311" s="559"/>
      <c r="M311" s="559"/>
      <c r="N311" s="559"/>
      <c r="O311" s="561"/>
      <c r="P311" s="561"/>
      <c r="Q311" s="561"/>
      <c r="R311" s="558"/>
      <c r="S311" s="558"/>
      <c r="T311" s="557"/>
      <c r="U311" s="570"/>
      <c r="X311" s="558"/>
    </row>
    <row r="312" spans="1:27" ht="11.25" customHeight="1" outlineLevel="4">
      <c r="A312" s="619"/>
      <c r="B312" s="620"/>
      <c r="C312" s="620"/>
      <c r="D312" s="621"/>
      <c r="E312" s="622" t="s">
        <v>1434</v>
      </c>
      <c r="F312" s="623" t="s">
        <v>2135</v>
      </c>
      <c r="G312" s="621"/>
      <c r="H312" s="624">
        <v>1.8180000000000001</v>
      </c>
      <c r="I312" s="625"/>
      <c r="J312" s="626"/>
      <c r="K312" s="627"/>
      <c r="L312" s="627"/>
      <c r="M312" s="627"/>
      <c r="N312" s="627"/>
      <c r="O312" s="626"/>
      <c r="P312" s="626"/>
      <c r="Q312" s="626"/>
      <c r="R312" s="621"/>
      <c r="S312" s="621"/>
      <c r="T312" s="620"/>
      <c r="U312" s="564"/>
      <c r="V312" s="570"/>
      <c r="W312" s="570"/>
      <c r="X312" s="558"/>
    </row>
    <row r="313" spans="1:27" ht="7.5" customHeight="1" outlineLevel="4">
      <c r="A313" s="570"/>
      <c r="B313" s="557"/>
      <c r="C313" s="557"/>
      <c r="D313" s="558"/>
      <c r="E313" s="558"/>
      <c r="F313" s="568"/>
      <c r="G313" s="558"/>
      <c r="H313" s="559"/>
      <c r="I313" s="560"/>
      <c r="J313" s="561"/>
      <c r="K313" s="559"/>
      <c r="L313" s="559"/>
      <c r="M313" s="559"/>
      <c r="N313" s="559"/>
      <c r="O313" s="561"/>
      <c r="P313" s="561"/>
      <c r="Q313" s="561"/>
      <c r="R313" s="558"/>
      <c r="S313" s="558"/>
      <c r="T313" s="557"/>
      <c r="U313" s="570"/>
      <c r="X313" s="558"/>
    </row>
    <row r="314" spans="1:27" ht="11.25" outlineLevel="3">
      <c r="A314" s="599"/>
      <c r="B314" s="600"/>
      <c r="C314" s="601">
        <v>60</v>
      </c>
      <c r="D314" s="602" t="s">
        <v>1368</v>
      </c>
      <c r="E314" s="603" t="s">
        <v>2134</v>
      </c>
      <c r="F314" s="604" t="s">
        <v>2133</v>
      </c>
      <c r="G314" s="602" t="s">
        <v>1430</v>
      </c>
      <c r="H314" s="605">
        <v>0.30125000000000002</v>
      </c>
      <c r="I314" s="606">
        <v>0</v>
      </c>
      <c r="J314" s="607">
        <f>H314*I314</f>
        <v>0</v>
      </c>
      <c r="K314" s="605"/>
      <c r="L314" s="605">
        <f>H314*K314</f>
        <v>0</v>
      </c>
      <c r="M314" s="605">
        <v>2.4</v>
      </c>
      <c r="N314" s="605">
        <f>H314*M314</f>
        <v>0.72299999999999998</v>
      </c>
      <c r="O314" s="607">
        <v>21</v>
      </c>
      <c r="P314" s="607">
        <f>J314*(O314/100)</f>
        <v>0</v>
      </c>
      <c r="Q314" s="607">
        <f>J314+P314</f>
        <v>0</v>
      </c>
      <c r="R314" s="608"/>
      <c r="S314" s="608"/>
      <c r="T314" s="609">
        <v>1</v>
      </c>
      <c r="U314" s="570"/>
      <c r="V314" s="570"/>
      <c r="W314" s="570"/>
      <c r="X314" s="558"/>
    </row>
    <row r="315" spans="1:27" ht="9.75" outlineLevel="4">
      <c r="A315" s="610"/>
      <c r="B315" s="611"/>
      <c r="C315" s="611"/>
      <c r="D315" s="612"/>
      <c r="E315" s="613" t="s">
        <v>1330</v>
      </c>
      <c r="F315" s="641" t="s">
        <v>2132</v>
      </c>
      <c r="G315" s="641"/>
      <c r="H315" s="642"/>
      <c r="I315" s="643"/>
      <c r="J315" s="644"/>
      <c r="K315" s="614"/>
      <c r="L315" s="614"/>
      <c r="M315" s="614"/>
      <c r="N315" s="614"/>
      <c r="O315" s="615"/>
      <c r="P315" s="615"/>
      <c r="Q315" s="615"/>
      <c r="R315" s="612"/>
      <c r="S315" s="612"/>
      <c r="T315" s="611"/>
      <c r="U315" s="564"/>
      <c r="V315" s="570"/>
      <c r="W315" s="570"/>
      <c r="X315" s="616" t="str">
        <f>F315</f>
        <v>Vybourání otvorů ve stropech nebo klenbách železobetonových bez odstranění podlahy a násypu, plochy do 1 m2, tl. přes 80 mm</v>
      </c>
      <c r="Y315" s="562"/>
      <c r="AA315" s="617"/>
    </row>
    <row r="316" spans="1:27" ht="7.5" customHeight="1" outlineLevel="4">
      <c r="B316" s="557"/>
      <c r="C316" s="557"/>
      <c r="D316" s="558"/>
      <c r="E316" s="558"/>
      <c r="F316" s="618"/>
      <c r="G316" s="558"/>
      <c r="H316" s="559"/>
      <c r="I316" s="560"/>
      <c r="J316" s="561"/>
      <c r="K316" s="559"/>
      <c r="L316" s="559"/>
      <c r="M316" s="559"/>
      <c r="N316" s="559"/>
      <c r="O316" s="561"/>
      <c r="P316" s="561"/>
      <c r="Q316" s="561"/>
      <c r="R316" s="558"/>
      <c r="S316" s="558"/>
      <c r="T316" s="557"/>
      <c r="U316" s="570"/>
      <c r="X316" s="558"/>
    </row>
    <row r="317" spans="1:27" ht="11.25" customHeight="1" outlineLevel="4">
      <c r="A317" s="619"/>
      <c r="B317" s="620"/>
      <c r="C317" s="620"/>
      <c r="D317" s="621"/>
      <c r="E317" s="622" t="s">
        <v>1434</v>
      </c>
      <c r="F317" s="623" t="s">
        <v>2131</v>
      </c>
      <c r="G317" s="621"/>
      <c r="H317" s="624">
        <v>0.30125000000000002</v>
      </c>
      <c r="I317" s="625"/>
      <c r="J317" s="626"/>
      <c r="K317" s="627"/>
      <c r="L317" s="627"/>
      <c r="M317" s="627"/>
      <c r="N317" s="627"/>
      <c r="O317" s="626"/>
      <c r="P317" s="626"/>
      <c r="Q317" s="626"/>
      <c r="R317" s="621"/>
      <c r="S317" s="621"/>
      <c r="T317" s="620"/>
      <c r="U317" s="564"/>
      <c r="V317" s="570"/>
      <c r="W317" s="570"/>
      <c r="X317" s="558"/>
    </row>
    <row r="318" spans="1:27" ht="7.5" customHeight="1" outlineLevel="4">
      <c r="A318" s="570"/>
      <c r="B318" s="557"/>
      <c r="C318" s="557"/>
      <c r="D318" s="558"/>
      <c r="E318" s="558"/>
      <c r="F318" s="568"/>
      <c r="G318" s="558"/>
      <c r="H318" s="559"/>
      <c r="I318" s="560"/>
      <c r="J318" s="561"/>
      <c r="K318" s="559"/>
      <c r="L318" s="559"/>
      <c r="M318" s="559"/>
      <c r="N318" s="559"/>
      <c r="O318" s="561"/>
      <c r="P318" s="561"/>
      <c r="Q318" s="561"/>
      <c r="R318" s="558"/>
      <c r="S318" s="558"/>
      <c r="T318" s="557"/>
      <c r="U318" s="570"/>
      <c r="X318" s="558"/>
    </row>
    <row r="319" spans="1:27" ht="11.25" outlineLevel="3">
      <c r="A319" s="599"/>
      <c r="B319" s="600"/>
      <c r="C319" s="601">
        <v>61</v>
      </c>
      <c r="D319" s="602" t="s">
        <v>1368</v>
      </c>
      <c r="E319" s="603" t="s">
        <v>1717</v>
      </c>
      <c r="F319" s="604" t="s">
        <v>1716</v>
      </c>
      <c r="G319" s="602" t="s">
        <v>114</v>
      </c>
      <c r="H319" s="605">
        <v>36.5</v>
      </c>
      <c r="I319" s="606">
        <v>0</v>
      </c>
      <c r="J319" s="607">
        <f>H319*I319</f>
        <v>0</v>
      </c>
      <c r="K319" s="605">
        <v>1.0000000000000001E-5</v>
      </c>
      <c r="L319" s="605">
        <f>H319*K319</f>
        <v>3.6500000000000004E-4</v>
      </c>
      <c r="M319" s="605"/>
      <c r="N319" s="605">
        <f>H319*M319</f>
        <v>0</v>
      </c>
      <c r="O319" s="607">
        <v>21</v>
      </c>
      <c r="P319" s="607">
        <f>J319*(O319/100)</f>
        <v>0</v>
      </c>
      <c r="Q319" s="607">
        <f>J319+P319</f>
        <v>0</v>
      </c>
      <c r="R319" s="608"/>
      <c r="S319" s="608"/>
      <c r="T319" s="609">
        <v>1</v>
      </c>
      <c r="U319" s="570"/>
      <c r="V319" s="570"/>
      <c r="W319" s="570"/>
      <c r="X319" s="558"/>
    </row>
    <row r="320" spans="1:27" ht="9.75" outlineLevel="4">
      <c r="A320" s="610"/>
      <c r="B320" s="611"/>
      <c r="C320" s="611"/>
      <c r="D320" s="612"/>
      <c r="E320" s="613" t="s">
        <v>1330</v>
      </c>
      <c r="F320" s="641" t="s">
        <v>1715</v>
      </c>
      <c r="G320" s="641"/>
      <c r="H320" s="642"/>
      <c r="I320" s="643"/>
      <c r="J320" s="644"/>
      <c r="K320" s="614"/>
      <c r="L320" s="614"/>
      <c r="M320" s="614"/>
      <c r="N320" s="614"/>
      <c r="O320" s="615"/>
      <c r="P320" s="615"/>
      <c r="Q320" s="615"/>
      <c r="R320" s="612"/>
      <c r="S320" s="612"/>
      <c r="T320" s="611"/>
      <c r="U320" s="564"/>
      <c r="V320" s="570"/>
      <c r="W320" s="570"/>
      <c r="X320" s="616" t="str">
        <f>F320</f>
        <v>Řezání stávajících betonových mazanin s vyztužením hloubky přes 150 do 200 mm</v>
      </c>
      <c r="Y320" s="562"/>
      <c r="AA320" s="617"/>
    </row>
    <row r="321" spans="1:27" ht="7.5" customHeight="1" outlineLevel="4">
      <c r="B321" s="557"/>
      <c r="C321" s="557"/>
      <c r="D321" s="558"/>
      <c r="E321" s="558"/>
      <c r="F321" s="618"/>
      <c r="G321" s="558"/>
      <c r="H321" s="559"/>
      <c r="I321" s="560"/>
      <c r="J321" s="561"/>
      <c r="K321" s="559"/>
      <c r="L321" s="559"/>
      <c r="M321" s="559"/>
      <c r="N321" s="559"/>
      <c r="O321" s="561"/>
      <c r="P321" s="561"/>
      <c r="Q321" s="561"/>
      <c r="R321" s="558"/>
      <c r="S321" s="558"/>
      <c r="T321" s="557"/>
      <c r="U321" s="570"/>
      <c r="X321" s="558"/>
    </row>
    <row r="322" spans="1:27" ht="11.25" customHeight="1" outlineLevel="4">
      <c r="A322" s="619"/>
      <c r="B322" s="620"/>
      <c r="C322" s="620"/>
      <c r="D322" s="621"/>
      <c r="E322" s="622" t="s">
        <v>1434</v>
      </c>
      <c r="F322" s="623" t="s">
        <v>2130</v>
      </c>
      <c r="G322" s="621"/>
      <c r="H322" s="624">
        <v>36.5</v>
      </c>
      <c r="I322" s="625"/>
      <c r="J322" s="626"/>
      <c r="K322" s="627"/>
      <c r="L322" s="627"/>
      <c r="M322" s="627"/>
      <c r="N322" s="627"/>
      <c r="O322" s="626"/>
      <c r="P322" s="626"/>
      <c r="Q322" s="626"/>
      <c r="R322" s="621"/>
      <c r="S322" s="621"/>
      <c r="T322" s="620"/>
      <c r="U322" s="564"/>
      <c r="V322" s="570"/>
      <c r="W322" s="570"/>
      <c r="X322" s="558"/>
    </row>
    <row r="323" spans="1:27" ht="7.5" customHeight="1" outlineLevel="4">
      <c r="A323" s="570"/>
      <c r="B323" s="557"/>
      <c r="C323" s="557"/>
      <c r="D323" s="558"/>
      <c r="E323" s="558"/>
      <c r="F323" s="568"/>
      <c r="G323" s="558"/>
      <c r="H323" s="559"/>
      <c r="I323" s="560"/>
      <c r="J323" s="561"/>
      <c r="K323" s="559"/>
      <c r="L323" s="559"/>
      <c r="M323" s="559"/>
      <c r="N323" s="559"/>
      <c r="O323" s="561"/>
      <c r="P323" s="561"/>
      <c r="Q323" s="561"/>
      <c r="R323" s="558"/>
      <c r="S323" s="558"/>
      <c r="T323" s="557"/>
      <c r="U323" s="570"/>
      <c r="X323" s="558"/>
    </row>
    <row r="324" spans="1:27" ht="11.25" outlineLevel="3">
      <c r="A324" s="599"/>
      <c r="B324" s="600"/>
      <c r="C324" s="601">
        <v>62</v>
      </c>
      <c r="D324" s="602" t="s">
        <v>1368</v>
      </c>
      <c r="E324" s="603" t="s">
        <v>2129</v>
      </c>
      <c r="F324" s="604" t="s">
        <v>2128</v>
      </c>
      <c r="G324" s="602" t="s">
        <v>1430</v>
      </c>
      <c r="H324" s="605">
        <v>17.5</v>
      </c>
      <c r="I324" s="606">
        <v>0</v>
      </c>
      <c r="J324" s="607">
        <f>H324*I324</f>
        <v>0</v>
      </c>
      <c r="K324" s="605"/>
      <c r="L324" s="605">
        <f>H324*K324</f>
        <v>0</v>
      </c>
      <c r="M324" s="605">
        <v>2.2000000000000002</v>
      </c>
      <c r="N324" s="605">
        <f>H324*M324</f>
        <v>38.5</v>
      </c>
      <c r="O324" s="607">
        <v>21</v>
      </c>
      <c r="P324" s="607">
        <f>J324*(O324/100)</f>
        <v>0</v>
      </c>
      <c r="Q324" s="607">
        <f>J324+P324</f>
        <v>0</v>
      </c>
      <c r="R324" s="608"/>
      <c r="S324" s="608"/>
      <c r="T324" s="609">
        <v>1</v>
      </c>
      <c r="U324" s="570"/>
      <c r="V324" s="570"/>
      <c r="W324" s="570"/>
      <c r="X324" s="558"/>
    </row>
    <row r="325" spans="1:27" ht="9.75" outlineLevel="4">
      <c r="A325" s="610"/>
      <c r="B325" s="611"/>
      <c r="C325" s="611"/>
      <c r="D325" s="612"/>
      <c r="E325" s="613" t="s">
        <v>1330</v>
      </c>
      <c r="F325" s="641" t="s">
        <v>2127</v>
      </c>
      <c r="G325" s="641"/>
      <c r="H325" s="642"/>
      <c r="I325" s="643"/>
      <c r="J325" s="644"/>
      <c r="K325" s="614"/>
      <c r="L325" s="614"/>
      <c r="M325" s="614"/>
      <c r="N325" s="614"/>
      <c r="O325" s="615"/>
      <c r="P325" s="615"/>
      <c r="Q325" s="615"/>
      <c r="R325" s="612"/>
      <c r="S325" s="612"/>
      <c r="T325" s="611"/>
      <c r="U325" s="564"/>
      <c r="V325" s="570"/>
      <c r="W325" s="570"/>
      <c r="X325" s="616" t="str">
        <f>F325</f>
        <v>Bourání mazanin betonových s potěrem nebo teracem tl. do 100 mm, plochy přes 4 m2</v>
      </c>
      <c r="Y325" s="562"/>
      <c r="AA325" s="617"/>
    </row>
    <row r="326" spans="1:27" ht="7.5" customHeight="1" outlineLevel="4">
      <c r="B326" s="557"/>
      <c r="C326" s="557"/>
      <c r="D326" s="558"/>
      <c r="E326" s="558"/>
      <c r="F326" s="618"/>
      <c r="G326" s="558"/>
      <c r="H326" s="559"/>
      <c r="I326" s="560"/>
      <c r="J326" s="561"/>
      <c r="K326" s="559"/>
      <c r="L326" s="559"/>
      <c r="M326" s="559"/>
      <c r="N326" s="559"/>
      <c r="O326" s="561"/>
      <c r="P326" s="561"/>
      <c r="Q326" s="561"/>
      <c r="R326" s="558"/>
      <c r="S326" s="558"/>
      <c r="T326" s="557"/>
      <c r="U326" s="570"/>
      <c r="X326" s="558"/>
    </row>
    <row r="327" spans="1:27" ht="11.25" customHeight="1" outlineLevel="4">
      <c r="A327" s="619"/>
      <c r="B327" s="620"/>
      <c r="C327" s="620"/>
      <c r="D327" s="621"/>
      <c r="E327" s="622" t="s">
        <v>1434</v>
      </c>
      <c r="F327" s="623" t="s">
        <v>2126</v>
      </c>
      <c r="G327" s="621"/>
      <c r="H327" s="624">
        <v>1.89</v>
      </c>
      <c r="I327" s="625"/>
      <c r="J327" s="626"/>
      <c r="K327" s="627"/>
      <c r="L327" s="627"/>
      <c r="M327" s="627"/>
      <c r="N327" s="627"/>
      <c r="O327" s="626"/>
      <c r="P327" s="626"/>
      <c r="Q327" s="626"/>
      <c r="R327" s="621"/>
      <c r="S327" s="621"/>
      <c r="T327" s="620"/>
      <c r="U327" s="564"/>
      <c r="V327" s="570"/>
      <c r="W327" s="570"/>
      <c r="X327" s="558"/>
    </row>
    <row r="328" spans="1:27" ht="11.25" customHeight="1" outlineLevel="4">
      <c r="A328" s="619"/>
      <c r="B328" s="620"/>
      <c r="C328" s="620"/>
      <c r="D328" s="621"/>
      <c r="E328" s="622"/>
      <c r="F328" s="623" t="s">
        <v>2125</v>
      </c>
      <c r="G328" s="621"/>
      <c r="H328" s="624">
        <v>15.61</v>
      </c>
      <c r="I328" s="625"/>
      <c r="J328" s="626"/>
      <c r="K328" s="627"/>
      <c r="L328" s="627"/>
      <c r="M328" s="627"/>
      <c r="N328" s="627"/>
      <c r="O328" s="626"/>
      <c r="P328" s="626"/>
      <c r="Q328" s="626"/>
      <c r="R328" s="621"/>
      <c r="S328" s="621"/>
      <c r="T328" s="620"/>
      <c r="U328" s="564"/>
      <c r="V328" s="570"/>
      <c r="W328" s="570"/>
      <c r="X328" s="558"/>
    </row>
    <row r="329" spans="1:27" ht="7.5" customHeight="1" outlineLevel="4">
      <c r="A329" s="570"/>
      <c r="B329" s="557"/>
      <c r="C329" s="557"/>
      <c r="D329" s="558"/>
      <c r="E329" s="558"/>
      <c r="F329" s="568"/>
      <c r="G329" s="558"/>
      <c r="H329" s="559"/>
      <c r="I329" s="560"/>
      <c r="J329" s="561"/>
      <c r="K329" s="559"/>
      <c r="L329" s="559"/>
      <c r="M329" s="559"/>
      <c r="N329" s="559"/>
      <c r="O329" s="561"/>
      <c r="P329" s="561"/>
      <c r="Q329" s="561"/>
      <c r="R329" s="558"/>
      <c r="S329" s="558"/>
      <c r="T329" s="557"/>
      <c r="U329" s="570"/>
      <c r="X329" s="558"/>
    </row>
    <row r="330" spans="1:27" ht="11.25" outlineLevel="3">
      <c r="A330" s="599"/>
      <c r="B330" s="600"/>
      <c r="C330" s="601">
        <v>63</v>
      </c>
      <c r="D330" s="602" t="s">
        <v>1368</v>
      </c>
      <c r="E330" s="603" t="s">
        <v>2124</v>
      </c>
      <c r="F330" s="604" t="s">
        <v>2123</v>
      </c>
      <c r="G330" s="602" t="s">
        <v>1430</v>
      </c>
      <c r="H330" s="605">
        <v>1.0049999999999999</v>
      </c>
      <c r="I330" s="606">
        <v>0</v>
      </c>
      <c r="J330" s="607">
        <f>H330*I330</f>
        <v>0</v>
      </c>
      <c r="K330" s="605"/>
      <c r="L330" s="605">
        <f>H330*K330</f>
        <v>0</v>
      </c>
      <c r="M330" s="605">
        <v>2.2000000000000002</v>
      </c>
      <c r="N330" s="605">
        <f>H330*M330</f>
        <v>2.2109999999999999</v>
      </c>
      <c r="O330" s="607">
        <v>21</v>
      </c>
      <c r="P330" s="607">
        <f>J330*(O330/100)</f>
        <v>0</v>
      </c>
      <c r="Q330" s="607">
        <f>J330+P330</f>
        <v>0</v>
      </c>
      <c r="R330" s="608"/>
      <c r="S330" s="608"/>
      <c r="T330" s="609">
        <v>1</v>
      </c>
      <c r="U330" s="570"/>
      <c r="V330" s="570"/>
      <c r="W330" s="570"/>
      <c r="X330" s="558"/>
    </row>
    <row r="331" spans="1:27" ht="9.75" outlineLevel="4">
      <c r="A331" s="610"/>
      <c r="B331" s="611"/>
      <c r="C331" s="611"/>
      <c r="D331" s="612"/>
      <c r="E331" s="613" t="s">
        <v>1330</v>
      </c>
      <c r="F331" s="641" t="s">
        <v>2122</v>
      </c>
      <c r="G331" s="641"/>
      <c r="H331" s="642"/>
      <c r="I331" s="643"/>
      <c r="J331" s="644"/>
      <c r="K331" s="614"/>
      <c r="L331" s="614"/>
      <c r="M331" s="614"/>
      <c r="N331" s="614"/>
      <c r="O331" s="615"/>
      <c r="P331" s="615"/>
      <c r="Q331" s="615"/>
      <c r="R331" s="612"/>
      <c r="S331" s="612"/>
      <c r="T331" s="611"/>
      <c r="U331" s="564"/>
      <c r="V331" s="570"/>
      <c r="W331" s="570"/>
      <c r="X331" s="616" t="str">
        <f>F331</f>
        <v>Bourání mazanin betonových s potěrem nebo teracem tl. do 150 mm, plochy do 4 m2</v>
      </c>
      <c r="Y331" s="562"/>
      <c r="AA331" s="617"/>
    </row>
    <row r="332" spans="1:27" ht="7.5" customHeight="1" outlineLevel="4">
      <c r="B332" s="557"/>
      <c r="C332" s="557"/>
      <c r="D332" s="558"/>
      <c r="E332" s="558"/>
      <c r="F332" s="618"/>
      <c r="G332" s="558"/>
      <c r="H332" s="559"/>
      <c r="I332" s="560"/>
      <c r="J332" s="561"/>
      <c r="K332" s="559"/>
      <c r="L332" s="559"/>
      <c r="M332" s="559"/>
      <c r="N332" s="559"/>
      <c r="O332" s="561"/>
      <c r="P332" s="561"/>
      <c r="Q332" s="561"/>
      <c r="R332" s="558"/>
      <c r="S332" s="558"/>
      <c r="T332" s="557"/>
      <c r="U332" s="570"/>
      <c r="X332" s="558"/>
    </row>
    <row r="333" spans="1:27" ht="11.25" customHeight="1" outlineLevel="4">
      <c r="A333" s="619"/>
      <c r="B333" s="620"/>
      <c r="C333" s="620"/>
      <c r="D333" s="621"/>
      <c r="E333" s="622" t="s">
        <v>1434</v>
      </c>
      <c r="F333" s="623" t="s">
        <v>2121</v>
      </c>
      <c r="G333" s="621"/>
      <c r="H333" s="624">
        <v>1.0049999999999999</v>
      </c>
      <c r="I333" s="625"/>
      <c r="J333" s="626"/>
      <c r="K333" s="627"/>
      <c r="L333" s="627"/>
      <c r="M333" s="627"/>
      <c r="N333" s="627"/>
      <c r="O333" s="626"/>
      <c r="P333" s="626"/>
      <c r="Q333" s="626"/>
      <c r="R333" s="621"/>
      <c r="S333" s="621"/>
      <c r="T333" s="620"/>
      <c r="U333" s="564"/>
      <c r="V333" s="570"/>
      <c r="W333" s="570"/>
      <c r="X333" s="558"/>
    </row>
    <row r="334" spans="1:27" ht="7.5" customHeight="1" outlineLevel="4">
      <c r="A334" s="570"/>
      <c r="B334" s="557"/>
      <c r="C334" s="557"/>
      <c r="D334" s="558"/>
      <c r="E334" s="558"/>
      <c r="F334" s="568"/>
      <c r="G334" s="558"/>
      <c r="H334" s="559"/>
      <c r="I334" s="560"/>
      <c r="J334" s="561"/>
      <c r="K334" s="559"/>
      <c r="L334" s="559"/>
      <c r="M334" s="559"/>
      <c r="N334" s="559"/>
      <c r="O334" s="561"/>
      <c r="P334" s="561"/>
      <c r="Q334" s="561"/>
      <c r="R334" s="558"/>
      <c r="S334" s="558"/>
      <c r="T334" s="557"/>
      <c r="U334" s="570"/>
      <c r="X334" s="558"/>
    </row>
    <row r="335" spans="1:27" ht="11.25" outlineLevel="3">
      <c r="A335" s="599"/>
      <c r="B335" s="600"/>
      <c r="C335" s="601">
        <v>64</v>
      </c>
      <c r="D335" s="602" t="s">
        <v>1368</v>
      </c>
      <c r="E335" s="603" t="s">
        <v>2120</v>
      </c>
      <c r="F335" s="604" t="s">
        <v>2119</v>
      </c>
      <c r="G335" s="602" t="s">
        <v>1430</v>
      </c>
      <c r="H335" s="605">
        <v>1.0049999999999999</v>
      </c>
      <c r="I335" s="606">
        <v>0</v>
      </c>
      <c r="J335" s="607">
        <f>H335*I335</f>
        <v>0</v>
      </c>
      <c r="K335" s="605"/>
      <c r="L335" s="605">
        <f>H335*K335</f>
        <v>0</v>
      </c>
      <c r="M335" s="605">
        <v>2.9000000000000001E-2</v>
      </c>
      <c r="N335" s="605">
        <f>H335*M335</f>
        <v>2.9144999999999997E-2</v>
      </c>
      <c r="O335" s="607">
        <v>21</v>
      </c>
      <c r="P335" s="607">
        <f>J335*(O335/100)</f>
        <v>0</v>
      </c>
      <c r="Q335" s="607">
        <f>J335+P335</f>
        <v>0</v>
      </c>
      <c r="R335" s="608"/>
      <c r="S335" s="608"/>
      <c r="T335" s="609">
        <v>1</v>
      </c>
      <c r="U335" s="570"/>
      <c r="V335" s="570"/>
      <c r="W335" s="570"/>
      <c r="X335" s="558"/>
    </row>
    <row r="336" spans="1:27" ht="9.75" outlineLevel="4">
      <c r="A336" s="610"/>
      <c r="B336" s="611"/>
      <c r="C336" s="611"/>
      <c r="D336" s="612"/>
      <c r="E336" s="613" t="s">
        <v>1330</v>
      </c>
      <c r="F336" s="641" t="s">
        <v>2118</v>
      </c>
      <c r="G336" s="641"/>
      <c r="H336" s="642"/>
      <c r="I336" s="643"/>
      <c r="J336" s="644"/>
      <c r="K336" s="614"/>
      <c r="L336" s="614"/>
      <c r="M336" s="614"/>
      <c r="N336" s="614"/>
      <c r="O336" s="615"/>
      <c r="P336" s="615"/>
      <c r="Q336" s="615"/>
      <c r="R336" s="612"/>
      <c r="S336" s="612"/>
      <c r="T336" s="611"/>
      <c r="U336" s="564"/>
      <c r="V336" s="570"/>
      <c r="W336" s="570"/>
      <c r="X336" s="616" t="str">
        <f>F336</f>
        <v>Bourání mazanin Příplatek k cenám za bourání mazanin betonových se svařovanou sítí, tl. přes 100 mm</v>
      </c>
      <c r="Y336" s="562"/>
      <c r="AA336" s="617"/>
    </row>
    <row r="337" spans="1:27" ht="7.5" customHeight="1" outlineLevel="4">
      <c r="B337" s="557"/>
      <c r="C337" s="557"/>
      <c r="D337" s="558"/>
      <c r="E337" s="558"/>
      <c r="F337" s="618"/>
      <c r="G337" s="558"/>
      <c r="H337" s="559"/>
      <c r="I337" s="560"/>
      <c r="J337" s="561"/>
      <c r="K337" s="559"/>
      <c r="L337" s="559"/>
      <c r="M337" s="559"/>
      <c r="N337" s="559"/>
      <c r="O337" s="561"/>
      <c r="P337" s="561"/>
      <c r="Q337" s="561"/>
      <c r="R337" s="558"/>
      <c r="S337" s="558"/>
      <c r="T337" s="557"/>
      <c r="U337" s="570"/>
      <c r="X337" s="558"/>
    </row>
    <row r="338" spans="1:27" ht="22.5" outlineLevel="3">
      <c r="A338" s="599"/>
      <c r="B338" s="600"/>
      <c r="C338" s="601">
        <v>65</v>
      </c>
      <c r="D338" s="602" t="s">
        <v>1368</v>
      </c>
      <c r="E338" s="603" t="s">
        <v>2117</v>
      </c>
      <c r="F338" s="604" t="s">
        <v>2116</v>
      </c>
      <c r="G338" s="602" t="s">
        <v>1426</v>
      </c>
      <c r="H338" s="605">
        <v>815</v>
      </c>
      <c r="I338" s="606">
        <v>0</v>
      </c>
      <c r="J338" s="607">
        <f>H338*I338</f>
        <v>0</v>
      </c>
      <c r="K338" s="605">
        <v>1.2999999999999999E-4</v>
      </c>
      <c r="L338" s="605">
        <f>H338*K338</f>
        <v>0.10594999999999999</v>
      </c>
      <c r="M338" s="605"/>
      <c r="N338" s="605">
        <f>H338*M338</f>
        <v>0</v>
      </c>
      <c r="O338" s="607">
        <v>21</v>
      </c>
      <c r="P338" s="607">
        <f>J338*(O338/100)</f>
        <v>0</v>
      </c>
      <c r="Q338" s="607">
        <f>J338+P338</f>
        <v>0</v>
      </c>
      <c r="R338" s="608"/>
      <c r="S338" s="608"/>
      <c r="T338" s="609">
        <v>1</v>
      </c>
      <c r="U338" s="570"/>
      <c r="V338" s="570"/>
      <c r="W338" s="570"/>
      <c r="X338" s="558"/>
    </row>
    <row r="339" spans="1:27" ht="29.25" outlineLevel="4">
      <c r="A339" s="610"/>
      <c r="B339" s="611"/>
      <c r="C339" s="611"/>
      <c r="D339" s="612"/>
      <c r="E339" s="613" t="s">
        <v>1330</v>
      </c>
      <c r="F339" s="641" t="s">
        <v>2115</v>
      </c>
      <c r="G339" s="641"/>
      <c r="H339" s="642"/>
      <c r="I339" s="643"/>
      <c r="J339" s="644"/>
      <c r="K339" s="614"/>
      <c r="L339" s="614"/>
      <c r="M339" s="614"/>
      <c r="N339" s="614"/>
      <c r="O339" s="615"/>
      <c r="P339" s="615"/>
      <c r="Q339" s="615"/>
      <c r="R339" s="612"/>
      <c r="S339" s="612"/>
      <c r="T339" s="611"/>
      <c r="U339" s="564"/>
      <c r="V339" s="570"/>
      <c r="W339" s="570"/>
      <c r="X339" s="616" t="str">
        <f>F339</f>
        <v>Lešení pomocné pracovní pro objekty pozemních staveb  
  pro zatížení do 150 kg/m2, o výšce lešeňové podlahy 
    do 1,9 m</v>
      </c>
      <c r="Y339" s="562"/>
      <c r="AA339" s="617"/>
    </row>
    <row r="340" spans="1:27" ht="7.5" customHeight="1" outlineLevel="4">
      <c r="B340" s="557"/>
      <c r="C340" s="557"/>
      <c r="D340" s="558"/>
      <c r="E340" s="558"/>
      <c r="F340" s="618"/>
      <c r="G340" s="558"/>
      <c r="H340" s="559"/>
      <c r="I340" s="560"/>
      <c r="J340" s="561"/>
      <c r="K340" s="559"/>
      <c r="L340" s="559"/>
      <c r="M340" s="559"/>
      <c r="N340" s="559"/>
      <c r="O340" s="561"/>
      <c r="P340" s="561"/>
      <c r="Q340" s="561"/>
      <c r="R340" s="558"/>
      <c r="S340" s="558"/>
      <c r="T340" s="557"/>
      <c r="U340" s="570"/>
      <c r="X340" s="558"/>
    </row>
    <row r="341" spans="1:27" ht="11.25" customHeight="1" outlineLevel="4">
      <c r="A341" s="619"/>
      <c r="B341" s="620"/>
      <c r="C341" s="620"/>
      <c r="D341" s="621"/>
      <c r="E341" s="622" t="s">
        <v>1434</v>
      </c>
      <c r="F341" s="623" t="s">
        <v>2114</v>
      </c>
      <c r="G341" s="621"/>
      <c r="H341" s="624">
        <v>815</v>
      </c>
      <c r="I341" s="625"/>
      <c r="J341" s="626"/>
      <c r="K341" s="627"/>
      <c r="L341" s="627"/>
      <c r="M341" s="627"/>
      <c r="N341" s="627"/>
      <c r="O341" s="626"/>
      <c r="P341" s="626"/>
      <c r="Q341" s="626"/>
      <c r="R341" s="621"/>
      <c r="S341" s="621"/>
      <c r="T341" s="620"/>
      <c r="U341" s="564"/>
      <c r="V341" s="570"/>
      <c r="W341" s="570"/>
      <c r="X341" s="558"/>
    </row>
    <row r="342" spans="1:27" ht="7.5" customHeight="1" outlineLevel="4">
      <c r="A342" s="570"/>
      <c r="B342" s="557"/>
      <c r="C342" s="557"/>
      <c r="D342" s="558"/>
      <c r="E342" s="558"/>
      <c r="F342" s="568"/>
      <c r="G342" s="558"/>
      <c r="H342" s="559"/>
      <c r="I342" s="560"/>
      <c r="J342" s="561"/>
      <c r="K342" s="559"/>
      <c r="L342" s="559"/>
      <c r="M342" s="559"/>
      <c r="N342" s="559"/>
      <c r="O342" s="561"/>
      <c r="P342" s="561"/>
      <c r="Q342" s="561"/>
      <c r="R342" s="558"/>
      <c r="S342" s="558"/>
      <c r="T342" s="557"/>
      <c r="U342" s="570"/>
      <c r="X342" s="558"/>
    </row>
    <row r="343" spans="1:27" ht="11.25" outlineLevel="3">
      <c r="A343" s="599"/>
      <c r="B343" s="600"/>
      <c r="C343" s="601">
        <v>66</v>
      </c>
      <c r="D343" s="602" t="s">
        <v>1368</v>
      </c>
      <c r="E343" s="603" t="s">
        <v>2113</v>
      </c>
      <c r="F343" s="604" t="s">
        <v>2112</v>
      </c>
      <c r="G343" s="602" t="s">
        <v>1426</v>
      </c>
      <c r="H343" s="605">
        <v>815</v>
      </c>
      <c r="I343" s="606">
        <v>0</v>
      </c>
      <c r="J343" s="607">
        <f>H343*I343</f>
        <v>0</v>
      </c>
      <c r="K343" s="605">
        <v>4.0000000000000003E-5</v>
      </c>
      <c r="L343" s="605">
        <f>H343*K343</f>
        <v>3.2600000000000004E-2</v>
      </c>
      <c r="M343" s="605"/>
      <c r="N343" s="605">
        <f>H343*M343</f>
        <v>0</v>
      </c>
      <c r="O343" s="607">
        <v>21</v>
      </c>
      <c r="P343" s="607">
        <f>J343*(O343/100)</f>
        <v>0</v>
      </c>
      <c r="Q343" s="607">
        <f>J343+P343</f>
        <v>0</v>
      </c>
      <c r="R343" s="608"/>
      <c r="S343" s="608"/>
      <c r="T343" s="609">
        <v>1</v>
      </c>
      <c r="U343" s="570"/>
      <c r="V343" s="570"/>
      <c r="W343" s="570"/>
      <c r="X343" s="558"/>
    </row>
    <row r="344" spans="1:27" ht="29.25" outlineLevel="4">
      <c r="A344" s="610"/>
      <c r="B344" s="611"/>
      <c r="C344" s="611"/>
      <c r="D344" s="612"/>
      <c r="E344" s="613" t="s">
        <v>1330</v>
      </c>
      <c r="F344" s="641" t="s">
        <v>2111</v>
      </c>
      <c r="G344" s="641"/>
      <c r="H344" s="642"/>
      <c r="I344" s="643"/>
      <c r="J344" s="644"/>
      <c r="K344" s="614"/>
      <c r="L344" s="614"/>
      <c r="M344" s="614"/>
      <c r="N344" s="614"/>
      <c r="O344" s="615"/>
      <c r="P344" s="615"/>
      <c r="Q344" s="615"/>
      <c r="R344" s="612"/>
      <c r="S344" s="612"/>
      <c r="T344" s="611"/>
      <c r="U344" s="564"/>
      <c r="V344" s="570"/>
      <c r="W344" s="570"/>
      <c r="X344" s="616" t="str">
        <f>F344</f>
        <v>Vyčištění budov nebo objektů před předáním do užívání  
  budov bytové nebo občanské výstavby, světlé výšky podlaží 
    do 4 m</v>
      </c>
      <c r="Y344" s="562"/>
      <c r="AA344" s="617"/>
    </row>
    <row r="345" spans="1:27" ht="7.5" customHeight="1" outlineLevel="4">
      <c r="B345" s="557"/>
      <c r="C345" s="557"/>
      <c r="D345" s="558"/>
      <c r="E345" s="558"/>
      <c r="F345" s="618"/>
      <c r="G345" s="558"/>
      <c r="H345" s="559"/>
      <c r="I345" s="560"/>
      <c r="J345" s="561"/>
      <c r="K345" s="559"/>
      <c r="L345" s="559"/>
      <c r="M345" s="559"/>
      <c r="N345" s="559"/>
      <c r="O345" s="561"/>
      <c r="P345" s="561"/>
      <c r="Q345" s="561"/>
      <c r="R345" s="558"/>
      <c r="S345" s="558"/>
      <c r="T345" s="557"/>
      <c r="U345" s="570"/>
      <c r="X345" s="558"/>
    </row>
    <row r="346" spans="1:27" ht="11.25" outlineLevel="3">
      <c r="A346" s="599"/>
      <c r="B346" s="600"/>
      <c r="C346" s="601">
        <v>67</v>
      </c>
      <c r="D346" s="602" t="s">
        <v>1368</v>
      </c>
      <c r="E346" s="603" t="s">
        <v>2110</v>
      </c>
      <c r="F346" s="604" t="s">
        <v>2109</v>
      </c>
      <c r="G346" s="602" t="s">
        <v>1430</v>
      </c>
      <c r="H346" s="605">
        <v>0.78749999999999998</v>
      </c>
      <c r="I346" s="606">
        <v>0</v>
      </c>
      <c r="J346" s="607">
        <f>H346*I346</f>
        <v>0</v>
      </c>
      <c r="K346" s="605"/>
      <c r="L346" s="605">
        <f>H346*K346</f>
        <v>0</v>
      </c>
      <c r="M346" s="605">
        <v>1.4</v>
      </c>
      <c r="N346" s="605">
        <f>H346*M346</f>
        <v>1.1024999999999998</v>
      </c>
      <c r="O346" s="607">
        <v>21</v>
      </c>
      <c r="P346" s="607">
        <f>J346*(O346/100)</f>
        <v>0</v>
      </c>
      <c r="Q346" s="607">
        <f>J346+P346</f>
        <v>0</v>
      </c>
      <c r="R346" s="608"/>
      <c r="S346" s="608"/>
      <c r="T346" s="609">
        <v>1</v>
      </c>
      <c r="U346" s="570"/>
      <c r="V346" s="570"/>
      <c r="W346" s="570"/>
      <c r="X346" s="558"/>
    </row>
    <row r="347" spans="1:27" ht="9.75" outlineLevel="4">
      <c r="A347" s="610"/>
      <c r="B347" s="611"/>
      <c r="C347" s="611"/>
      <c r="D347" s="612"/>
      <c r="E347" s="613" t="s">
        <v>1330</v>
      </c>
      <c r="F347" s="641" t="s">
        <v>2108</v>
      </c>
      <c r="G347" s="641"/>
      <c r="H347" s="642"/>
      <c r="I347" s="643"/>
      <c r="J347" s="644"/>
      <c r="K347" s="614"/>
      <c r="L347" s="614"/>
      <c r="M347" s="614"/>
      <c r="N347" s="614"/>
      <c r="O347" s="615"/>
      <c r="P347" s="615"/>
      <c r="Q347" s="615"/>
      <c r="R347" s="612"/>
      <c r="S347" s="612"/>
      <c r="T347" s="611"/>
      <c r="U347" s="564"/>
      <c r="V347" s="570"/>
      <c r="W347" s="570"/>
      <c r="X347" s="616" t="str">
        <f>F347</f>
        <v>Odstranění násypu pod podlahami nebo ochranného násypu na střechách tl. přes 200 mm jakékoliv plochy</v>
      </c>
      <c r="Y347" s="562"/>
      <c r="AA347" s="617"/>
    </row>
    <row r="348" spans="1:27" ht="7.5" customHeight="1" outlineLevel="4">
      <c r="B348" s="557"/>
      <c r="C348" s="557"/>
      <c r="D348" s="558"/>
      <c r="E348" s="558"/>
      <c r="F348" s="618"/>
      <c r="G348" s="558"/>
      <c r="H348" s="559"/>
      <c r="I348" s="560"/>
      <c r="J348" s="561"/>
      <c r="K348" s="559"/>
      <c r="L348" s="559"/>
      <c r="M348" s="559"/>
      <c r="N348" s="559"/>
      <c r="O348" s="561"/>
      <c r="P348" s="561"/>
      <c r="Q348" s="561"/>
      <c r="R348" s="558"/>
      <c r="S348" s="558"/>
      <c r="T348" s="557"/>
      <c r="U348" s="570"/>
      <c r="X348" s="558"/>
    </row>
    <row r="349" spans="1:27" ht="11.25" customHeight="1" outlineLevel="4">
      <c r="A349" s="619"/>
      <c r="B349" s="620"/>
      <c r="C349" s="620"/>
      <c r="D349" s="621"/>
      <c r="E349" s="622" t="s">
        <v>1434</v>
      </c>
      <c r="F349" s="623" t="s">
        <v>2107</v>
      </c>
      <c r="G349" s="621"/>
      <c r="H349" s="624">
        <v>0.78749999999999998</v>
      </c>
      <c r="I349" s="625"/>
      <c r="J349" s="626"/>
      <c r="K349" s="627"/>
      <c r="L349" s="627"/>
      <c r="M349" s="627"/>
      <c r="N349" s="627"/>
      <c r="O349" s="626"/>
      <c r="P349" s="626"/>
      <c r="Q349" s="626"/>
      <c r="R349" s="621"/>
      <c r="S349" s="621"/>
      <c r="T349" s="620"/>
      <c r="U349" s="564"/>
      <c r="V349" s="570"/>
      <c r="W349" s="570"/>
      <c r="X349" s="558"/>
    </row>
    <row r="350" spans="1:27" ht="7.5" customHeight="1" outlineLevel="4">
      <c r="A350" s="570"/>
      <c r="B350" s="557"/>
      <c r="C350" s="557"/>
      <c r="D350" s="558"/>
      <c r="E350" s="558"/>
      <c r="F350" s="568"/>
      <c r="G350" s="558"/>
      <c r="H350" s="559"/>
      <c r="I350" s="560"/>
      <c r="J350" s="561"/>
      <c r="K350" s="559"/>
      <c r="L350" s="559"/>
      <c r="M350" s="559"/>
      <c r="N350" s="559"/>
      <c r="O350" s="561"/>
      <c r="P350" s="561"/>
      <c r="Q350" s="561"/>
      <c r="R350" s="558"/>
      <c r="S350" s="558"/>
      <c r="T350" s="557"/>
      <c r="U350" s="570"/>
      <c r="X350" s="558"/>
    </row>
    <row r="351" spans="1:27" ht="11.25" outlineLevel="3">
      <c r="A351" s="599"/>
      <c r="B351" s="600"/>
      <c r="C351" s="601">
        <v>68</v>
      </c>
      <c r="D351" s="602" t="s">
        <v>1368</v>
      </c>
      <c r="E351" s="603" t="s">
        <v>2106</v>
      </c>
      <c r="F351" s="604" t="s">
        <v>2105</v>
      </c>
      <c r="G351" s="602" t="s">
        <v>114</v>
      </c>
      <c r="H351" s="605">
        <v>3.2</v>
      </c>
      <c r="I351" s="606">
        <v>0</v>
      </c>
      <c r="J351" s="607">
        <f>H351*I351</f>
        <v>0</v>
      </c>
      <c r="K351" s="605">
        <v>2.0000000000000002E-5</v>
      </c>
      <c r="L351" s="605">
        <f>H351*K351</f>
        <v>6.4000000000000011E-5</v>
      </c>
      <c r="M351" s="605">
        <v>1E-3</v>
      </c>
      <c r="N351" s="605">
        <f>H351*M351</f>
        <v>3.2000000000000002E-3</v>
      </c>
      <c r="O351" s="607">
        <v>21</v>
      </c>
      <c r="P351" s="607">
        <f>J351*(O351/100)</f>
        <v>0</v>
      </c>
      <c r="Q351" s="607">
        <f>J351+P351</f>
        <v>0</v>
      </c>
      <c r="R351" s="608"/>
      <c r="S351" s="608" t="s">
        <v>1425</v>
      </c>
      <c r="T351" s="609">
        <v>1</v>
      </c>
      <c r="U351" s="570"/>
      <c r="V351" s="570"/>
      <c r="W351" s="570"/>
      <c r="X351" s="558"/>
    </row>
    <row r="352" spans="1:27" ht="9.75" outlineLevel="4">
      <c r="A352" s="610"/>
      <c r="B352" s="611"/>
      <c r="C352" s="611"/>
      <c r="D352" s="612"/>
      <c r="E352" s="613" t="s">
        <v>1330</v>
      </c>
      <c r="F352" s="641" t="s">
        <v>2104</v>
      </c>
      <c r="G352" s="641"/>
      <c r="H352" s="642"/>
      <c r="I352" s="643"/>
      <c r="J352" s="644"/>
      <c r="K352" s="614"/>
      <c r="L352" s="614"/>
      <c r="M352" s="614"/>
      <c r="N352" s="614"/>
      <c r="O352" s="615"/>
      <c r="P352" s="615"/>
      <c r="Q352" s="615"/>
      <c r="R352" s="612"/>
      <c r="S352" s="612"/>
      <c r="T352" s="611"/>
      <c r="U352" s="564"/>
      <c r="V352" s="570"/>
      <c r="W352" s="570"/>
      <c r="X352" s="616" t="str">
        <f>F352</f>
        <v>Vrty příklepovými vrtáky do cihelného zdiva nebo prostého betonu průměru 16 mm</v>
      </c>
      <c r="Y352" s="562"/>
      <c r="AA352" s="617"/>
    </row>
    <row r="353" spans="1:27" ht="7.5" customHeight="1" outlineLevel="4">
      <c r="B353" s="557"/>
      <c r="C353" s="557"/>
      <c r="D353" s="558"/>
      <c r="E353" s="558"/>
      <c r="F353" s="618"/>
      <c r="G353" s="558"/>
      <c r="H353" s="559"/>
      <c r="I353" s="560"/>
      <c r="J353" s="561"/>
      <c r="K353" s="559"/>
      <c r="L353" s="559"/>
      <c r="M353" s="559"/>
      <c r="N353" s="559"/>
      <c r="O353" s="561"/>
      <c r="P353" s="561"/>
      <c r="Q353" s="561"/>
      <c r="R353" s="558"/>
      <c r="S353" s="558"/>
      <c r="T353" s="557"/>
      <c r="U353" s="570"/>
      <c r="X353" s="558"/>
    </row>
    <row r="354" spans="1:27" ht="11.25" customHeight="1" outlineLevel="4">
      <c r="A354" s="619"/>
      <c r="B354" s="620"/>
      <c r="C354" s="620"/>
      <c r="D354" s="621"/>
      <c r="E354" s="622" t="s">
        <v>1434</v>
      </c>
      <c r="F354" s="623" t="s">
        <v>2103</v>
      </c>
      <c r="G354" s="621"/>
      <c r="H354" s="624">
        <v>3.2</v>
      </c>
      <c r="I354" s="625"/>
      <c r="J354" s="626"/>
      <c r="K354" s="627"/>
      <c r="L354" s="627"/>
      <c r="M354" s="627"/>
      <c r="N354" s="627"/>
      <c r="O354" s="626"/>
      <c r="P354" s="626"/>
      <c r="Q354" s="626"/>
      <c r="R354" s="621"/>
      <c r="S354" s="621"/>
      <c r="T354" s="620"/>
      <c r="U354" s="564"/>
      <c r="V354" s="570"/>
      <c r="W354" s="570"/>
      <c r="X354" s="558"/>
    </row>
    <row r="355" spans="1:27" ht="7.5" customHeight="1" outlineLevel="4">
      <c r="A355" s="570"/>
      <c r="B355" s="557"/>
      <c r="C355" s="557"/>
      <c r="D355" s="558"/>
      <c r="E355" s="558"/>
      <c r="F355" s="568"/>
      <c r="G355" s="558"/>
      <c r="H355" s="559"/>
      <c r="I355" s="560"/>
      <c r="J355" s="561"/>
      <c r="K355" s="559"/>
      <c r="L355" s="559"/>
      <c r="M355" s="559"/>
      <c r="N355" s="559"/>
      <c r="O355" s="561"/>
      <c r="P355" s="561"/>
      <c r="Q355" s="561"/>
      <c r="R355" s="558"/>
      <c r="S355" s="558"/>
      <c r="T355" s="557"/>
      <c r="U355" s="570"/>
      <c r="X355" s="558"/>
    </row>
    <row r="356" spans="1:27" ht="11.25" outlineLevel="3">
      <c r="A356" s="599"/>
      <c r="B356" s="600"/>
      <c r="C356" s="601">
        <v>69</v>
      </c>
      <c r="D356" s="602" t="s">
        <v>1418</v>
      </c>
      <c r="E356" s="603" t="s">
        <v>2102</v>
      </c>
      <c r="F356" s="604" t="s">
        <v>2101</v>
      </c>
      <c r="G356" s="602" t="s">
        <v>137</v>
      </c>
      <c r="H356" s="605">
        <v>32</v>
      </c>
      <c r="I356" s="606">
        <v>0</v>
      </c>
      <c r="J356" s="607">
        <f>H356*I356</f>
        <v>0</v>
      </c>
      <c r="K356" s="605">
        <v>7.1000000000000002E-4</v>
      </c>
      <c r="L356" s="605">
        <f>H356*K356</f>
        <v>2.2720000000000001E-2</v>
      </c>
      <c r="M356" s="605"/>
      <c r="N356" s="605">
        <f>H356*M356</f>
        <v>0</v>
      </c>
      <c r="O356" s="607">
        <v>21</v>
      </c>
      <c r="P356" s="607">
        <f>J356*(O356/100)</f>
        <v>0</v>
      </c>
      <c r="Q356" s="607">
        <f>J356+P356</f>
        <v>0</v>
      </c>
      <c r="R356" s="608"/>
      <c r="S356" s="608"/>
      <c r="T356" s="609">
        <v>1</v>
      </c>
      <c r="U356" s="570"/>
      <c r="V356" s="570"/>
      <c r="W356" s="570"/>
      <c r="X356" s="558"/>
    </row>
    <row r="357" spans="1:27" ht="9.75" outlineLevel="4">
      <c r="A357" s="610"/>
      <c r="B357" s="611"/>
      <c r="C357" s="611"/>
      <c r="D357" s="612"/>
      <c r="E357" s="613" t="s">
        <v>1330</v>
      </c>
      <c r="F357" s="641" t="s">
        <v>1400</v>
      </c>
      <c r="G357" s="641"/>
      <c r="H357" s="642"/>
      <c r="I357" s="643"/>
      <c r="J357" s="644"/>
      <c r="K357" s="614"/>
      <c r="L357" s="614"/>
      <c r="M357" s="614"/>
      <c r="N357" s="614"/>
      <c r="O357" s="615"/>
      <c r="P357" s="615"/>
      <c r="Q357" s="615"/>
      <c r="R357" s="612"/>
      <c r="S357" s="612"/>
      <c r="T357" s="611"/>
      <c r="U357" s="564"/>
      <c r="V357" s="570"/>
      <c r="W357" s="570"/>
      <c r="X357" s="616" t="str">
        <f>F357</f>
        <v>---</v>
      </c>
      <c r="Y357" s="562"/>
      <c r="AA357" s="617"/>
    </row>
    <row r="358" spans="1:27" ht="7.5" customHeight="1" outlineLevel="4">
      <c r="B358" s="557"/>
      <c r="C358" s="557"/>
      <c r="D358" s="558"/>
      <c r="E358" s="558"/>
      <c r="F358" s="618"/>
      <c r="G358" s="558"/>
      <c r="H358" s="559"/>
      <c r="I358" s="560"/>
      <c r="J358" s="561"/>
      <c r="K358" s="559"/>
      <c r="L358" s="559"/>
      <c r="M358" s="559"/>
      <c r="N358" s="559"/>
      <c r="O358" s="561"/>
      <c r="P358" s="561"/>
      <c r="Q358" s="561"/>
      <c r="R358" s="558"/>
      <c r="S358" s="558"/>
      <c r="T358" s="557"/>
      <c r="U358" s="570"/>
      <c r="X358" s="558"/>
    </row>
    <row r="359" spans="1:27" outlineLevel="3">
      <c r="B359" s="564"/>
      <c r="C359" s="564"/>
      <c r="D359" s="564"/>
      <c r="E359" s="564"/>
      <c r="F359" s="564"/>
      <c r="G359" s="564"/>
      <c r="H359" s="564"/>
      <c r="I359" s="570"/>
      <c r="J359" s="570"/>
      <c r="K359" s="564"/>
      <c r="L359" s="564"/>
      <c r="M359" s="564"/>
      <c r="N359" s="564"/>
      <c r="O359" s="564"/>
      <c r="P359" s="570"/>
      <c r="Q359" s="570"/>
      <c r="R359" s="570"/>
      <c r="S359" s="564"/>
      <c r="T359" s="564"/>
      <c r="X359" s="564"/>
    </row>
    <row r="360" spans="1:27" ht="11.25" outlineLevel="2">
      <c r="A360" s="589" t="s">
        <v>2100</v>
      </c>
      <c r="B360" s="590">
        <v>3</v>
      </c>
      <c r="C360" s="591"/>
      <c r="D360" s="592" t="s">
        <v>1336</v>
      </c>
      <c r="E360" s="592"/>
      <c r="F360" s="593" t="s">
        <v>1708</v>
      </c>
      <c r="G360" s="592"/>
      <c r="H360" s="594"/>
      <c r="I360" s="595"/>
      <c r="J360" s="596">
        <f>SUBTOTAL(9,J361:J382)</f>
        <v>0</v>
      </c>
      <c r="K360" s="594"/>
      <c r="L360" s="597">
        <f>SUBTOTAL(9,L361:L382)</f>
        <v>0</v>
      </c>
      <c r="M360" s="594"/>
      <c r="N360" s="597">
        <f>SUBTOTAL(9,N361:N382)</f>
        <v>0</v>
      </c>
      <c r="O360" s="598"/>
      <c r="P360" s="596">
        <f>SUBTOTAL(9,P361:P382)</f>
        <v>0</v>
      </c>
      <c r="Q360" s="596">
        <f>SUBTOTAL(9,Q361:Q382)</f>
        <v>0</v>
      </c>
      <c r="R360" s="592"/>
      <c r="S360" s="592"/>
      <c r="T360" s="590">
        <f>SUBTOTAL(9,T361:T382)</f>
        <v>7</v>
      </c>
      <c r="U360" s="564"/>
      <c r="V360" s="570"/>
      <c r="W360" s="570"/>
      <c r="X360" s="558"/>
    </row>
    <row r="361" spans="1:27" ht="22.5" outlineLevel="3">
      <c r="A361" s="599"/>
      <c r="B361" s="600"/>
      <c r="C361" s="601">
        <v>70</v>
      </c>
      <c r="D361" s="602" t="s">
        <v>1368</v>
      </c>
      <c r="E361" s="603" t="s">
        <v>2099</v>
      </c>
      <c r="F361" s="604" t="s">
        <v>2098</v>
      </c>
      <c r="G361" s="602" t="s">
        <v>634</v>
      </c>
      <c r="H361" s="605">
        <v>231.35</v>
      </c>
      <c r="I361" s="606">
        <v>0</v>
      </c>
      <c r="J361" s="607">
        <f>H361*I361</f>
        <v>0</v>
      </c>
      <c r="K361" s="605"/>
      <c r="L361" s="605">
        <f>H361*K361</f>
        <v>0</v>
      </c>
      <c r="M361" s="605"/>
      <c r="N361" s="605">
        <f>H361*M361</f>
        <v>0</v>
      </c>
      <c r="O361" s="607">
        <v>21</v>
      </c>
      <c r="P361" s="607">
        <f>J361*(O361/100)</f>
        <v>0</v>
      </c>
      <c r="Q361" s="607">
        <f>J361+P361</f>
        <v>0</v>
      </c>
      <c r="R361" s="608"/>
      <c r="S361" s="608"/>
      <c r="T361" s="609">
        <v>1</v>
      </c>
      <c r="U361" s="570"/>
      <c r="V361" s="570"/>
      <c r="W361" s="570"/>
      <c r="X361" s="558"/>
    </row>
    <row r="362" spans="1:27" ht="48.75" outlineLevel="4">
      <c r="A362" s="610"/>
      <c r="B362" s="611"/>
      <c r="C362" s="611"/>
      <c r="D362" s="612"/>
      <c r="E362" s="613" t="s">
        <v>1330</v>
      </c>
      <c r="F362" s="641" t="s">
        <v>2097</v>
      </c>
      <c r="G362" s="641"/>
      <c r="H362" s="642"/>
      <c r="I362" s="643"/>
      <c r="J362" s="644"/>
      <c r="K362" s="614"/>
      <c r="L362" s="614"/>
      <c r="M362" s="614"/>
      <c r="N362" s="614"/>
      <c r="O362" s="615"/>
      <c r="P362" s="615"/>
      <c r="Q362" s="615"/>
      <c r="R362" s="612"/>
      <c r="S362" s="612"/>
      <c r="T362" s="611"/>
      <c r="U362" s="564"/>
      <c r="V362" s="570"/>
      <c r="W362" s="570"/>
      <c r="X362" s="616" t="str">
        <f>F362</f>
        <v>Vnitrostaveništní doprava suti a vybouraných hmot  
  vodorovně do 50 m 
    svisle s omezením mechanizace 
    pro budovy a haly výšky 
      přes 15 do 18 m</v>
      </c>
      <c r="Y362" s="562"/>
      <c r="AA362" s="617"/>
    </row>
    <row r="363" spans="1:27" ht="7.5" customHeight="1" outlineLevel="4">
      <c r="B363" s="557"/>
      <c r="C363" s="557"/>
      <c r="D363" s="558"/>
      <c r="E363" s="558"/>
      <c r="F363" s="618"/>
      <c r="G363" s="558"/>
      <c r="H363" s="559"/>
      <c r="I363" s="560"/>
      <c r="J363" s="561"/>
      <c r="K363" s="559"/>
      <c r="L363" s="559"/>
      <c r="M363" s="559"/>
      <c r="N363" s="559"/>
      <c r="O363" s="561"/>
      <c r="P363" s="561"/>
      <c r="Q363" s="561"/>
      <c r="R363" s="558"/>
      <c r="S363" s="558"/>
      <c r="T363" s="557"/>
      <c r="U363" s="570"/>
      <c r="X363" s="558"/>
    </row>
    <row r="364" spans="1:27" ht="11.25" outlineLevel="3">
      <c r="A364" s="599"/>
      <c r="B364" s="600"/>
      <c r="C364" s="601">
        <v>71</v>
      </c>
      <c r="D364" s="602" t="s">
        <v>1368</v>
      </c>
      <c r="E364" s="603" t="s">
        <v>2096</v>
      </c>
      <c r="F364" s="604" t="s">
        <v>2095</v>
      </c>
      <c r="G364" s="602" t="s">
        <v>114</v>
      </c>
      <c r="H364" s="605">
        <v>10</v>
      </c>
      <c r="I364" s="606">
        <v>0</v>
      </c>
      <c r="J364" s="607">
        <f>H364*I364</f>
        <v>0</v>
      </c>
      <c r="K364" s="605"/>
      <c r="L364" s="605">
        <f>H364*K364</f>
        <v>0</v>
      </c>
      <c r="M364" s="605"/>
      <c r="N364" s="605">
        <f>H364*M364</f>
        <v>0</v>
      </c>
      <c r="O364" s="607">
        <v>21</v>
      </c>
      <c r="P364" s="607">
        <f>J364*(O364/100)</f>
        <v>0</v>
      </c>
      <c r="Q364" s="607">
        <f>J364+P364</f>
        <v>0</v>
      </c>
      <c r="R364" s="608"/>
      <c r="S364" s="608"/>
      <c r="T364" s="609">
        <v>1</v>
      </c>
      <c r="U364" s="570"/>
      <c r="V364" s="570"/>
      <c r="W364" s="570"/>
      <c r="X364" s="558"/>
    </row>
    <row r="365" spans="1:27" ht="29.25" outlineLevel="4">
      <c r="A365" s="610"/>
      <c r="B365" s="611"/>
      <c r="C365" s="611"/>
      <c r="D365" s="612"/>
      <c r="E365" s="613" t="s">
        <v>1330</v>
      </c>
      <c r="F365" s="641" t="s">
        <v>2094</v>
      </c>
      <c r="G365" s="641"/>
      <c r="H365" s="642"/>
      <c r="I365" s="643"/>
      <c r="J365" s="644"/>
      <c r="K365" s="614"/>
      <c r="L365" s="614"/>
      <c r="M365" s="614"/>
      <c r="N365" s="614"/>
      <c r="O365" s="615"/>
      <c r="P365" s="615"/>
      <c r="Q365" s="615"/>
      <c r="R365" s="612"/>
      <c r="S365" s="612"/>
      <c r="T365" s="611"/>
      <c r="U365" s="564"/>
      <c r="V365" s="570"/>
      <c r="W365" s="570"/>
      <c r="X365" s="616" t="str">
        <f>F365</f>
        <v>Doprava suti shozem 
  montáž a demontáž shozu výšky 
    přes 10 do 20 m</v>
      </c>
      <c r="Y365" s="562"/>
      <c r="AA365" s="617"/>
    </row>
    <row r="366" spans="1:27" ht="7.5" customHeight="1" outlineLevel="4">
      <c r="B366" s="557"/>
      <c r="C366" s="557"/>
      <c r="D366" s="558"/>
      <c r="E366" s="558"/>
      <c r="F366" s="618"/>
      <c r="G366" s="558"/>
      <c r="H366" s="559"/>
      <c r="I366" s="560"/>
      <c r="J366" s="561"/>
      <c r="K366" s="559"/>
      <c r="L366" s="559"/>
      <c r="M366" s="559"/>
      <c r="N366" s="559"/>
      <c r="O366" s="561"/>
      <c r="P366" s="561"/>
      <c r="Q366" s="561"/>
      <c r="R366" s="558"/>
      <c r="S366" s="558"/>
      <c r="T366" s="557"/>
      <c r="U366" s="570"/>
      <c r="X366" s="558"/>
    </row>
    <row r="367" spans="1:27" ht="11.25" outlineLevel="3">
      <c r="A367" s="599"/>
      <c r="B367" s="600"/>
      <c r="C367" s="601">
        <v>72</v>
      </c>
      <c r="D367" s="602" t="s">
        <v>1368</v>
      </c>
      <c r="E367" s="603" t="s">
        <v>2093</v>
      </c>
      <c r="F367" s="604" t="s">
        <v>2092</v>
      </c>
      <c r="G367" s="602" t="s">
        <v>114</v>
      </c>
      <c r="H367" s="605">
        <v>60</v>
      </c>
      <c r="I367" s="606">
        <v>0</v>
      </c>
      <c r="J367" s="607">
        <f>H367*I367</f>
        <v>0</v>
      </c>
      <c r="K367" s="605"/>
      <c r="L367" s="605">
        <f>H367*K367</f>
        <v>0</v>
      </c>
      <c r="M367" s="605"/>
      <c r="N367" s="605">
        <f>H367*M367</f>
        <v>0</v>
      </c>
      <c r="O367" s="607">
        <v>21</v>
      </c>
      <c r="P367" s="607">
        <f>J367*(O367/100)</f>
        <v>0</v>
      </c>
      <c r="Q367" s="607">
        <f>J367+P367</f>
        <v>0</v>
      </c>
      <c r="R367" s="608"/>
      <c r="S367" s="608"/>
      <c r="T367" s="609">
        <v>1</v>
      </c>
      <c r="U367" s="570"/>
      <c r="V367" s="570"/>
      <c r="W367" s="570"/>
      <c r="X367" s="558"/>
    </row>
    <row r="368" spans="1:27" ht="48.75" outlineLevel="4">
      <c r="A368" s="610"/>
      <c r="B368" s="611"/>
      <c r="C368" s="611"/>
      <c r="D368" s="612"/>
      <c r="E368" s="613" t="s">
        <v>1330</v>
      </c>
      <c r="F368" s="641" t="s">
        <v>2091</v>
      </c>
      <c r="G368" s="641"/>
      <c r="H368" s="642"/>
      <c r="I368" s="643"/>
      <c r="J368" s="644"/>
      <c r="K368" s="614"/>
      <c r="L368" s="614"/>
      <c r="M368" s="614"/>
      <c r="N368" s="614"/>
      <c r="O368" s="615"/>
      <c r="P368" s="615"/>
      <c r="Q368" s="615"/>
      <c r="R368" s="612"/>
      <c r="S368" s="612"/>
      <c r="T368" s="611"/>
      <c r="U368" s="564"/>
      <c r="V368" s="570"/>
      <c r="W368" s="570"/>
      <c r="X368" s="616" t="str">
        <f>F368</f>
        <v>Doprava suti shozem 
  montáž a demontáž shozu výšky 
    Příplatek 
    za první a každý další den použití shozu 
      k ceně -3312</v>
      </c>
      <c r="Y368" s="562"/>
      <c r="AA368" s="617"/>
    </row>
    <row r="369" spans="1:27" ht="7.5" customHeight="1" outlineLevel="4">
      <c r="B369" s="557"/>
      <c r="C369" s="557"/>
      <c r="D369" s="558"/>
      <c r="E369" s="558"/>
      <c r="F369" s="618"/>
      <c r="G369" s="558"/>
      <c r="H369" s="559"/>
      <c r="I369" s="560"/>
      <c r="J369" s="561"/>
      <c r="K369" s="559"/>
      <c r="L369" s="559"/>
      <c r="M369" s="559"/>
      <c r="N369" s="559"/>
      <c r="O369" s="561"/>
      <c r="P369" s="561"/>
      <c r="Q369" s="561"/>
      <c r="R369" s="558"/>
      <c r="S369" s="558"/>
      <c r="T369" s="557"/>
      <c r="U369" s="570"/>
      <c r="X369" s="558"/>
    </row>
    <row r="370" spans="1:27" ht="22.5" outlineLevel="3">
      <c r="A370" s="599"/>
      <c r="B370" s="600"/>
      <c r="C370" s="601">
        <v>73</v>
      </c>
      <c r="D370" s="602" t="s">
        <v>1368</v>
      </c>
      <c r="E370" s="603" t="s">
        <v>2090</v>
      </c>
      <c r="F370" s="604" t="s">
        <v>2089</v>
      </c>
      <c r="G370" s="602" t="s">
        <v>634</v>
      </c>
      <c r="H370" s="605">
        <v>231.35</v>
      </c>
      <c r="I370" s="606">
        <v>0</v>
      </c>
      <c r="J370" s="607">
        <f>H370*I370</f>
        <v>0</v>
      </c>
      <c r="K370" s="605"/>
      <c r="L370" s="605">
        <f>H370*K370</f>
        <v>0</v>
      </c>
      <c r="M370" s="605"/>
      <c r="N370" s="605">
        <f>H370*M370</f>
        <v>0</v>
      </c>
      <c r="O370" s="607">
        <v>21</v>
      </c>
      <c r="P370" s="607">
        <f>J370*(O370/100)</f>
        <v>0</v>
      </c>
      <c r="Q370" s="607">
        <f>J370+P370</f>
        <v>0</v>
      </c>
      <c r="R370" s="608"/>
      <c r="S370" s="608"/>
      <c r="T370" s="609">
        <v>1</v>
      </c>
      <c r="U370" s="570"/>
      <c r="V370" s="570"/>
      <c r="W370" s="570"/>
      <c r="X370" s="558"/>
    </row>
    <row r="371" spans="1:27" ht="29.25" outlineLevel="4">
      <c r="A371" s="610"/>
      <c r="B371" s="611"/>
      <c r="C371" s="611"/>
      <c r="D371" s="612"/>
      <c r="E371" s="613" t="s">
        <v>1330</v>
      </c>
      <c r="F371" s="641" t="s">
        <v>2088</v>
      </c>
      <c r="G371" s="641"/>
      <c r="H371" s="642"/>
      <c r="I371" s="643"/>
      <c r="J371" s="644"/>
      <c r="K371" s="614"/>
      <c r="L371" s="614"/>
      <c r="M371" s="614"/>
      <c r="N371" s="614"/>
      <c r="O371" s="615"/>
      <c r="P371" s="615"/>
      <c r="Q371" s="615"/>
      <c r="R371" s="612"/>
      <c r="S371" s="612"/>
      <c r="T371" s="611"/>
      <c r="U371" s="564"/>
      <c r="V371" s="570"/>
      <c r="W371" s="570"/>
      <c r="X371" s="616" t="str">
        <f>F371</f>
        <v>Odvoz suti a vybouraných hmot na skládku nebo meziskládku  
  se složením, na vzdálenost 
    do 1 km</v>
      </c>
      <c r="Y371" s="562"/>
      <c r="AA371" s="617"/>
    </row>
    <row r="372" spans="1:27" ht="7.5" customHeight="1" outlineLevel="4">
      <c r="B372" s="557"/>
      <c r="C372" s="557"/>
      <c r="D372" s="558"/>
      <c r="E372" s="558"/>
      <c r="F372" s="618"/>
      <c r="G372" s="558"/>
      <c r="H372" s="559"/>
      <c r="I372" s="560"/>
      <c r="J372" s="561"/>
      <c r="K372" s="559"/>
      <c r="L372" s="559"/>
      <c r="M372" s="559"/>
      <c r="N372" s="559"/>
      <c r="O372" s="561"/>
      <c r="P372" s="561"/>
      <c r="Q372" s="561"/>
      <c r="R372" s="558"/>
      <c r="S372" s="558"/>
      <c r="T372" s="557"/>
      <c r="U372" s="570"/>
      <c r="X372" s="558"/>
    </row>
    <row r="373" spans="1:27" ht="11.25" outlineLevel="3">
      <c r="A373" s="599"/>
      <c r="B373" s="600"/>
      <c r="C373" s="601">
        <v>74</v>
      </c>
      <c r="D373" s="602" t="s">
        <v>1368</v>
      </c>
      <c r="E373" s="603" t="s">
        <v>2087</v>
      </c>
      <c r="F373" s="604" t="s">
        <v>2086</v>
      </c>
      <c r="G373" s="602" t="s">
        <v>634</v>
      </c>
      <c r="H373" s="605">
        <v>2313.5</v>
      </c>
      <c r="I373" s="606">
        <v>0</v>
      </c>
      <c r="J373" s="607">
        <f>H373*I373</f>
        <v>0</v>
      </c>
      <c r="K373" s="605"/>
      <c r="L373" s="605">
        <f>H373*K373</f>
        <v>0</v>
      </c>
      <c r="M373" s="605"/>
      <c r="N373" s="605">
        <f>H373*M373</f>
        <v>0</v>
      </c>
      <c r="O373" s="607">
        <v>21</v>
      </c>
      <c r="P373" s="607">
        <f>J373*(O373/100)</f>
        <v>0</v>
      </c>
      <c r="Q373" s="607">
        <f>J373+P373</f>
        <v>0</v>
      </c>
      <c r="R373" s="608"/>
      <c r="S373" s="608"/>
      <c r="T373" s="609">
        <v>1</v>
      </c>
      <c r="U373" s="570"/>
      <c r="V373" s="570"/>
      <c r="W373" s="570"/>
      <c r="X373" s="558"/>
    </row>
    <row r="374" spans="1:27" ht="39" outlineLevel="4">
      <c r="A374" s="610"/>
      <c r="B374" s="611"/>
      <c r="C374" s="611"/>
      <c r="D374" s="612"/>
      <c r="E374" s="613" t="s">
        <v>1330</v>
      </c>
      <c r="F374" s="641" t="s">
        <v>2085</v>
      </c>
      <c r="G374" s="641"/>
      <c r="H374" s="642"/>
      <c r="I374" s="643"/>
      <c r="J374" s="644"/>
      <c r="K374" s="614"/>
      <c r="L374" s="614"/>
      <c r="M374" s="614"/>
      <c r="N374" s="614"/>
      <c r="O374" s="615"/>
      <c r="P374" s="615"/>
      <c r="Q374" s="615"/>
      <c r="R374" s="612"/>
      <c r="S374" s="612"/>
      <c r="T374" s="611"/>
      <c r="U374" s="564"/>
      <c r="V374" s="570"/>
      <c r="W374" s="570"/>
      <c r="X374" s="616" t="str">
        <f>F374</f>
        <v>Odvoz suti a vybouraných hmot na skládku nebo meziskládku  
  se složením, na vzdálenost 
    Příplatek k ceně 
      za každý další i započatý 1 km přes 1 km</v>
      </c>
      <c r="Y374" s="562"/>
      <c r="AA374" s="617"/>
    </row>
    <row r="375" spans="1:27" ht="7.5" customHeight="1" outlineLevel="4">
      <c r="B375" s="557"/>
      <c r="C375" s="557"/>
      <c r="D375" s="558"/>
      <c r="E375" s="558"/>
      <c r="F375" s="618"/>
      <c r="G375" s="558"/>
      <c r="H375" s="559"/>
      <c r="I375" s="560"/>
      <c r="J375" s="561"/>
      <c r="K375" s="559"/>
      <c r="L375" s="559"/>
      <c r="M375" s="559"/>
      <c r="N375" s="559"/>
      <c r="O375" s="561"/>
      <c r="P375" s="561"/>
      <c r="Q375" s="561"/>
      <c r="R375" s="558"/>
      <c r="S375" s="558"/>
      <c r="T375" s="557"/>
      <c r="U375" s="570"/>
      <c r="X375" s="558"/>
    </row>
    <row r="376" spans="1:27" ht="11.25" outlineLevel="3">
      <c r="A376" s="599"/>
      <c r="B376" s="600"/>
      <c r="C376" s="601">
        <v>75</v>
      </c>
      <c r="D376" s="602" t="s">
        <v>1368</v>
      </c>
      <c r="E376" s="603" t="s">
        <v>2084</v>
      </c>
      <c r="F376" s="604" t="s">
        <v>2083</v>
      </c>
      <c r="G376" s="602" t="s">
        <v>634</v>
      </c>
      <c r="H376" s="605">
        <v>231.35</v>
      </c>
      <c r="I376" s="606">
        <v>0</v>
      </c>
      <c r="J376" s="607">
        <f>H376*I376</f>
        <v>0</v>
      </c>
      <c r="K376" s="605"/>
      <c r="L376" s="605">
        <f>H376*K376</f>
        <v>0</v>
      </c>
      <c r="M376" s="605"/>
      <c r="N376" s="605">
        <f>H376*M376</f>
        <v>0</v>
      </c>
      <c r="O376" s="607">
        <v>21</v>
      </c>
      <c r="P376" s="607">
        <f>J376*(O376/100)</f>
        <v>0</v>
      </c>
      <c r="Q376" s="607">
        <f>J376+P376</f>
        <v>0</v>
      </c>
      <c r="R376" s="608"/>
      <c r="S376" s="608"/>
      <c r="T376" s="609">
        <v>1</v>
      </c>
      <c r="U376" s="570"/>
      <c r="V376" s="570"/>
      <c r="W376" s="570"/>
      <c r="X376" s="558"/>
    </row>
    <row r="377" spans="1:27" ht="19.5" outlineLevel="4">
      <c r="A377" s="610"/>
      <c r="B377" s="611"/>
      <c r="C377" s="611"/>
      <c r="D377" s="612"/>
      <c r="E377" s="613" t="s">
        <v>1330</v>
      </c>
      <c r="F377" s="641" t="s">
        <v>2082</v>
      </c>
      <c r="G377" s="641"/>
      <c r="H377" s="642"/>
      <c r="I377" s="643"/>
      <c r="J377" s="644"/>
      <c r="K377" s="614"/>
      <c r="L377" s="614"/>
      <c r="M377" s="614"/>
      <c r="N377" s="614"/>
      <c r="O377" s="615"/>
      <c r="P377" s="615"/>
      <c r="Q377" s="615"/>
      <c r="R377" s="612"/>
      <c r="S377" s="612"/>
      <c r="T377" s="611"/>
      <c r="U377" s="564"/>
      <c r="V377" s="570"/>
      <c r="W377" s="570"/>
      <c r="X377" s="616" t="str">
        <f>F377</f>
        <v>Poplatek za uložení stavebního odpadu na skládce (skládkovné) 
  směsného stavebního a demoličního zatříděného do Katalogu odpadů pod kódem 170 904</v>
      </c>
      <c r="Y377" s="562"/>
      <c r="AA377" s="617"/>
    </row>
    <row r="378" spans="1:27" ht="7.5" customHeight="1" outlineLevel="4">
      <c r="B378" s="557"/>
      <c r="C378" s="557"/>
      <c r="D378" s="558"/>
      <c r="E378" s="558"/>
      <c r="F378" s="618"/>
      <c r="G378" s="558"/>
      <c r="H378" s="559"/>
      <c r="I378" s="560"/>
      <c r="J378" s="561"/>
      <c r="K378" s="559"/>
      <c r="L378" s="559"/>
      <c r="M378" s="559"/>
      <c r="N378" s="559"/>
      <c r="O378" s="561"/>
      <c r="P378" s="561"/>
      <c r="Q378" s="561"/>
      <c r="R378" s="558"/>
      <c r="S378" s="558"/>
      <c r="T378" s="557"/>
      <c r="U378" s="570"/>
      <c r="X378" s="558"/>
    </row>
    <row r="379" spans="1:27" ht="11.25" outlineLevel="3">
      <c r="A379" s="599"/>
      <c r="B379" s="600"/>
      <c r="C379" s="601">
        <v>76</v>
      </c>
      <c r="D379" s="602" t="s">
        <v>1368</v>
      </c>
      <c r="E379" s="603" t="s">
        <v>1707</v>
      </c>
      <c r="F379" s="604" t="s">
        <v>1706</v>
      </c>
      <c r="G379" s="602" t="s">
        <v>634</v>
      </c>
      <c r="H379" s="605">
        <v>105.3985201879</v>
      </c>
      <c r="I379" s="606">
        <v>0</v>
      </c>
      <c r="J379" s="607">
        <f>H379*I379</f>
        <v>0</v>
      </c>
      <c r="K379" s="605"/>
      <c r="L379" s="605">
        <f>H379*K379</f>
        <v>0</v>
      </c>
      <c r="M379" s="605"/>
      <c r="N379" s="605">
        <f>H379*M379</f>
        <v>0</v>
      </c>
      <c r="O379" s="607">
        <v>21</v>
      </c>
      <c r="P379" s="607">
        <f>J379*(O379/100)</f>
        <v>0</v>
      </c>
      <c r="Q379" s="607">
        <f>J379+P379</f>
        <v>0</v>
      </c>
      <c r="R379" s="608"/>
      <c r="S379" s="608"/>
      <c r="T379" s="609">
        <v>1</v>
      </c>
      <c r="U379" s="570"/>
      <c r="V379" s="570"/>
      <c r="W379" s="570"/>
      <c r="X379" s="558"/>
    </row>
    <row r="380" spans="1:27" ht="48.75" outlineLevel="4">
      <c r="A380" s="610"/>
      <c r="B380" s="611"/>
      <c r="C380" s="611"/>
      <c r="D380" s="612"/>
      <c r="E380" s="613" t="s">
        <v>1330</v>
      </c>
      <c r="F380" s="641" t="s">
        <v>1705</v>
      </c>
      <c r="G380" s="641"/>
      <c r="H380" s="642"/>
      <c r="I380" s="643"/>
      <c r="J380" s="644"/>
      <c r="K380" s="614"/>
      <c r="L380" s="614"/>
      <c r="M380" s="614"/>
      <c r="N380" s="614"/>
      <c r="O380" s="615"/>
      <c r="P380" s="615"/>
      <c r="Q380" s="615"/>
      <c r="R380" s="612"/>
      <c r="S380" s="612"/>
      <c r="T380" s="611"/>
      <c r="U380" s="564"/>
      <c r="V380" s="570"/>
      <c r="W380" s="570"/>
      <c r="X380" s="616" t="str">
        <f>F380</f>
        <v>Přesun hmot pro budovy občanské výstavby, bydlení, výrobu a služby  
  s nosnou svislou konstrukcí zděnou z cihel, tvárnic nebo kamene 
    vodorovná dopravní vzdálenost do 100 m 
    pro budovy výšky 
      přes 12 do 24 m</v>
      </c>
      <c r="Y380" s="562"/>
      <c r="AA380" s="617"/>
    </row>
    <row r="381" spans="1:27" ht="7.5" customHeight="1" outlineLevel="4">
      <c r="B381" s="557"/>
      <c r="C381" s="557"/>
      <c r="D381" s="558"/>
      <c r="E381" s="558"/>
      <c r="F381" s="618"/>
      <c r="G381" s="558"/>
      <c r="H381" s="559"/>
      <c r="I381" s="560"/>
      <c r="J381" s="561"/>
      <c r="K381" s="559"/>
      <c r="L381" s="559"/>
      <c r="M381" s="559"/>
      <c r="N381" s="559"/>
      <c r="O381" s="561"/>
      <c r="P381" s="561"/>
      <c r="Q381" s="561"/>
      <c r="R381" s="558"/>
      <c r="S381" s="558"/>
      <c r="T381" s="557"/>
      <c r="U381" s="570"/>
      <c r="X381" s="558"/>
    </row>
    <row r="382" spans="1:27" outlineLevel="3">
      <c r="B382" s="564"/>
      <c r="C382" s="564"/>
      <c r="D382" s="564"/>
      <c r="E382" s="564"/>
      <c r="F382" s="564"/>
      <c r="G382" s="564"/>
      <c r="H382" s="564"/>
      <c r="I382" s="570"/>
      <c r="J382" s="570"/>
      <c r="K382" s="564"/>
      <c r="L382" s="564"/>
      <c r="M382" s="564"/>
      <c r="N382" s="564"/>
      <c r="O382" s="564"/>
      <c r="P382" s="570"/>
      <c r="Q382" s="570"/>
      <c r="R382" s="570"/>
      <c r="S382" s="564"/>
      <c r="T382" s="564"/>
      <c r="X382" s="564"/>
    </row>
    <row r="383" spans="1:27" ht="11.25" outlineLevel="2">
      <c r="A383" s="589" t="s">
        <v>2081</v>
      </c>
      <c r="B383" s="590">
        <v>3</v>
      </c>
      <c r="C383" s="591"/>
      <c r="D383" s="592" t="s">
        <v>1336</v>
      </c>
      <c r="E383" s="592"/>
      <c r="F383" s="593" t="s">
        <v>2080</v>
      </c>
      <c r="G383" s="592"/>
      <c r="H383" s="594"/>
      <c r="I383" s="595"/>
      <c r="J383" s="596">
        <f>SUBTOTAL(9,J384:J406)</f>
        <v>0</v>
      </c>
      <c r="K383" s="594"/>
      <c r="L383" s="597">
        <f>SUBTOTAL(9,L384:L406)</f>
        <v>0.55859999999999999</v>
      </c>
      <c r="M383" s="594"/>
      <c r="N383" s="597">
        <f>SUBTOTAL(9,N384:N406)</f>
        <v>0</v>
      </c>
      <c r="O383" s="598"/>
      <c r="P383" s="596">
        <f>SUBTOTAL(9,P384:P406)</f>
        <v>0</v>
      </c>
      <c r="Q383" s="596">
        <f>SUBTOTAL(9,Q384:Q406)</f>
        <v>0</v>
      </c>
      <c r="R383" s="592"/>
      <c r="S383" s="592"/>
      <c r="T383" s="590">
        <f>SUBTOTAL(9,T384:T406)</f>
        <v>5</v>
      </c>
      <c r="U383" s="564"/>
      <c r="V383" s="570"/>
      <c r="W383" s="570"/>
      <c r="X383" s="558"/>
    </row>
    <row r="384" spans="1:27" ht="11.25" outlineLevel="3">
      <c r="A384" s="599"/>
      <c r="B384" s="600"/>
      <c r="C384" s="601">
        <v>77</v>
      </c>
      <c r="D384" s="602" t="s">
        <v>1368</v>
      </c>
      <c r="E384" s="603" t="s">
        <v>2079</v>
      </c>
      <c r="F384" s="604" t="s">
        <v>2078</v>
      </c>
      <c r="G384" s="602" t="s">
        <v>1426</v>
      </c>
      <c r="H384" s="605">
        <v>49</v>
      </c>
      <c r="I384" s="606">
        <v>0</v>
      </c>
      <c r="J384" s="607">
        <f>H384*I384</f>
        <v>0</v>
      </c>
      <c r="K384" s="605"/>
      <c r="L384" s="605">
        <f>H384*K384</f>
        <v>0</v>
      </c>
      <c r="M384" s="605"/>
      <c r="N384" s="605">
        <f>H384*M384</f>
        <v>0</v>
      </c>
      <c r="O384" s="607">
        <v>21</v>
      </c>
      <c r="P384" s="607">
        <f>J384*(O384/100)</f>
        <v>0</v>
      </c>
      <c r="Q384" s="607">
        <f>J384+P384</f>
        <v>0</v>
      </c>
      <c r="R384" s="608"/>
      <c r="S384" s="608"/>
      <c r="T384" s="609">
        <v>1</v>
      </c>
      <c r="U384" s="570"/>
      <c r="V384" s="570"/>
      <c r="W384" s="570"/>
      <c r="X384" s="558"/>
    </row>
    <row r="385" spans="1:27" ht="39" outlineLevel="4">
      <c r="A385" s="610"/>
      <c r="B385" s="611"/>
      <c r="C385" s="611"/>
      <c r="D385" s="612"/>
      <c r="E385" s="613" t="s">
        <v>1330</v>
      </c>
      <c r="F385" s="641" t="s">
        <v>2077</v>
      </c>
      <c r="G385" s="641"/>
      <c r="H385" s="642"/>
      <c r="I385" s="643"/>
      <c r="J385" s="644"/>
      <c r="K385" s="614"/>
      <c r="L385" s="614"/>
      <c r="M385" s="614"/>
      <c r="N385" s="614"/>
      <c r="O385" s="615"/>
      <c r="P385" s="615"/>
      <c r="Q385" s="615"/>
      <c r="R385" s="612"/>
      <c r="S385" s="612"/>
      <c r="T385" s="611"/>
      <c r="U385" s="564"/>
      <c r="V385" s="570"/>
      <c r="W385" s="570"/>
      <c r="X385" s="616" t="str">
        <f>F385</f>
        <v>Provedení izolace proti zemní vlhkosti natěradly a tmely za studena  
  na ploše vodorovné V 
    nátěrem 
      lakem asfaltovým</v>
      </c>
      <c r="Y385" s="562"/>
      <c r="AA385" s="617"/>
    </row>
    <row r="386" spans="1:27" ht="7.5" customHeight="1" outlineLevel="4">
      <c r="B386" s="557"/>
      <c r="C386" s="557"/>
      <c r="D386" s="558"/>
      <c r="E386" s="558"/>
      <c r="F386" s="618"/>
      <c r="G386" s="558"/>
      <c r="H386" s="559"/>
      <c r="I386" s="560"/>
      <c r="J386" s="561"/>
      <c r="K386" s="559"/>
      <c r="L386" s="559"/>
      <c r="M386" s="559"/>
      <c r="N386" s="559"/>
      <c r="O386" s="561"/>
      <c r="P386" s="561"/>
      <c r="Q386" s="561"/>
      <c r="R386" s="558"/>
      <c r="S386" s="558"/>
      <c r="T386" s="557"/>
      <c r="U386" s="570"/>
      <c r="X386" s="558"/>
    </row>
    <row r="387" spans="1:27" ht="11.25" customHeight="1" outlineLevel="4">
      <c r="A387" s="619"/>
      <c r="B387" s="620"/>
      <c r="C387" s="620"/>
      <c r="D387" s="621"/>
      <c r="E387" s="622" t="s">
        <v>1434</v>
      </c>
      <c r="F387" s="623" t="s">
        <v>2076</v>
      </c>
      <c r="G387" s="621"/>
      <c r="H387" s="624">
        <v>30</v>
      </c>
      <c r="I387" s="625"/>
      <c r="J387" s="626"/>
      <c r="K387" s="627"/>
      <c r="L387" s="627"/>
      <c r="M387" s="627"/>
      <c r="N387" s="627"/>
      <c r="O387" s="626"/>
      <c r="P387" s="626"/>
      <c r="Q387" s="626"/>
      <c r="R387" s="621"/>
      <c r="S387" s="621"/>
      <c r="T387" s="620"/>
      <c r="U387" s="564"/>
      <c r="V387" s="570"/>
      <c r="W387" s="570"/>
      <c r="X387" s="558"/>
    </row>
    <row r="388" spans="1:27" ht="11.25" customHeight="1" outlineLevel="4">
      <c r="A388" s="619"/>
      <c r="B388" s="620"/>
      <c r="C388" s="620"/>
      <c r="D388" s="621"/>
      <c r="E388" s="622"/>
      <c r="F388" s="623" t="s">
        <v>2075</v>
      </c>
      <c r="G388" s="621"/>
      <c r="H388" s="624">
        <v>19</v>
      </c>
      <c r="I388" s="625"/>
      <c r="J388" s="626"/>
      <c r="K388" s="627"/>
      <c r="L388" s="627"/>
      <c r="M388" s="627"/>
      <c r="N388" s="627"/>
      <c r="O388" s="626"/>
      <c r="P388" s="626"/>
      <c r="Q388" s="626"/>
      <c r="R388" s="621"/>
      <c r="S388" s="621"/>
      <c r="T388" s="620"/>
      <c r="U388" s="564"/>
      <c r="V388" s="570"/>
      <c r="W388" s="570"/>
      <c r="X388" s="558"/>
    </row>
    <row r="389" spans="1:27" ht="7.5" customHeight="1" outlineLevel="4">
      <c r="A389" s="570"/>
      <c r="B389" s="557"/>
      <c r="C389" s="557"/>
      <c r="D389" s="558"/>
      <c r="E389" s="558"/>
      <c r="F389" s="568"/>
      <c r="G389" s="558"/>
      <c r="H389" s="559"/>
      <c r="I389" s="560"/>
      <c r="J389" s="561"/>
      <c r="K389" s="559"/>
      <c r="L389" s="559"/>
      <c r="M389" s="559"/>
      <c r="N389" s="559"/>
      <c r="O389" s="561"/>
      <c r="P389" s="561"/>
      <c r="Q389" s="561"/>
      <c r="R389" s="558"/>
      <c r="S389" s="558"/>
      <c r="T389" s="557"/>
      <c r="U389" s="570"/>
      <c r="X389" s="558"/>
    </row>
    <row r="390" spans="1:27" ht="11.25" outlineLevel="3">
      <c r="A390" s="599"/>
      <c r="B390" s="600"/>
      <c r="C390" s="601">
        <v>78</v>
      </c>
      <c r="D390" s="602" t="s">
        <v>1368</v>
      </c>
      <c r="E390" s="603" t="s">
        <v>2074</v>
      </c>
      <c r="F390" s="604" t="s">
        <v>2073</v>
      </c>
      <c r="G390" s="602" t="s">
        <v>1426</v>
      </c>
      <c r="H390" s="605">
        <v>49</v>
      </c>
      <c r="I390" s="606">
        <v>0</v>
      </c>
      <c r="J390" s="607">
        <f>H390*I390</f>
        <v>0</v>
      </c>
      <c r="K390" s="605">
        <v>4.0000000000000002E-4</v>
      </c>
      <c r="L390" s="605">
        <f>H390*K390</f>
        <v>1.9599999999999999E-2</v>
      </c>
      <c r="M390" s="605"/>
      <c r="N390" s="605">
        <f>H390*M390</f>
        <v>0</v>
      </c>
      <c r="O390" s="607">
        <v>21</v>
      </c>
      <c r="P390" s="607">
        <f>J390*(O390/100)</f>
        <v>0</v>
      </c>
      <c r="Q390" s="607">
        <f>J390+P390</f>
        <v>0</v>
      </c>
      <c r="R390" s="608"/>
      <c r="S390" s="608"/>
      <c r="T390" s="609">
        <v>1</v>
      </c>
      <c r="U390" s="570"/>
      <c r="V390" s="570"/>
      <c r="W390" s="570"/>
      <c r="X390" s="558"/>
    </row>
    <row r="391" spans="1:27" ht="29.25" outlineLevel="4">
      <c r="A391" s="610"/>
      <c r="B391" s="611"/>
      <c r="C391" s="611"/>
      <c r="D391" s="612"/>
      <c r="E391" s="613" t="s">
        <v>1330</v>
      </c>
      <c r="F391" s="641" t="s">
        <v>2072</v>
      </c>
      <c r="G391" s="641"/>
      <c r="H391" s="642"/>
      <c r="I391" s="643"/>
      <c r="J391" s="644"/>
      <c r="K391" s="614"/>
      <c r="L391" s="614"/>
      <c r="M391" s="614"/>
      <c r="N391" s="614"/>
      <c r="O391" s="615"/>
      <c r="P391" s="615"/>
      <c r="Q391" s="615"/>
      <c r="R391" s="612"/>
      <c r="S391" s="612"/>
      <c r="T391" s="611"/>
      <c r="U391" s="564"/>
      <c r="V391" s="570"/>
      <c r="W391" s="570"/>
      <c r="X391" s="616" t="str">
        <f>F391</f>
        <v>Provedení izolace proti zemní vlhkosti pásy přitavením  
  NAIP 
    na ploše vodorovné V</v>
      </c>
      <c r="Y391" s="562"/>
      <c r="AA391" s="617"/>
    </row>
    <row r="392" spans="1:27" ht="7.5" customHeight="1" outlineLevel="4">
      <c r="B392" s="557"/>
      <c r="C392" s="557"/>
      <c r="D392" s="558"/>
      <c r="E392" s="558"/>
      <c r="F392" s="618"/>
      <c r="G392" s="558"/>
      <c r="H392" s="559"/>
      <c r="I392" s="560"/>
      <c r="J392" s="561"/>
      <c r="K392" s="559"/>
      <c r="L392" s="559"/>
      <c r="M392" s="559"/>
      <c r="N392" s="559"/>
      <c r="O392" s="561"/>
      <c r="P392" s="561"/>
      <c r="Q392" s="561"/>
      <c r="R392" s="558"/>
      <c r="S392" s="558"/>
      <c r="T392" s="557"/>
      <c r="U392" s="570"/>
      <c r="X392" s="558"/>
    </row>
    <row r="393" spans="1:27" ht="11.25" outlineLevel="3">
      <c r="A393" s="599"/>
      <c r="B393" s="600"/>
      <c r="C393" s="601">
        <v>79</v>
      </c>
      <c r="D393" s="602" t="s">
        <v>1418</v>
      </c>
      <c r="E393" s="603" t="s">
        <v>2071</v>
      </c>
      <c r="F393" s="604" t="s">
        <v>2070</v>
      </c>
      <c r="G393" s="602" t="s">
        <v>634</v>
      </c>
      <c r="H393" s="605">
        <v>0.245</v>
      </c>
      <c r="I393" s="606">
        <v>0</v>
      </c>
      <c r="J393" s="607">
        <f>H393*I393</f>
        <v>0</v>
      </c>
      <c r="K393" s="605">
        <v>1</v>
      </c>
      <c r="L393" s="605">
        <f>H393*K393</f>
        <v>0.245</v>
      </c>
      <c r="M393" s="605"/>
      <c r="N393" s="605">
        <f>H393*M393</f>
        <v>0</v>
      </c>
      <c r="O393" s="607">
        <v>21</v>
      </c>
      <c r="P393" s="607">
        <f>J393*(O393/100)</f>
        <v>0</v>
      </c>
      <c r="Q393" s="607">
        <f>J393+P393</f>
        <v>0</v>
      </c>
      <c r="R393" s="608"/>
      <c r="S393" s="608"/>
      <c r="T393" s="609">
        <v>1</v>
      </c>
      <c r="U393" s="570"/>
      <c r="V393" s="570"/>
      <c r="W393" s="570"/>
      <c r="X393" s="558"/>
    </row>
    <row r="394" spans="1:27" ht="9.75" outlineLevel="4">
      <c r="A394" s="610"/>
      <c r="B394" s="611"/>
      <c r="C394" s="611"/>
      <c r="D394" s="612"/>
      <c r="E394" s="613" t="s">
        <v>1330</v>
      </c>
      <c r="F394" s="641" t="s">
        <v>2069</v>
      </c>
      <c r="G394" s="641"/>
      <c r="H394" s="642"/>
      <c r="I394" s="643"/>
      <c r="J394" s="644"/>
      <c r="K394" s="614"/>
      <c r="L394" s="614"/>
      <c r="M394" s="614"/>
      <c r="N394" s="614"/>
      <c r="O394" s="615"/>
      <c r="P394" s="615"/>
      <c r="Q394" s="615"/>
      <c r="R394" s="612"/>
      <c r="S394" s="612"/>
      <c r="T394" s="611"/>
      <c r="U394" s="564"/>
      <c r="V394" s="570"/>
      <c r="W394" s="570"/>
      <c r="X394" s="616" t="str">
        <f>F394</f>
        <v>lak asfaltový izolační</v>
      </c>
      <c r="Y394" s="562"/>
      <c r="AA394" s="617"/>
    </row>
    <row r="395" spans="1:27" ht="7.5" customHeight="1" outlineLevel="4">
      <c r="B395" s="557"/>
      <c r="C395" s="557"/>
      <c r="D395" s="558"/>
      <c r="E395" s="558"/>
      <c r="F395" s="618"/>
      <c r="G395" s="558"/>
      <c r="H395" s="559"/>
      <c r="I395" s="560"/>
      <c r="J395" s="561"/>
      <c r="K395" s="559"/>
      <c r="L395" s="559"/>
      <c r="M395" s="559"/>
      <c r="N395" s="559"/>
      <c r="O395" s="561"/>
      <c r="P395" s="561"/>
      <c r="Q395" s="561"/>
      <c r="R395" s="558"/>
      <c r="S395" s="558"/>
      <c r="T395" s="557"/>
      <c r="U395" s="570"/>
      <c r="X395" s="558"/>
    </row>
    <row r="396" spans="1:27" ht="11.25" customHeight="1" outlineLevel="4">
      <c r="A396" s="619"/>
      <c r="B396" s="620"/>
      <c r="C396" s="620"/>
      <c r="D396" s="621"/>
      <c r="E396" s="622" t="s">
        <v>1434</v>
      </c>
      <c r="F396" s="623" t="s">
        <v>2068</v>
      </c>
      <c r="G396" s="621"/>
      <c r="H396" s="624">
        <v>0.245</v>
      </c>
      <c r="I396" s="625"/>
      <c r="J396" s="626"/>
      <c r="K396" s="627"/>
      <c r="L396" s="627"/>
      <c r="M396" s="627"/>
      <c r="N396" s="627"/>
      <c r="O396" s="626"/>
      <c r="P396" s="626"/>
      <c r="Q396" s="626"/>
      <c r="R396" s="621"/>
      <c r="S396" s="621"/>
      <c r="T396" s="620"/>
      <c r="U396" s="564"/>
      <c r="V396" s="570"/>
      <c r="W396" s="570"/>
      <c r="X396" s="558"/>
    </row>
    <row r="397" spans="1:27" ht="7.5" customHeight="1" outlineLevel="4">
      <c r="A397" s="570"/>
      <c r="B397" s="557"/>
      <c r="C397" s="557"/>
      <c r="D397" s="558"/>
      <c r="E397" s="558"/>
      <c r="F397" s="568"/>
      <c r="G397" s="558"/>
      <c r="H397" s="559"/>
      <c r="I397" s="560"/>
      <c r="J397" s="561"/>
      <c r="K397" s="559"/>
      <c r="L397" s="559"/>
      <c r="M397" s="559"/>
      <c r="N397" s="559"/>
      <c r="O397" s="561"/>
      <c r="P397" s="561"/>
      <c r="Q397" s="561"/>
      <c r="R397" s="558"/>
      <c r="S397" s="558"/>
      <c r="T397" s="557"/>
      <c r="U397" s="570"/>
      <c r="X397" s="558"/>
    </row>
    <row r="398" spans="1:27" ht="22.5" outlineLevel="3">
      <c r="A398" s="599"/>
      <c r="B398" s="600"/>
      <c r="C398" s="601">
        <v>80</v>
      </c>
      <c r="D398" s="602" t="s">
        <v>1418</v>
      </c>
      <c r="E398" s="603" t="s">
        <v>2067</v>
      </c>
      <c r="F398" s="604" t="s">
        <v>2066</v>
      </c>
      <c r="G398" s="602" t="s">
        <v>1426</v>
      </c>
      <c r="H398" s="605">
        <v>58.8</v>
      </c>
      <c r="I398" s="606">
        <v>0</v>
      </c>
      <c r="J398" s="607">
        <f>H398*I398</f>
        <v>0</v>
      </c>
      <c r="K398" s="605">
        <v>5.0000000000000001E-3</v>
      </c>
      <c r="L398" s="605">
        <f>H398*K398</f>
        <v>0.29399999999999998</v>
      </c>
      <c r="M398" s="605"/>
      <c r="N398" s="605">
        <f>H398*M398</f>
        <v>0</v>
      </c>
      <c r="O398" s="607">
        <v>21</v>
      </c>
      <c r="P398" s="607">
        <f>J398*(O398/100)</f>
        <v>0</v>
      </c>
      <c r="Q398" s="607">
        <f>J398+P398</f>
        <v>0</v>
      </c>
      <c r="R398" s="608"/>
      <c r="S398" s="608"/>
      <c r="T398" s="609">
        <v>1</v>
      </c>
      <c r="U398" s="570"/>
      <c r="V398" s="570"/>
      <c r="W398" s="570"/>
      <c r="X398" s="558"/>
    </row>
    <row r="399" spans="1:27" ht="9.75" outlineLevel="4">
      <c r="A399" s="610"/>
      <c r="B399" s="611"/>
      <c r="C399" s="611"/>
      <c r="D399" s="612"/>
      <c r="E399" s="613" t="s">
        <v>1330</v>
      </c>
      <c r="F399" s="641" t="s">
        <v>1400</v>
      </c>
      <c r="G399" s="641"/>
      <c r="H399" s="642"/>
      <c r="I399" s="643"/>
      <c r="J399" s="644"/>
      <c r="K399" s="614"/>
      <c r="L399" s="614"/>
      <c r="M399" s="614"/>
      <c r="N399" s="614"/>
      <c r="O399" s="615"/>
      <c r="P399" s="615"/>
      <c r="Q399" s="615"/>
      <c r="R399" s="612"/>
      <c r="S399" s="612"/>
      <c r="T399" s="611"/>
      <c r="U399" s="564"/>
      <c r="V399" s="570"/>
      <c r="W399" s="570"/>
      <c r="X399" s="616" t="str">
        <f>F399</f>
        <v>---</v>
      </c>
      <c r="Y399" s="562"/>
      <c r="AA399" s="617"/>
    </row>
    <row r="400" spans="1:27" ht="7.5" customHeight="1" outlineLevel="4">
      <c r="B400" s="557"/>
      <c r="C400" s="557"/>
      <c r="D400" s="558"/>
      <c r="E400" s="558"/>
      <c r="F400" s="618"/>
      <c r="G400" s="558"/>
      <c r="H400" s="559"/>
      <c r="I400" s="560"/>
      <c r="J400" s="561"/>
      <c r="K400" s="559"/>
      <c r="L400" s="559"/>
      <c r="M400" s="559"/>
      <c r="N400" s="559"/>
      <c r="O400" s="561"/>
      <c r="P400" s="561"/>
      <c r="Q400" s="561"/>
      <c r="R400" s="558"/>
      <c r="S400" s="558"/>
      <c r="T400" s="557"/>
      <c r="U400" s="570"/>
      <c r="X400" s="558"/>
    </row>
    <row r="401" spans="1:27" ht="11.25" customHeight="1" outlineLevel="4">
      <c r="A401" s="619"/>
      <c r="B401" s="620"/>
      <c r="C401" s="620"/>
      <c r="D401" s="621"/>
      <c r="E401" s="622" t="s">
        <v>1434</v>
      </c>
      <c r="F401" s="623" t="s">
        <v>2065</v>
      </c>
      <c r="G401" s="621"/>
      <c r="H401" s="624">
        <v>58.8</v>
      </c>
      <c r="I401" s="625"/>
      <c r="J401" s="626"/>
      <c r="K401" s="627"/>
      <c r="L401" s="627"/>
      <c r="M401" s="627"/>
      <c r="N401" s="627"/>
      <c r="O401" s="626"/>
      <c r="P401" s="626"/>
      <c r="Q401" s="626"/>
      <c r="R401" s="621"/>
      <c r="S401" s="621"/>
      <c r="T401" s="620"/>
      <c r="U401" s="564"/>
      <c r="V401" s="570"/>
      <c r="W401" s="570"/>
      <c r="X401" s="558"/>
    </row>
    <row r="402" spans="1:27" ht="7.5" customHeight="1" outlineLevel="4">
      <c r="A402" s="570"/>
      <c r="B402" s="557"/>
      <c r="C402" s="557"/>
      <c r="D402" s="558"/>
      <c r="E402" s="558"/>
      <c r="F402" s="568"/>
      <c r="G402" s="558"/>
      <c r="H402" s="559"/>
      <c r="I402" s="560"/>
      <c r="J402" s="561"/>
      <c r="K402" s="559"/>
      <c r="L402" s="559"/>
      <c r="M402" s="559"/>
      <c r="N402" s="559"/>
      <c r="O402" s="561"/>
      <c r="P402" s="561"/>
      <c r="Q402" s="561"/>
      <c r="R402" s="558"/>
      <c r="S402" s="558"/>
      <c r="T402" s="557"/>
      <c r="U402" s="570"/>
      <c r="X402" s="558"/>
    </row>
    <row r="403" spans="1:27" ht="11.25" outlineLevel="3">
      <c r="A403" s="599"/>
      <c r="B403" s="600"/>
      <c r="C403" s="601">
        <v>81</v>
      </c>
      <c r="D403" s="602" t="s">
        <v>1368</v>
      </c>
      <c r="E403" s="603" t="s">
        <v>2064</v>
      </c>
      <c r="F403" s="604" t="s">
        <v>2063</v>
      </c>
      <c r="G403" s="602" t="s">
        <v>634</v>
      </c>
      <c r="H403" s="605">
        <v>0.55859999999999999</v>
      </c>
      <c r="I403" s="606">
        <v>0</v>
      </c>
      <c r="J403" s="607">
        <f>H403*I403</f>
        <v>0</v>
      </c>
      <c r="K403" s="605"/>
      <c r="L403" s="605">
        <f>H403*K403</f>
        <v>0</v>
      </c>
      <c r="M403" s="605"/>
      <c r="N403" s="605">
        <f>H403*M403</f>
        <v>0</v>
      </c>
      <c r="O403" s="607">
        <v>21</v>
      </c>
      <c r="P403" s="607">
        <f>J403*(O403/100)</f>
        <v>0</v>
      </c>
      <c r="Q403" s="607">
        <f>J403+P403</f>
        <v>0</v>
      </c>
      <c r="R403" s="608"/>
      <c r="S403" s="608"/>
      <c r="T403" s="609">
        <v>1</v>
      </c>
      <c r="U403" s="570"/>
      <c r="V403" s="570"/>
      <c r="W403" s="570"/>
      <c r="X403" s="558"/>
    </row>
    <row r="404" spans="1:27" ht="48.75" outlineLevel="4">
      <c r="A404" s="610"/>
      <c r="B404" s="611"/>
      <c r="C404" s="611"/>
      <c r="D404" s="612"/>
      <c r="E404" s="613" t="s">
        <v>1330</v>
      </c>
      <c r="F404" s="641" t="s">
        <v>2062</v>
      </c>
      <c r="G404" s="641"/>
      <c r="H404" s="642"/>
      <c r="I404" s="643"/>
      <c r="J404" s="644"/>
      <c r="K404" s="614"/>
      <c r="L404" s="614"/>
      <c r="M404" s="614"/>
      <c r="N404" s="614"/>
      <c r="O404" s="615"/>
      <c r="P404" s="615"/>
      <c r="Q404" s="615"/>
      <c r="R404" s="612"/>
      <c r="S404" s="612"/>
      <c r="T404" s="611"/>
      <c r="U404" s="564"/>
      <c r="V404" s="570"/>
      <c r="W404" s="570"/>
      <c r="X404" s="616" t="str">
        <f>F404</f>
        <v>Přesun hmot pro izolace proti vodě, vlhkosti a plynům  
  stanovený z hmotnosti přesunovaného materiálu 
    vodorovná dopravní vzdálenost do 50 m 
    v objektech výšky 
      přes 6 do 12 m</v>
      </c>
      <c r="Y404" s="562"/>
      <c r="AA404" s="617"/>
    </row>
    <row r="405" spans="1:27" ht="7.5" customHeight="1" outlineLevel="4">
      <c r="B405" s="557"/>
      <c r="C405" s="557"/>
      <c r="D405" s="558"/>
      <c r="E405" s="558"/>
      <c r="F405" s="618"/>
      <c r="G405" s="558"/>
      <c r="H405" s="559"/>
      <c r="I405" s="560"/>
      <c r="J405" s="561"/>
      <c r="K405" s="559"/>
      <c r="L405" s="559"/>
      <c r="M405" s="559"/>
      <c r="N405" s="559"/>
      <c r="O405" s="561"/>
      <c r="P405" s="561"/>
      <c r="Q405" s="561"/>
      <c r="R405" s="558"/>
      <c r="S405" s="558"/>
      <c r="T405" s="557"/>
      <c r="U405" s="570"/>
      <c r="X405" s="558"/>
    </row>
    <row r="406" spans="1:27" outlineLevel="3">
      <c r="B406" s="564"/>
      <c r="C406" s="564"/>
      <c r="D406" s="564"/>
      <c r="E406" s="564"/>
      <c r="F406" s="564"/>
      <c r="G406" s="564"/>
      <c r="H406" s="564"/>
      <c r="I406" s="570"/>
      <c r="J406" s="570"/>
      <c r="K406" s="564"/>
      <c r="L406" s="564"/>
      <c r="M406" s="564"/>
      <c r="N406" s="564"/>
      <c r="O406" s="564"/>
      <c r="P406" s="570"/>
      <c r="Q406" s="570"/>
      <c r="R406" s="570"/>
      <c r="S406" s="564"/>
      <c r="T406" s="564"/>
      <c r="X406" s="564"/>
    </row>
    <row r="407" spans="1:27" ht="11.25" outlineLevel="2">
      <c r="A407" s="589" t="s">
        <v>2061</v>
      </c>
      <c r="B407" s="590">
        <v>3</v>
      </c>
      <c r="C407" s="591"/>
      <c r="D407" s="592" t="s">
        <v>1336</v>
      </c>
      <c r="E407" s="592"/>
      <c r="F407" s="593" t="s">
        <v>1422</v>
      </c>
      <c r="G407" s="592"/>
      <c r="H407" s="594"/>
      <c r="I407" s="595"/>
      <c r="J407" s="596">
        <f>SUBTOTAL(9,J408:J438)</f>
        <v>0</v>
      </c>
      <c r="K407" s="594"/>
      <c r="L407" s="597">
        <f>SUBTOTAL(9,L408:L438)</f>
        <v>1.1755650000000002</v>
      </c>
      <c r="M407" s="594"/>
      <c r="N407" s="597">
        <f>SUBTOTAL(9,N408:N438)</f>
        <v>0.49262875499999997</v>
      </c>
      <c r="O407" s="598"/>
      <c r="P407" s="596">
        <f>SUBTOTAL(9,P408:P438)</f>
        <v>0</v>
      </c>
      <c r="Q407" s="596">
        <f>SUBTOTAL(9,Q408:Q438)</f>
        <v>0</v>
      </c>
      <c r="R407" s="592"/>
      <c r="S407" s="592"/>
      <c r="T407" s="590">
        <f>SUBTOTAL(9,T408:T438)</f>
        <v>8</v>
      </c>
      <c r="U407" s="564"/>
      <c r="V407" s="570"/>
      <c r="W407" s="570"/>
      <c r="X407" s="558"/>
    </row>
    <row r="408" spans="1:27" ht="22.5" outlineLevel="3">
      <c r="A408" s="599"/>
      <c r="B408" s="600"/>
      <c r="C408" s="601">
        <v>82</v>
      </c>
      <c r="D408" s="602" t="s">
        <v>1368</v>
      </c>
      <c r="E408" s="603" t="s">
        <v>2060</v>
      </c>
      <c r="F408" s="604" t="s">
        <v>2059</v>
      </c>
      <c r="G408" s="602" t="s">
        <v>1426</v>
      </c>
      <c r="H408" s="605">
        <v>18.899999999999999</v>
      </c>
      <c r="I408" s="606">
        <v>0</v>
      </c>
      <c r="J408" s="607">
        <f>H408*I408</f>
        <v>0</v>
      </c>
      <c r="K408" s="605"/>
      <c r="L408" s="605">
        <f>H408*K408</f>
        <v>0</v>
      </c>
      <c r="M408" s="605">
        <v>1.75E-3</v>
      </c>
      <c r="N408" s="605">
        <f>H408*M408</f>
        <v>3.3075E-2</v>
      </c>
      <c r="O408" s="607">
        <v>21</v>
      </c>
      <c r="P408" s="607">
        <f>J408*(O408/100)</f>
        <v>0</v>
      </c>
      <c r="Q408" s="607">
        <f>J408+P408</f>
        <v>0</v>
      </c>
      <c r="R408" s="608"/>
      <c r="S408" s="608"/>
      <c r="T408" s="609">
        <v>1</v>
      </c>
      <c r="U408" s="570"/>
      <c r="V408" s="570"/>
      <c r="W408" s="570"/>
      <c r="X408" s="558"/>
    </row>
    <row r="409" spans="1:27" ht="9.75" outlineLevel="4">
      <c r="A409" s="610"/>
      <c r="B409" s="611"/>
      <c r="C409" s="611"/>
      <c r="D409" s="612"/>
      <c r="E409" s="613" t="s">
        <v>1330</v>
      </c>
      <c r="F409" s="641" t="s">
        <v>2058</v>
      </c>
      <c r="G409" s="641"/>
      <c r="H409" s="642"/>
      <c r="I409" s="643"/>
      <c r="J409" s="644"/>
      <c r="K409" s="614"/>
      <c r="L409" s="614"/>
      <c r="M409" s="614"/>
      <c r="N409" s="614"/>
      <c r="O409" s="615"/>
      <c r="P409" s="615"/>
      <c r="Q409" s="615"/>
      <c r="R409" s="612"/>
      <c r="S409" s="612"/>
      <c r="T409" s="611"/>
      <c r="U409" s="564"/>
      <c r="V409" s="570"/>
      <c r="W409" s="570"/>
      <c r="X409" s="616" t="str">
        <f>F409</f>
        <v>Odstranění tepelné izolace stropů nebo podhledů z rohoží, pásů, dílců, desek, bloků připevněných přibitím nebo nastřelením z vláknitých materiálů suchých, tloušťka izolace přes 100 mm</v>
      </c>
      <c r="Y409" s="562"/>
      <c r="AA409" s="617"/>
    </row>
    <row r="410" spans="1:27" ht="7.5" customHeight="1" outlineLevel="4">
      <c r="B410" s="557"/>
      <c r="C410" s="557"/>
      <c r="D410" s="558"/>
      <c r="E410" s="558"/>
      <c r="F410" s="618"/>
      <c r="G410" s="558"/>
      <c r="H410" s="559"/>
      <c r="I410" s="560"/>
      <c r="J410" s="561"/>
      <c r="K410" s="559"/>
      <c r="L410" s="559"/>
      <c r="M410" s="559"/>
      <c r="N410" s="559"/>
      <c r="O410" s="561"/>
      <c r="P410" s="561"/>
      <c r="Q410" s="561"/>
      <c r="R410" s="558"/>
      <c r="S410" s="558"/>
      <c r="T410" s="557"/>
      <c r="U410" s="570"/>
      <c r="X410" s="558"/>
    </row>
    <row r="411" spans="1:27" ht="11.25" customHeight="1" outlineLevel="4">
      <c r="A411" s="619"/>
      <c r="B411" s="620"/>
      <c r="C411" s="620"/>
      <c r="D411" s="621"/>
      <c r="E411" s="622" t="s">
        <v>1434</v>
      </c>
      <c r="F411" s="623" t="s">
        <v>2057</v>
      </c>
      <c r="G411" s="621"/>
      <c r="H411" s="624">
        <v>18.899999999999999</v>
      </c>
      <c r="I411" s="625"/>
      <c r="J411" s="626"/>
      <c r="K411" s="627"/>
      <c r="L411" s="627"/>
      <c r="M411" s="627"/>
      <c r="N411" s="627"/>
      <c r="O411" s="626"/>
      <c r="P411" s="626"/>
      <c r="Q411" s="626"/>
      <c r="R411" s="621"/>
      <c r="S411" s="621"/>
      <c r="T411" s="620"/>
      <c r="U411" s="564"/>
      <c r="V411" s="570"/>
      <c r="W411" s="570"/>
      <c r="X411" s="558"/>
    </row>
    <row r="412" spans="1:27" ht="7.5" customHeight="1" outlineLevel="4">
      <c r="A412" s="570"/>
      <c r="B412" s="557"/>
      <c r="C412" s="557"/>
      <c r="D412" s="558"/>
      <c r="E412" s="558"/>
      <c r="F412" s="568"/>
      <c r="G412" s="558"/>
      <c r="H412" s="559"/>
      <c r="I412" s="560"/>
      <c r="J412" s="561"/>
      <c r="K412" s="559"/>
      <c r="L412" s="559"/>
      <c r="M412" s="559"/>
      <c r="N412" s="559"/>
      <c r="O412" s="561"/>
      <c r="P412" s="561"/>
      <c r="Q412" s="561"/>
      <c r="R412" s="558"/>
      <c r="S412" s="558"/>
      <c r="T412" s="557"/>
      <c r="U412" s="570"/>
      <c r="X412" s="558"/>
    </row>
    <row r="413" spans="1:27" ht="11.25" outlineLevel="3">
      <c r="A413" s="599"/>
      <c r="B413" s="600"/>
      <c r="C413" s="601">
        <v>83</v>
      </c>
      <c r="D413" s="602" t="s">
        <v>1368</v>
      </c>
      <c r="E413" s="603" t="s">
        <v>2056</v>
      </c>
      <c r="F413" s="604" t="s">
        <v>2055</v>
      </c>
      <c r="G413" s="602" t="s">
        <v>1426</v>
      </c>
      <c r="H413" s="605">
        <v>18.899999999999999</v>
      </c>
      <c r="I413" s="606">
        <v>0</v>
      </c>
      <c r="J413" s="607">
        <f>H413*I413</f>
        <v>0</v>
      </c>
      <c r="K413" s="605"/>
      <c r="L413" s="605">
        <f>H413*K413</f>
        <v>0</v>
      </c>
      <c r="M413" s="605">
        <v>1.7999999999999999E-2</v>
      </c>
      <c r="N413" s="605">
        <f>H413*M413</f>
        <v>0.34019999999999995</v>
      </c>
      <c r="O413" s="607">
        <v>21</v>
      </c>
      <c r="P413" s="607">
        <f>J413*(O413/100)</f>
        <v>0</v>
      </c>
      <c r="Q413" s="607">
        <f>J413+P413</f>
        <v>0</v>
      </c>
      <c r="R413" s="608"/>
      <c r="S413" s="608"/>
      <c r="T413" s="609">
        <v>1</v>
      </c>
      <c r="U413" s="570"/>
      <c r="V413" s="570"/>
      <c r="W413" s="570"/>
      <c r="X413" s="558"/>
    </row>
    <row r="414" spans="1:27" ht="9.75" outlineLevel="4">
      <c r="A414" s="610"/>
      <c r="B414" s="611"/>
      <c r="C414" s="611"/>
      <c r="D414" s="612"/>
      <c r="E414" s="613" t="s">
        <v>1330</v>
      </c>
      <c r="F414" s="641" t="s">
        <v>2054</v>
      </c>
      <c r="G414" s="641"/>
      <c r="H414" s="642"/>
      <c r="I414" s="643"/>
      <c r="J414" s="644"/>
      <c r="K414" s="614"/>
      <c r="L414" s="614"/>
      <c r="M414" s="614"/>
      <c r="N414" s="614"/>
      <c r="O414" s="615"/>
      <c r="P414" s="615"/>
      <c r="Q414" s="615"/>
      <c r="R414" s="612"/>
      <c r="S414" s="612"/>
      <c r="T414" s="611"/>
      <c r="U414" s="564"/>
      <c r="V414" s="570"/>
      <c r="W414" s="570"/>
      <c r="X414" s="616" t="str">
        <f>F414</f>
        <v>Odstranění tepelné izolace podlah z rohoží, pásů, dílců, desek, bloků podlah volně kladených nebo mezi trámy z vláknitých materiálů suchých, tloušťka izolace přes 100 mm</v>
      </c>
      <c r="Y414" s="562"/>
      <c r="AA414" s="617"/>
    </row>
    <row r="415" spans="1:27" ht="7.5" customHeight="1" outlineLevel="4">
      <c r="B415" s="557"/>
      <c r="C415" s="557"/>
      <c r="D415" s="558"/>
      <c r="E415" s="558"/>
      <c r="F415" s="618"/>
      <c r="G415" s="558"/>
      <c r="H415" s="559"/>
      <c r="I415" s="560"/>
      <c r="J415" s="561"/>
      <c r="K415" s="559"/>
      <c r="L415" s="559"/>
      <c r="M415" s="559"/>
      <c r="N415" s="559"/>
      <c r="O415" s="561"/>
      <c r="P415" s="561"/>
      <c r="Q415" s="561"/>
      <c r="R415" s="558"/>
      <c r="S415" s="558"/>
      <c r="T415" s="557"/>
      <c r="U415" s="570"/>
      <c r="X415" s="558"/>
    </row>
    <row r="416" spans="1:27" ht="11.25" outlineLevel="3">
      <c r="A416" s="599"/>
      <c r="B416" s="600"/>
      <c r="C416" s="601">
        <v>84</v>
      </c>
      <c r="D416" s="602" t="s">
        <v>1368</v>
      </c>
      <c r="E416" s="603" t="s">
        <v>2053</v>
      </c>
      <c r="F416" s="604" t="s">
        <v>2052</v>
      </c>
      <c r="G416" s="602" t="s">
        <v>1426</v>
      </c>
      <c r="H416" s="605">
        <v>67.4315</v>
      </c>
      <c r="I416" s="606">
        <v>0</v>
      </c>
      <c r="J416" s="607">
        <f>H416*I416</f>
        <v>0</v>
      </c>
      <c r="K416" s="605"/>
      <c r="L416" s="605">
        <f>H416*K416</f>
        <v>0</v>
      </c>
      <c r="M416" s="605">
        <v>1.7700000000000001E-3</v>
      </c>
      <c r="N416" s="605">
        <f>H416*M416</f>
        <v>0.11935375500000001</v>
      </c>
      <c r="O416" s="607">
        <v>21</v>
      </c>
      <c r="P416" s="607">
        <f>J416*(O416/100)</f>
        <v>0</v>
      </c>
      <c r="Q416" s="607">
        <f>J416+P416</f>
        <v>0</v>
      </c>
      <c r="R416" s="608"/>
      <c r="S416" s="608"/>
      <c r="T416" s="609">
        <v>1</v>
      </c>
      <c r="U416" s="570"/>
      <c r="V416" s="570"/>
      <c r="W416" s="570"/>
      <c r="X416" s="558"/>
    </row>
    <row r="417" spans="1:27" ht="9.75" outlineLevel="4">
      <c r="A417" s="610"/>
      <c r="B417" s="611"/>
      <c r="C417" s="611"/>
      <c r="D417" s="612"/>
      <c r="E417" s="613" t="s">
        <v>1330</v>
      </c>
      <c r="F417" s="641" t="s">
        <v>2051</v>
      </c>
      <c r="G417" s="641"/>
      <c r="H417" s="642"/>
      <c r="I417" s="643"/>
      <c r="J417" s="644"/>
      <c r="K417" s="614"/>
      <c r="L417" s="614"/>
      <c r="M417" s="614"/>
      <c r="N417" s="614"/>
      <c r="O417" s="615"/>
      <c r="P417" s="615"/>
      <c r="Q417" s="615"/>
      <c r="R417" s="612"/>
      <c r="S417" s="612"/>
      <c r="T417" s="611"/>
      <c r="U417" s="564"/>
      <c r="V417" s="570"/>
      <c r="W417" s="570"/>
      <c r="X417" s="616" t="str">
        <f>F417</f>
        <v>Odstranění tepelné izolace stěn a příček z rohoží, pásů, dílců, desek, bloků připevněných přibitím nebo nastřelením z vláknitých materiálů, tloušťka izolace přes 100 mm</v>
      </c>
      <c r="Y417" s="562"/>
      <c r="AA417" s="617"/>
    </row>
    <row r="418" spans="1:27" ht="7.5" customHeight="1" outlineLevel="4">
      <c r="B418" s="557"/>
      <c r="C418" s="557"/>
      <c r="D418" s="558"/>
      <c r="E418" s="558"/>
      <c r="F418" s="618"/>
      <c r="G418" s="558"/>
      <c r="H418" s="559"/>
      <c r="I418" s="560"/>
      <c r="J418" s="561"/>
      <c r="K418" s="559"/>
      <c r="L418" s="559"/>
      <c r="M418" s="559"/>
      <c r="N418" s="559"/>
      <c r="O418" s="561"/>
      <c r="P418" s="561"/>
      <c r="Q418" s="561"/>
      <c r="R418" s="558"/>
      <c r="S418" s="558"/>
      <c r="T418" s="557"/>
      <c r="U418" s="570"/>
      <c r="X418" s="558"/>
    </row>
    <row r="419" spans="1:27" ht="11.25" customHeight="1" outlineLevel="4">
      <c r="A419" s="619"/>
      <c r="B419" s="620"/>
      <c r="C419" s="620"/>
      <c r="D419" s="621"/>
      <c r="E419" s="622" t="s">
        <v>1434</v>
      </c>
      <c r="F419" s="623" t="s">
        <v>2050</v>
      </c>
      <c r="G419" s="621"/>
      <c r="H419" s="624">
        <v>67.4315</v>
      </c>
      <c r="I419" s="625"/>
      <c r="J419" s="626"/>
      <c r="K419" s="627"/>
      <c r="L419" s="627"/>
      <c r="M419" s="627"/>
      <c r="N419" s="627"/>
      <c r="O419" s="626"/>
      <c r="P419" s="626"/>
      <c r="Q419" s="626"/>
      <c r="R419" s="621"/>
      <c r="S419" s="621"/>
      <c r="T419" s="620"/>
      <c r="U419" s="564"/>
      <c r="V419" s="570"/>
      <c r="W419" s="570"/>
      <c r="X419" s="558"/>
    </row>
    <row r="420" spans="1:27" ht="7.5" customHeight="1" outlineLevel="4">
      <c r="A420" s="570"/>
      <c r="B420" s="557"/>
      <c r="C420" s="557"/>
      <c r="D420" s="558"/>
      <c r="E420" s="558"/>
      <c r="F420" s="568"/>
      <c r="G420" s="558"/>
      <c r="H420" s="559"/>
      <c r="I420" s="560"/>
      <c r="J420" s="561"/>
      <c r="K420" s="559"/>
      <c r="L420" s="559"/>
      <c r="M420" s="559"/>
      <c r="N420" s="559"/>
      <c r="O420" s="561"/>
      <c r="P420" s="561"/>
      <c r="Q420" s="561"/>
      <c r="R420" s="558"/>
      <c r="S420" s="558"/>
      <c r="T420" s="557"/>
      <c r="U420" s="570"/>
      <c r="X420" s="558"/>
    </row>
    <row r="421" spans="1:27" ht="11.25" outlineLevel="3">
      <c r="A421" s="599"/>
      <c r="B421" s="600"/>
      <c r="C421" s="601">
        <v>85</v>
      </c>
      <c r="D421" s="602" t="s">
        <v>1368</v>
      </c>
      <c r="E421" s="603" t="s">
        <v>2049</v>
      </c>
      <c r="F421" s="604" t="s">
        <v>2048</v>
      </c>
      <c r="G421" s="602" t="s">
        <v>1426</v>
      </c>
      <c r="H421" s="605">
        <v>88.6</v>
      </c>
      <c r="I421" s="606">
        <v>0</v>
      </c>
      <c r="J421" s="607">
        <f>H421*I421</f>
        <v>0</v>
      </c>
      <c r="K421" s="605"/>
      <c r="L421" s="605">
        <f>H421*K421</f>
        <v>0</v>
      </c>
      <c r="M421" s="605"/>
      <c r="N421" s="605">
        <f>H421*M421</f>
        <v>0</v>
      </c>
      <c r="O421" s="607">
        <v>21</v>
      </c>
      <c r="P421" s="607">
        <f>J421*(O421/100)</f>
        <v>0</v>
      </c>
      <c r="Q421" s="607">
        <f>J421+P421</f>
        <v>0</v>
      </c>
      <c r="R421" s="608"/>
      <c r="S421" s="608"/>
      <c r="T421" s="609">
        <v>1</v>
      </c>
      <c r="U421" s="570"/>
      <c r="V421" s="570"/>
      <c r="W421" s="570"/>
      <c r="X421" s="558"/>
    </row>
    <row r="422" spans="1:27" ht="9.75" outlineLevel="4">
      <c r="A422" s="610"/>
      <c r="B422" s="611"/>
      <c r="C422" s="611"/>
      <c r="D422" s="612"/>
      <c r="E422" s="613" t="s">
        <v>1330</v>
      </c>
      <c r="F422" s="641" t="s">
        <v>2047</v>
      </c>
      <c r="G422" s="641"/>
      <c r="H422" s="642"/>
      <c r="I422" s="643"/>
      <c r="J422" s="644"/>
      <c r="K422" s="614"/>
      <c r="L422" s="614"/>
      <c r="M422" s="614"/>
      <c r="N422" s="614"/>
      <c r="O422" s="615"/>
      <c r="P422" s="615"/>
      <c r="Q422" s="615"/>
      <c r="R422" s="612"/>
      <c r="S422" s="612"/>
      <c r="T422" s="611"/>
      <c r="U422" s="564"/>
      <c r="V422" s="570"/>
      <c r="W422" s="570"/>
      <c r="X422" s="616" t="str">
        <f>F422</f>
        <v>Montáž tepelné izolace podlah rohožemi, pásy, deskami, dílci, bloky (izolační materiál ve specifikaci) kladenými volně jednovrstvá</v>
      </c>
      <c r="Y422" s="562"/>
      <c r="AA422" s="617"/>
    </row>
    <row r="423" spans="1:27" ht="7.5" customHeight="1" outlineLevel="4">
      <c r="B423" s="557"/>
      <c r="C423" s="557"/>
      <c r="D423" s="558"/>
      <c r="E423" s="558"/>
      <c r="F423" s="618"/>
      <c r="G423" s="558"/>
      <c r="H423" s="559"/>
      <c r="I423" s="560"/>
      <c r="J423" s="561"/>
      <c r="K423" s="559"/>
      <c r="L423" s="559"/>
      <c r="M423" s="559"/>
      <c r="N423" s="559"/>
      <c r="O423" s="561"/>
      <c r="P423" s="561"/>
      <c r="Q423" s="561"/>
      <c r="R423" s="558"/>
      <c r="S423" s="558"/>
      <c r="T423" s="557"/>
      <c r="U423" s="570"/>
      <c r="X423" s="558"/>
    </row>
    <row r="424" spans="1:27" ht="11.25" outlineLevel="3">
      <c r="A424" s="599"/>
      <c r="B424" s="600"/>
      <c r="C424" s="601">
        <v>86</v>
      </c>
      <c r="D424" s="602" t="s">
        <v>1418</v>
      </c>
      <c r="E424" s="603" t="s">
        <v>2046</v>
      </c>
      <c r="F424" s="604" t="s">
        <v>2045</v>
      </c>
      <c r="G424" s="602" t="s">
        <v>1426</v>
      </c>
      <c r="H424" s="605">
        <v>93.03</v>
      </c>
      <c r="I424" s="606">
        <v>0</v>
      </c>
      <c r="J424" s="607">
        <f>H424*I424</f>
        <v>0</v>
      </c>
      <c r="K424" s="605">
        <v>1.5E-3</v>
      </c>
      <c r="L424" s="605">
        <f>H424*K424</f>
        <v>0.139545</v>
      </c>
      <c r="M424" s="605"/>
      <c r="N424" s="605">
        <f>H424*M424</f>
        <v>0</v>
      </c>
      <c r="O424" s="607">
        <v>21</v>
      </c>
      <c r="P424" s="607">
        <f>J424*(O424/100)</f>
        <v>0</v>
      </c>
      <c r="Q424" s="607">
        <f>J424+P424</f>
        <v>0</v>
      </c>
      <c r="R424" s="608"/>
      <c r="S424" s="608"/>
      <c r="T424" s="609">
        <v>1</v>
      </c>
      <c r="U424" s="570"/>
      <c r="V424" s="570"/>
      <c r="W424" s="570"/>
      <c r="X424" s="558"/>
    </row>
    <row r="425" spans="1:27" ht="9.75" outlineLevel="4">
      <c r="A425" s="610"/>
      <c r="B425" s="611"/>
      <c r="C425" s="611"/>
      <c r="D425" s="612"/>
      <c r="E425" s="613" t="s">
        <v>1330</v>
      </c>
      <c r="F425" s="641" t="s">
        <v>1400</v>
      </c>
      <c r="G425" s="641"/>
      <c r="H425" s="642"/>
      <c r="I425" s="643"/>
      <c r="J425" s="644"/>
      <c r="K425" s="614"/>
      <c r="L425" s="614"/>
      <c r="M425" s="614"/>
      <c r="N425" s="614"/>
      <c r="O425" s="615"/>
      <c r="P425" s="615"/>
      <c r="Q425" s="615"/>
      <c r="R425" s="612"/>
      <c r="S425" s="612"/>
      <c r="T425" s="611"/>
      <c r="U425" s="564"/>
      <c r="V425" s="570"/>
      <c r="W425" s="570"/>
      <c r="X425" s="616" t="str">
        <f>F425</f>
        <v>---</v>
      </c>
      <c r="Y425" s="562"/>
      <c r="AA425" s="617"/>
    </row>
    <row r="426" spans="1:27" ht="7.5" customHeight="1" outlineLevel="4">
      <c r="B426" s="557"/>
      <c r="C426" s="557"/>
      <c r="D426" s="558"/>
      <c r="E426" s="558"/>
      <c r="F426" s="618"/>
      <c r="G426" s="558"/>
      <c r="H426" s="559"/>
      <c r="I426" s="560"/>
      <c r="J426" s="561"/>
      <c r="K426" s="559"/>
      <c r="L426" s="559"/>
      <c r="M426" s="559"/>
      <c r="N426" s="559"/>
      <c r="O426" s="561"/>
      <c r="P426" s="561"/>
      <c r="Q426" s="561"/>
      <c r="R426" s="558"/>
      <c r="S426" s="558"/>
      <c r="T426" s="557"/>
      <c r="U426" s="570"/>
      <c r="X426" s="558"/>
    </row>
    <row r="427" spans="1:27" ht="11.25" outlineLevel="3">
      <c r="A427" s="599"/>
      <c r="B427" s="600"/>
      <c r="C427" s="601">
        <v>87</v>
      </c>
      <c r="D427" s="602" t="s">
        <v>1368</v>
      </c>
      <c r="E427" s="603" t="s">
        <v>2044</v>
      </c>
      <c r="F427" s="604" t="s">
        <v>2043</v>
      </c>
      <c r="G427" s="602" t="s">
        <v>1426</v>
      </c>
      <c r="H427" s="605">
        <v>55.7</v>
      </c>
      <c r="I427" s="606">
        <v>0</v>
      </c>
      <c r="J427" s="607">
        <f>H427*I427</f>
        <v>0</v>
      </c>
      <c r="K427" s="605">
        <v>6.0000000000000001E-3</v>
      </c>
      <c r="L427" s="605">
        <f>H427*K427</f>
        <v>0.3342</v>
      </c>
      <c r="M427" s="605"/>
      <c r="N427" s="605">
        <f>H427*M427</f>
        <v>0</v>
      </c>
      <c r="O427" s="607">
        <v>21</v>
      </c>
      <c r="P427" s="607">
        <f>J427*(O427/100)</f>
        <v>0</v>
      </c>
      <c r="Q427" s="607">
        <f>J427+P427</f>
        <v>0</v>
      </c>
      <c r="R427" s="608"/>
      <c r="S427" s="608"/>
      <c r="T427" s="609">
        <v>1</v>
      </c>
      <c r="U427" s="570"/>
      <c r="V427" s="570"/>
      <c r="W427" s="570"/>
      <c r="X427" s="558"/>
    </row>
    <row r="428" spans="1:27" ht="9.75" outlineLevel="4">
      <c r="A428" s="610"/>
      <c r="B428" s="611"/>
      <c r="C428" s="611"/>
      <c r="D428" s="612"/>
      <c r="E428" s="613" t="s">
        <v>1330</v>
      </c>
      <c r="F428" s="641" t="s">
        <v>2042</v>
      </c>
      <c r="G428" s="641"/>
      <c r="H428" s="642"/>
      <c r="I428" s="643"/>
      <c r="J428" s="644"/>
      <c r="K428" s="614"/>
      <c r="L428" s="614"/>
      <c r="M428" s="614"/>
      <c r="N428" s="614"/>
      <c r="O428" s="615"/>
      <c r="P428" s="615"/>
      <c r="Q428" s="615"/>
      <c r="R428" s="612"/>
      <c r="S428" s="612"/>
      <c r="T428" s="611"/>
      <c r="U428" s="564"/>
      <c r="V428" s="570"/>
      <c r="W428" s="570"/>
      <c r="X428" s="616" t="str">
        <f>F428</f>
        <v>Montáž tepelné izolace stropů rohožemi, pásy, dílci, deskami, bloky (izolační materiál ve specifikaci) rovných spodem lepením celoplošně</v>
      </c>
      <c r="Y428" s="562"/>
      <c r="AA428" s="617"/>
    </row>
    <row r="429" spans="1:27" ht="7.5" customHeight="1" outlineLevel="4">
      <c r="B429" s="557"/>
      <c r="C429" s="557"/>
      <c r="D429" s="558"/>
      <c r="E429" s="558"/>
      <c r="F429" s="618"/>
      <c r="G429" s="558"/>
      <c r="H429" s="559"/>
      <c r="I429" s="560"/>
      <c r="J429" s="561"/>
      <c r="K429" s="559"/>
      <c r="L429" s="559"/>
      <c r="M429" s="559"/>
      <c r="N429" s="559"/>
      <c r="O429" s="561"/>
      <c r="P429" s="561"/>
      <c r="Q429" s="561"/>
      <c r="R429" s="558"/>
      <c r="S429" s="558"/>
      <c r="T429" s="557"/>
      <c r="U429" s="570"/>
      <c r="X429" s="558"/>
    </row>
    <row r="430" spans="1:27" ht="11.25" customHeight="1" outlineLevel="4">
      <c r="A430" s="619"/>
      <c r="B430" s="620"/>
      <c r="C430" s="620"/>
      <c r="D430" s="621"/>
      <c r="E430" s="622" t="s">
        <v>1434</v>
      </c>
      <c r="F430" s="623" t="s">
        <v>2041</v>
      </c>
      <c r="G430" s="621"/>
      <c r="H430" s="624">
        <v>55.7</v>
      </c>
      <c r="I430" s="625"/>
      <c r="J430" s="626"/>
      <c r="K430" s="627"/>
      <c r="L430" s="627"/>
      <c r="M430" s="627"/>
      <c r="N430" s="627"/>
      <c r="O430" s="626"/>
      <c r="P430" s="626"/>
      <c r="Q430" s="626"/>
      <c r="R430" s="621"/>
      <c r="S430" s="621"/>
      <c r="T430" s="620"/>
      <c r="U430" s="564"/>
      <c r="V430" s="570"/>
      <c r="W430" s="570"/>
      <c r="X430" s="558"/>
    </row>
    <row r="431" spans="1:27" ht="7.5" customHeight="1" outlineLevel="4">
      <c r="A431" s="570"/>
      <c r="B431" s="557"/>
      <c r="C431" s="557"/>
      <c r="D431" s="558"/>
      <c r="E431" s="558"/>
      <c r="F431" s="568"/>
      <c r="G431" s="558"/>
      <c r="H431" s="559"/>
      <c r="I431" s="560"/>
      <c r="J431" s="561"/>
      <c r="K431" s="559"/>
      <c r="L431" s="559"/>
      <c r="M431" s="559"/>
      <c r="N431" s="559"/>
      <c r="O431" s="561"/>
      <c r="P431" s="561"/>
      <c r="Q431" s="561"/>
      <c r="R431" s="558"/>
      <c r="S431" s="558"/>
      <c r="T431" s="557"/>
      <c r="U431" s="570"/>
      <c r="X431" s="558"/>
    </row>
    <row r="432" spans="1:27" ht="22.5" outlineLevel="3">
      <c r="A432" s="599"/>
      <c r="B432" s="600"/>
      <c r="C432" s="601">
        <v>88</v>
      </c>
      <c r="D432" s="602" t="s">
        <v>1418</v>
      </c>
      <c r="E432" s="603" t="s">
        <v>2040</v>
      </c>
      <c r="F432" s="604" t="s">
        <v>2039</v>
      </c>
      <c r="G432" s="602" t="s">
        <v>1426</v>
      </c>
      <c r="H432" s="605">
        <v>58.485000000000007</v>
      </c>
      <c r="I432" s="606">
        <v>0</v>
      </c>
      <c r="J432" s="607">
        <f>H432*I432</f>
        <v>0</v>
      </c>
      <c r="K432" s="605">
        <v>1.2E-2</v>
      </c>
      <c r="L432" s="605">
        <f>H432*K432</f>
        <v>0.70182000000000011</v>
      </c>
      <c r="M432" s="605"/>
      <c r="N432" s="605">
        <f>H432*M432</f>
        <v>0</v>
      </c>
      <c r="O432" s="607">
        <v>21</v>
      </c>
      <c r="P432" s="607">
        <f>J432*(O432/100)</f>
        <v>0</v>
      </c>
      <c r="Q432" s="607">
        <f>J432+P432</f>
        <v>0</v>
      </c>
      <c r="R432" s="608"/>
      <c r="S432" s="608"/>
      <c r="T432" s="609">
        <v>1</v>
      </c>
      <c r="U432" s="570"/>
      <c r="V432" s="570"/>
      <c r="W432" s="570"/>
      <c r="X432" s="558"/>
    </row>
    <row r="433" spans="1:27" ht="9.75" outlineLevel="4">
      <c r="A433" s="610"/>
      <c r="B433" s="611"/>
      <c r="C433" s="611"/>
      <c r="D433" s="612"/>
      <c r="E433" s="613" t="s">
        <v>1330</v>
      </c>
      <c r="F433" s="641" t="s">
        <v>1400</v>
      </c>
      <c r="G433" s="641"/>
      <c r="H433" s="642"/>
      <c r="I433" s="643"/>
      <c r="J433" s="644"/>
      <c r="K433" s="614"/>
      <c r="L433" s="614"/>
      <c r="M433" s="614"/>
      <c r="N433" s="614"/>
      <c r="O433" s="615"/>
      <c r="P433" s="615"/>
      <c r="Q433" s="615"/>
      <c r="R433" s="612"/>
      <c r="S433" s="612"/>
      <c r="T433" s="611"/>
      <c r="U433" s="564"/>
      <c r="V433" s="570"/>
      <c r="W433" s="570"/>
      <c r="X433" s="616" t="str">
        <f>F433</f>
        <v>---</v>
      </c>
      <c r="Y433" s="562"/>
      <c r="AA433" s="617"/>
    </row>
    <row r="434" spans="1:27" ht="7.5" customHeight="1" outlineLevel="4">
      <c r="B434" s="557"/>
      <c r="C434" s="557"/>
      <c r="D434" s="558"/>
      <c r="E434" s="558"/>
      <c r="F434" s="618"/>
      <c r="G434" s="558"/>
      <c r="H434" s="559"/>
      <c r="I434" s="560"/>
      <c r="J434" s="561"/>
      <c r="K434" s="559"/>
      <c r="L434" s="559"/>
      <c r="M434" s="559"/>
      <c r="N434" s="559"/>
      <c r="O434" s="561"/>
      <c r="P434" s="561"/>
      <c r="Q434" s="561"/>
      <c r="R434" s="558"/>
      <c r="S434" s="558"/>
      <c r="T434" s="557"/>
      <c r="U434" s="570"/>
      <c r="X434" s="558"/>
    </row>
    <row r="435" spans="1:27" ht="11.25" outlineLevel="3">
      <c r="A435" s="599"/>
      <c r="B435" s="600"/>
      <c r="C435" s="601">
        <v>89</v>
      </c>
      <c r="D435" s="602" t="s">
        <v>1368</v>
      </c>
      <c r="E435" s="603" t="s">
        <v>1415</v>
      </c>
      <c r="F435" s="604" t="s">
        <v>1414</v>
      </c>
      <c r="G435" s="602" t="s">
        <v>634</v>
      </c>
      <c r="H435" s="605">
        <v>1.1755650000000002</v>
      </c>
      <c r="I435" s="606">
        <v>0</v>
      </c>
      <c r="J435" s="607">
        <f>H435*I435</f>
        <v>0</v>
      </c>
      <c r="K435" s="605"/>
      <c r="L435" s="605">
        <f>H435*K435</f>
        <v>0</v>
      </c>
      <c r="M435" s="605"/>
      <c r="N435" s="605">
        <f>H435*M435</f>
        <v>0</v>
      </c>
      <c r="O435" s="607">
        <v>21</v>
      </c>
      <c r="P435" s="607">
        <f>J435*(O435/100)</f>
        <v>0</v>
      </c>
      <c r="Q435" s="607">
        <f>J435+P435</f>
        <v>0</v>
      </c>
      <c r="R435" s="608"/>
      <c r="S435" s="608"/>
      <c r="T435" s="609">
        <v>1</v>
      </c>
      <c r="U435" s="570"/>
      <c r="V435" s="570"/>
      <c r="W435" s="570"/>
      <c r="X435" s="558"/>
    </row>
    <row r="436" spans="1:27" ht="48.75" outlineLevel="4">
      <c r="A436" s="610"/>
      <c r="B436" s="611"/>
      <c r="C436" s="611"/>
      <c r="D436" s="612"/>
      <c r="E436" s="613" t="s">
        <v>1330</v>
      </c>
      <c r="F436" s="641" t="s">
        <v>2038</v>
      </c>
      <c r="G436" s="641"/>
      <c r="H436" s="642"/>
      <c r="I436" s="643"/>
      <c r="J436" s="644"/>
      <c r="K436" s="614"/>
      <c r="L436" s="614"/>
      <c r="M436" s="614"/>
      <c r="N436" s="614"/>
      <c r="O436" s="615"/>
      <c r="P436" s="615"/>
      <c r="Q436" s="615"/>
      <c r="R436" s="612"/>
      <c r="S436" s="612"/>
      <c r="T436" s="611"/>
      <c r="U436" s="564"/>
      <c r="V436" s="570"/>
      <c r="W436" s="570"/>
      <c r="X436" s="616" t="str">
        <f>F436</f>
        <v>Přesun hmot pro izolace tepelné 
  stanovený z hmotnosti přesunovaného materiálu 
    vodorovná dopravní vzdálenost do 50 m 
    v objektech výšky 
      přes 12 m do 24 m</v>
      </c>
      <c r="Y436" s="562"/>
      <c r="AA436" s="617"/>
    </row>
    <row r="437" spans="1:27" ht="7.5" customHeight="1" outlineLevel="4">
      <c r="B437" s="557"/>
      <c r="C437" s="557"/>
      <c r="D437" s="558"/>
      <c r="E437" s="558"/>
      <c r="F437" s="618"/>
      <c r="G437" s="558"/>
      <c r="H437" s="559"/>
      <c r="I437" s="560"/>
      <c r="J437" s="561"/>
      <c r="K437" s="559"/>
      <c r="L437" s="559"/>
      <c r="M437" s="559"/>
      <c r="N437" s="559"/>
      <c r="O437" s="561"/>
      <c r="P437" s="561"/>
      <c r="Q437" s="561"/>
      <c r="R437" s="558"/>
      <c r="S437" s="558"/>
      <c r="T437" s="557"/>
      <c r="U437" s="570"/>
      <c r="X437" s="558"/>
    </row>
    <row r="438" spans="1:27" outlineLevel="3">
      <c r="B438" s="564"/>
      <c r="C438" s="564"/>
      <c r="D438" s="564"/>
      <c r="E438" s="564"/>
      <c r="F438" s="564"/>
      <c r="G438" s="564"/>
      <c r="H438" s="564"/>
      <c r="I438" s="570"/>
      <c r="J438" s="570"/>
      <c r="K438" s="564"/>
      <c r="L438" s="564"/>
      <c r="M438" s="564"/>
      <c r="N438" s="564"/>
      <c r="O438" s="564"/>
      <c r="P438" s="570"/>
      <c r="Q438" s="570"/>
      <c r="R438" s="570"/>
      <c r="S438" s="564"/>
      <c r="T438" s="564"/>
      <c r="X438" s="564"/>
    </row>
    <row r="439" spans="1:27" ht="11.25" outlineLevel="2">
      <c r="A439" s="589" t="s">
        <v>2037</v>
      </c>
      <c r="B439" s="590">
        <v>3</v>
      </c>
      <c r="C439" s="591"/>
      <c r="D439" s="592" t="s">
        <v>1336</v>
      </c>
      <c r="E439" s="592"/>
      <c r="F439" s="593" t="s">
        <v>2036</v>
      </c>
      <c r="G439" s="592"/>
      <c r="H439" s="594"/>
      <c r="I439" s="595"/>
      <c r="J439" s="596">
        <f>SUBTOTAL(9,J440:J451)</f>
        <v>0</v>
      </c>
      <c r="K439" s="594"/>
      <c r="L439" s="597">
        <f>SUBTOTAL(9,L440:L451)</f>
        <v>0.305676</v>
      </c>
      <c r="M439" s="594"/>
      <c r="N439" s="597">
        <f>SUBTOTAL(9,N440:N451)</f>
        <v>0</v>
      </c>
      <c r="O439" s="598"/>
      <c r="P439" s="596">
        <f>SUBTOTAL(9,P440:P451)</f>
        <v>0</v>
      </c>
      <c r="Q439" s="596">
        <f>SUBTOTAL(9,Q440:Q451)</f>
        <v>0</v>
      </c>
      <c r="R439" s="592"/>
      <c r="S439" s="592"/>
      <c r="T439" s="590">
        <f>SUBTOTAL(9,T440:T451)</f>
        <v>3</v>
      </c>
      <c r="U439" s="564"/>
      <c r="V439" s="570"/>
      <c r="W439" s="570"/>
      <c r="X439" s="558"/>
    </row>
    <row r="440" spans="1:27" ht="22.5" outlineLevel="3">
      <c r="A440" s="599"/>
      <c r="B440" s="600"/>
      <c r="C440" s="601">
        <v>90</v>
      </c>
      <c r="D440" s="602" t="s">
        <v>1368</v>
      </c>
      <c r="E440" s="603" t="s">
        <v>2035</v>
      </c>
      <c r="F440" s="604" t="s">
        <v>2034</v>
      </c>
      <c r="G440" s="602" t="s">
        <v>1426</v>
      </c>
      <c r="H440" s="605">
        <v>6.3000000000000007</v>
      </c>
      <c r="I440" s="606">
        <v>0</v>
      </c>
      <c r="J440" s="607">
        <f>H440*I440</f>
        <v>0</v>
      </c>
      <c r="K440" s="605">
        <v>4.8320000000000002E-2</v>
      </c>
      <c r="L440" s="605">
        <f>H440*K440</f>
        <v>0.30441600000000002</v>
      </c>
      <c r="M440" s="605"/>
      <c r="N440" s="605">
        <f>H440*M440</f>
        <v>0</v>
      </c>
      <c r="O440" s="607">
        <v>21</v>
      </c>
      <c r="P440" s="607">
        <f>J440*(O440/100)</f>
        <v>0</v>
      </c>
      <c r="Q440" s="607">
        <f>J440+P440</f>
        <v>0</v>
      </c>
      <c r="R440" s="608"/>
      <c r="S440" s="608"/>
      <c r="T440" s="609">
        <v>1</v>
      </c>
      <c r="U440" s="570"/>
      <c r="V440" s="570"/>
      <c r="W440" s="570"/>
      <c r="X440" s="558"/>
    </row>
    <row r="441" spans="1:27" ht="58.5" outlineLevel="4">
      <c r="A441" s="610"/>
      <c r="B441" s="611"/>
      <c r="C441" s="611"/>
      <c r="D441" s="612"/>
      <c r="E441" s="613" t="s">
        <v>1330</v>
      </c>
      <c r="F441" s="641" t="s">
        <v>2033</v>
      </c>
      <c r="G441" s="641"/>
      <c r="H441" s="642"/>
      <c r="I441" s="643"/>
      <c r="J441" s="644"/>
      <c r="K441" s="614"/>
      <c r="L441" s="614"/>
      <c r="M441" s="614"/>
      <c r="N441" s="614"/>
      <c r="O441" s="615"/>
      <c r="P441" s="615"/>
      <c r="Q441" s="615"/>
      <c r="R441" s="612"/>
      <c r="S441" s="612"/>
      <c r="T441" s="611"/>
      <c r="U441" s="564"/>
      <c r="V441" s="570"/>
      <c r="W441" s="570"/>
      <c r="X441" s="616" t="str">
        <f>F441</f>
        <v>Příčka instalační ze sádrokartonových desek  
  s nosnou konstrukcí ze zdvojených ocelových profilů UW, CW s mezerou, CW profily navzájem spojeny 
  páskem sádry 
    dvojitě opláštěná deskami 
    impregnovanými H2 tl. 2 x 12,5 mm, EI 60, příčka tl. 
      155 mm, profil 50 TI tl. 50 mm, Rw 52 dB</v>
      </c>
      <c r="Y441" s="562"/>
      <c r="AA441" s="617"/>
    </row>
    <row r="442" spans="1:27" ht="7.5" customHeight="1" outlineLevel="4">
      <c r="B442" s="557"/>
      <c r="C442" s="557"/>
      <c r="D442" s="558"/>
      <c r="E442" s="558"/>
      <c r="F442" s="618"/>
      <c r="G442" s="558"/>
      <c r="H442" s="559"/>
      <c r="I442" s="560"/>
      <c r="J442" s="561"/>
      <c r="K442" s="559"/>
      <c r="L442" s="559"/>
      <c r="M442" s="559"/>
      <c r="N442" s="559"/>
      <c r="O442" s="561"/>
      <c r="P442" s="561"/>
      <c r="Q442" s="561"/>
      <c r="R442" s="558"/>
      <c r="S442" s="558"/>
      <c r="T442" s="557"/>
      <c r="U442" s="570"/>
      <c r="X442" s="558"/>
    </row>
    <row r="443" spans="1:27" ht="11.25" customHeight="1" outlineLevel="4">
      <c r="A443" s="619"/>
      <c r="B443" s="620"/>
      <c r="C443" s="620"/>
      <c r="D443" s="621"/>
      <c r="E443" s="622" t="s">
        <v>1434</v>
      </c>
      <c r="F443" s="623" t="s">
        <v>2032</v>
      </c>
      <c r="G443" s="621"/>
      <c r="H443" s="624">
        <v>6.3000000000000007</v>
      </c>
      <c r="I443" s="625"/>
      <c r="J443" s="626"/>
      <c r="K443" s="627"/>
      <c r="L443" s="627"/>
      <c r="M443" s="627"/>
      <c r="N443" s="627"/>
      <c r="O443" s="626"/>
      <c r="P443" s="626"/>
      <c r="Q443" s="626"/>
      <c r="R443" s="621"/>
      <c r="S443" s="621"/>
      <c r="T443" s="620"/>
      <c r="U443" s="564"/>
      <c r="V443" s="570"/>
      <c r="W443" s="570"/>
      <c r="X443" s="558"/>
    </row>
    <row r="444" spans="1:27" ht="7.5" customHeight="1" outlineLevel="4">
      <c r="A444" s="570"/>
      <c r="B444" s="557"/>
      <c r="C444" s="557"/>
      <c r="D444" s="558"/>
      <c r="E444" s="558"/>
      <c r="F444" s="568"/>
      <c r="G444" s="558"/>
      <c r="H444" s="559"/>
      <c r="I444" s="560"/>
      <c r="J444" s="561"/>
      <c r="K444" s="559"/>
      <c r="L444" s="559"/>
      <c r="M444" s="559"/>
      <c r="N444" s="559"/>
      <c r="O444" s="561"/>
      <c r="P444" s="561"/>
      <c r="Q444" s="561"/>
      <c r="R444" s="558"/>
      <c r="S444" s="558"/>
      <c r="T444" s="557"/>
      <c r="U444" s="570"/>
      <c r="X444" s="558"/>
    </row>
    <row r="445" spans="1:27" ht="11.25" outlineLevel="3">
      <c r="A445" s="599"/>
      <c r="B445" s="600"/>
      <c r="C445" s="601">
        <v>91</v>
      </c>
      <c r="D445" s="602" t="s">
        <v>1368</v>
      </c>
      <c r="E445" s="603" t="s">
        <v>2031</v>
      </c>
      <c r="F445" s="604" t="s">
        <v>2030</v>
      </c>
      <c r="G445" s="602" t="s">
        <v>1426</v>
      </c>
      <c r="H445" s="605">
        <v>6.3</v>
      </c>
      <c r="I445" s="606">
        <v>0</v>
      </c>
      <c r="J445" s="607">
        <f>H445*I445</f>
        <v>0</v>
      </c>
      <c r="K445" s="605">
        <v>2.0000000000000001E-4</v>
      </c>
      <c r="L445" s="605">
        <f>H445*K445</f>
        <v>1.2600000000000001E-3</v>
      </c>
      <c r="M445" s="605"/>
      <c r="N445" s="605">
        <f>H445*M445</f>
        <v>0</v>
      </c>
      <c r="O445" s="607">
        <v>21</v>
      </c>
      <c r="P445" s="607">
        <f>J445*(O445/100)</f>
        <v>0</v>
      </c>
      <c r="Q445" s="607">
        <f>J445+P445</f>
        <v>0</v>
      </c>
      <c r="R445" s="608"/>
      <c r="S445" s="608"/>
      <c r="T445" s="609">
        <v>1</v>
      </c>
      <c r="U445" s="570"/>
      <c r="V445" s="570"/>
      <c r="W445" s="570"/>
      <c r="X445" s="558"/>
    </row>
    <row r="446" spans="1:27" ht="29.25" outlineLevel="4">
      <c r="A446" s="610"/>
      <c r="B446" s="611"/>
      <c r="C446" s="611"/>
      <c r="D446" s="612"/>
      <c r="E446" s="613" t="s">
        <v>1330</v>
      </c>
      <c r="F446" s="641" t="s">
        <v>2029</v>
      </c>
      <c r="G446" s="641"/>
      <c r="H446" s="642"/>
      <c r="I446" s="643"/>
      <c r="J446" s="644"/>
      <c r="K446" s="614"/>
      <c r="L446" s="614"/>
      <c r="M446" s="614"/>
      <c r="N446" s="614"/>
      <c r="O446" s="615"/>
      <c r="P446" s="615"/>
      <c r="Q446" s="615"/>
      <c r="R446" s="612"/>
      <c r="S446" s="612"/>
      <c r="T446" s="611"/>
      <c r="U446" s="564"/>
      <c r="V446" s="570"/>
      <c r="W446" s="570"/>
      <c r="X446" s="616" t="str">
        <f>F446</f>
        <v>Příčka ze sádrokartonových desek  
  ostatní konstrukce a práce na příčkách ze sádrokartonových desek 
    základní penetrační nátěr</v>
      </c>
      <c r="Y446" s="562"/>
      <c r="AA446" s="617"/>
    </row>
    <row r="447" spans="1:27" ht="7.5" customHeight="1" outlineLevel="4">
      <c r="B447" s="557"/>
      <c r="C447" s="557"/>
      <c r="D447" s="558"/>
      <c r="E447" s="558"/>
      <c r="F447" s="618"/>
      <c r="G447" s="558"/>
      <c r="H447" s="559"/>
      <c r="I447" s="560"/>
      <c r="J447" s="561"/>
      <c r="K447" s="559"/>
      <c r="L447" s="559"/>
      <c r="M447" s="559"/>
      <c r="N447" s="559"/>
      <c r="O447" s="561"/>
      <c r="P447" s="561"/>
      <c r="Q447" s="561"/>
      <c r="R447" s="558"/>
      <c r="S447" s="558"/>
      <c r="T447" s="557"/>
      <c r="U447" s="570"/>
      <c r="X447" s="558"/>
    </row>
    <row r="448" spans="1:27" ht="11.25" outlineLevel="3">
      <c r="A448" s="599"/>
      <c r="B448" s="600"/>
      <c r="C448" s="601">
        <v>92</v>
      </c>
      <c r="D448" s="602" t="s">
        <v>1368</v>
      </c>
      <c r="E448" s="603" t="s">
        <v>2028</v>
      </c>
      <c r="F448" s="604" t="s">
        <v>2027</v>
      </c>
      <c r="G448" s="602" t="s">
        <v>634</v>
      </c>
      <c r="H448" s="605">
        <v>0.305676</v>
      </c>
      <c r="I448" s="606">
        <v>0</v>
      </c>
      <c r="J448" s="607">
        <f>H448*I448</f>
        <v>0</v>
      </c>
      <c r="K448" s="605"/>
      <c r="L448" s="605">
        <f>H448*K448</f>
        <v>0</v>
      </c>
      <c r="M448" s="605"/>
      <c r="N448" s="605">
        <f>H448*M448</f>
        <v>0</v>
      </c>
      <c r="O448" s="607">
        <v>21</v>
      </c>
      <c r="P448" s="607">
        <f>J448*(O448/100)</f>
        <v>0</v>
      </c>
      <c r="Q448" s="607">
        <f>J448+P448</f>
        <v>0</v>
      </c>
      <c r="R448" s="608"/>
      <c r="S448" s="608"/>
      <c r="T448" s="609">
        <v>1</v>
      </c>
      <c r="U448" s="570"/>
      <c r="V448" s="570"/>
      <c r="W448" s="570"/>
      <c r="X448" s="558"/>
    </row>
    <row r="449" spans="1:27" ht="58.5" outlineLevel="4">
      <c r="A449" s="610"/>
      <c r="B449" s="611"/>
      <c r="C449" s="611"/>
      <c r="D449" s="612"/>
      <c r="E449" s="613" t="s">
        <v>1330</v>
      </c>
      <c r="F449" s="641" t="s">
        <v>2026</v>
      </c>
      <c r="G449" s="641"/>
      <c r="H449" s="642"/>
      <c r="I449" s="643"/>
      <c r="J449" s="644"/>
      <c r="K449" s="614"/>
      <c r="L449" s="614"/>
      <c r="M449" s="614"/>
      <c r="N449" s="614"/>
      <c r="O449" s="615"/>
      <c r="P449" s="615"/>
      <c r="Q449" s="615"/>
      <c r="R449" s="612"/>
      <c r="S449" s="612"/>
      <c r="T449" s="611"/>
      <c r="U449" s="564"/>
      <c r="V449" s="570"/>
      <c r="W449" s="570"/>
      <c r="X449" s="616" t="str">
        <f>F449</f>
        <v>Přesun hmot pro konstrukce montované z desek  
  sádrokartonových, sádrovláknitých, cementovláknitých nebo cementových 
    stanovený z hmotnosti přesunovaného materiálu 
    vodorovná dopravní vzdálenost do 50 m 
    v objektech výšky 
      přes 12 do 24 m</v>
      </c>
      <c r="Y449" s="562"/>
      <c r="AA449" s="617"/>
    </row>
    <row r="450" spans="1:27" ht="7.5" customHeight="1" outlineLevel="4">
      <c r="B450" s="557"/>
      <c r="C450" s="557"/>
      <c r="D450" s="558"/>
      <c r="E450" s="558"/>
      <c r="F450" s="618"/>
      <c r="G450" s="558"/>
      <c r="H450" s="559"/>
      <c r="I450" s="560"/>
      <c r="J450" s="561"/>
      <c r="K450" s="559"/>
      <c r="L450" s="559"/>
      <c r="M450" s="559"/>
      <c r="N450" s="559"/>
      <c r="O450" s="561"/>
      <c r="P450" s="561"/>
      <c r="Q450" s="561"/>
      <c r="R450" s="558"/>
      <c r="S450" s="558"/>
      <c r="T450" s="557"/>
      <c r="U450" s="570"/>
      <c r="X450" s="558"/>
    </row>
    <row r="451" spans="1:27" outlineLevel="3">
      <c r="B451" s="564"/>
      <c r="C451" s="564"/>
      <c r="D451" s="564"/>
      <c r="E451" s="564"/>
      <c r="F451" s="564"/>
      <c r="G451" s="564"/>
      <c r="H451" s="564"/>
      <c r="I451" s="570"/>
      <c r="J451" s="570"/>
      <c r="K451" s="564"/>
      <c r="L451" s="564"/>
      <c r="M451" s="564"/>
      <c r="N451" s="564"/>
      <c r="O451" s="564"/>
      <c r="P451" s="570"/>
      <c r="Q451" s="570"/>
      <c r="R451" s="570"/>
      <c r="S451" s="564"/>
      <c r="T451" s="564"/>
      <c r="X451" s="564"/>
    </row>
    <row r="452" spans="1:27" ht="11.25" outlineLevel="2">
      <c r="A452" s="589" t="s">
        <v>2025</v>
      </c>
      <c r="B452" s="590">
        <v>3</v>
      </c>
      <c r="C452" s="591"/>
      <c r="D452" s="592" t="s">
        <v>1336</v>
      </c>
      <c r="E452" s="592"/>
      <c r="F452" s="593" t="s">
        <v>2024</v>
      </c>
      <c r="G452" s="592"/>
      <c r="H452" s="594"/>
      <c r="I452" s="595"/>
      <c r="J452" s="596">
        <f>SUBTOTAL(9,J453:J532)</f>
        <v>0</v>
      </c>
      <c r="K452" s="594"/>
      <c r="L452" s="597">
        <f>SUBTOTAL(9,L453:L532)</f>
        <v>0.70616100000000004</v>
      </c>
      <c r="M452" s="594"/>
      <c r="N452" s="597">
        <f>SUBTOTAL(9,N453:N532)</f>
        <v>2.4386904999999999</v>
      </c>
      <c r="O452" s="598"/>
      <c r="P452" s="596">
        <f>SUBTOTAL(9,P453:P532)</f>
        <v>0</v>
      </c>
      <c r="Q452" s="596">
        <f>SUBTOTAL(9,Q453:Q532)</f>
        <v>0</v>
      </c>
      <c r="R452" s="592"/>
      <c r="S452" s="592"/>
      <c r="T452" s="590">
        <f>SUBTOTAL(9,T453:T532)</f>
        <v>22</v>
      </c>
      <c r="U452" s="564"/>
      <c r="V452" s="570"/>
      <c r="W452" s="570"/>
      <c r="X452" s="558"/>
    </row>
    <row r="453" spans="1:27" ht="11.25" outlineLevel="3">
      <c r="A453" s="599"/>
      <c r="B453" s="600"/>
      <c r="C453" s="601">
        <v>93</v>
      </c>
      <c r="D453" s="602" t="s">
        <v>1368</v>
      </c>
      <c r="E453" s="603" t="s">
        <v>2023</v>
      </c>
      <c r="F453" s="604" t="s">
        <v>2022</v>
      </c>
      <c r="G453" s="602" t="s">
        <v>1426</v>
      </c>
      <c r="H453" s="605">
        <v>47.77</v>
      </c>
      <c r="I453" s="606">
        <v>0</v>
      </c>
      <c r="J453" s="607">
        <f>H453*I453</f>
        <v>0</v>
      </c>
      <c r="K453" s="605"/>
      <c r="L453" s="605">
        <f>H453*K453</f>
        <v>0</v>
      </c>
      <c r="M453" s="605">
        <v>8.0000000000000002E-3</v>
      </c>
      <c r="N453" s="605">
        <f>H453*M453</f>
        <v>0.38216000000000006</v>
      </c>
      <c r="O453" s="607">
        <v>21</v>
      </c>
      <c r="P453" s="607">
        <f>J453*(O453/100)</f>
        <v>0</v>
      </c>
      <c r="Q453" s="607">
        <f>J453+P453</f>
        <v>0</v>
      </c>
      <c r="R453" s="608"/>
      <c r="S453" s="608"/>
      <c r="T453" s="609">
        <v>1</v>
      </c>
      <c r="U453" s="570"/>
      <c r="V453" s="570"/>
      <c r="W453" s="570"/>
      <c r="X453" s="558"/>
    </row>
    <row r="454" spans="1:27" ht="9.75" outlineLevel="4">
      <c r="A454" s="610"/>
      <c r="B454" s="611"/>
      <c r="C454" s="611"/>
      <c r="D454" s="612"/>
      <c r="E454" s="613" t="s">
        <v>1330</v>
      </c>
      <c r="F454" s="641" t="s">
        <v>2021</v>
      </c>
      <c r="G454" s="641"/>
      <c r="H454" s="642"/>
      <c r="I454" s="643"/>
      <c r="J454" s="644"/>
      <c r="K454" s="614"/>
      <c r="L454" s="614"/>
      <c r="M454" s="614"/>
      <c r="N454" s="614"/>
      <c r="O454" s="615"/>
      <c r="P454" s="615"/>
      <c r="Q454" s="615"/>
      <c r="R454" s="612"/>
      <c r="S454" s="612"/>
      <c r="T454" s="611"/>
      <c r="U454" s="564"/>
      <c r="V454" s="570"/>
      <c r="W454" s="570"/>
      <c r="X454" s="616" t="str">
        <f>F454</f>
        <v>Demontáž obložení stěn podkladových roštů</v>
      </c>
      <c r="Y454" s="562"/>
      <c r="AA454" s="617"/>
    </row>
    <row r="455" spans="1:27" ht="7.5" customHeight="1" outlineLevel="4">
      <c r="B455" s="557"/>
      <c r="C455" s="557"/>
      <c r="D455" s="558"/>
      <c r="E455" s="558"/>
      <c r="F455" s="618"/>
      <c r="G455" s="558"/>
      <c r="H455" s="559"/>
      <c r="I455" s="560"/>
      <c r="J455" s="561"/>
      <c r="K455" s="559"/>
      <c r="L455" s="559"/>
      <c r="M455" s="559"/>
      <c r="N455" s="559"/>
      <c r="O455" s="561"/>
      <c r="P455" s="561"/>
      <c r="Q455" s="561"/>
      <c r="R455" s="558"/>
      <c r="S455" s="558"/>
      <c r="T455" s="557"/>
      <c r="U455" s="570"/>
      <c r="X455" s="558"/>
    </row>
    <row r="456" spans="1:27" ht="11.25" customHeight="1" outlineLevel="4">
      <c r="A456" s="619"/>
      <c r="B456" s="620"/>
      <c r="C456" s="620"/>
      <c r="D456" s="621"/>
      <c r="E456" s="622" t="s">
        <v>1434</v>
      </c>
      <c r="F456" s="623" t="s">
        <v>2020</v>
      </c>
      <c r="G456" s="621"/>
      <c r="H456" s="624">
        <v>47.77</v>
      </c>
      <c r="I456" s="625"/>
      <c r="J456" s="626"/>
      <c r="K456" s="627"/>
      <c r="L456" s="627"/>
      <c r="M456" s="627"/>
      <c r="N456" s="627"/>
      <c r="O456" s="626"/>
      <c r="P456" s="626"/>
      <c r="Q456" s="626"/>
      <c r="R456" s="621"/>
      <c r="S456" s="621"/>
      <c r="T456" s="620"/>
      <c r="U456" s="564"/>
      <c r="V456" s="570"/>
      <c r="W456" s="570"/>
      <c r="X456" s="558"/>
    </row>
    <row r="457" spans="1:27" ht="7.5" customHeight="1" outlineLevel="4">
      <c r="A457" s="570"/>
      <c r="B457" s="557"/>
      <c r="C457" s="557"/>
      <c r="D457" s="558"/>
      <c r="E457" s="558"/>
      <c r="F457" s="568"/>
      <c r="G457" s="558"/>
      <c r="H457" s="559"/>
      <c r="I457" s="560"/>
      <c r="J457" s="561"/>
      <c r="K457" s="559"/>
      <c r="L457" s="559"/>
      <c r="M457" s="559"/>
      <c r="N457" s="559"/>
      <c r="O457" s="561"/>
      <c r="P457" s="561"/>
      <c r="Q457" s="561"/>
      <c r="R457" s="558"/>
      <c r="S457" s="558"/>
      <c r="T457" s="557"/>
      <c r="U457" s="570"/>
      <c r="X457" s="558"/>
    </row>
    <row r="458" spans="1:27" ht="11.25" outlineLevel="3">
      <c r="A458" s="599"/>
      <c r="B458" s="600"/>
      <c r="C458" s="601">
        <v>94</v>
      </c>
      <c r="D458" s="602" t="s">
        <v>1368</v>
      </c>
      <c r="E458" s="603" t="s">
        <v>2019</v>
      </c>
      <c r="F458" s="604" t="s">
        <v>2018</v>
      </c>
      <c r="G458" s="602" t="s">
        <v>1426</v>
      </c>
      <c r="H458" s="605">
        <v>47.77</v>
      </c>
      <c r="I458" s="606">
        <v>0</v>
      </c>
      <c r="J458" s="607">
        <f>H458*I458</f>
        <v>0</v>
      </c>
      <c r="K458" s="605"/>
      <c r="L458" s="605">
        <f>H458*K458</f>
        <v>0</v>
      </c>
      <c r="M458" s="605">
        <v>2.4649999999999998E-2</v>
      </c>
      <c r="N458" s="605">
        <f>H458*M458</f>
        <v>1.1775305</v>
      </c>
      <c r="O458" s="607">
        <v>21</v>
      </c>
      <c r="P458" s="607">
        <f>J458*(O458/100)</f>
        <v>0</v>
      </c>
      <c r="Q458" s="607">
        <f>J458+P458</f>
        <v>0</v>
      </c>
      <c r="R458" s="608"/>
      <c r="S458" s="608"/>
      <c r="T458" s="609">
        <v>1</v>
      </c>
      <c r="U458" s="570"/>
      <c r="V458" s="570"/>
      <c r="W458" s="570"/>
      <c r="X458" s="558"/>
    </row>
    <row r="459" spans="1:27" ht="9.75" outlineLevel="4">
      <c r="A459" s="610"/>
      <c r="B459" s="611"/>
      <c r="C459" s="611"/>
      <c r="D459" s="612"/>
      <c r="E459" s="613" t="s">
        <v>1330</v>
      </c>
      <c r="F459" s="641" t="s">
        <v>2017</v>
      </c>
      <c r="G459" s="641"/>
      <c r="H459" s="642"/>
      <c r="I459" s="643"/>
      <c r="J459" s="644"/>
      <c r="K459" s="614"/>
      <c r="L459" s="614"/>
      <c r="M459" s="614"/>
      <c r="N459" s="614"/>
      <c r="O459" s="615"/>
      <c r="P459" s="615"/>
      <c r="Q459" s="615"/>
      <c r="R459" s="612"/>
      <c r="S459" s="612"/>
      <c r="T459" s="611"/>
      <c r="U459" s="564"/>
      <c r="V459" s="570"/>
      <c r="W459" s="570"/>
      <c r="X459" s="616" t="str">
        <f>F459</f>
        <v>Demontáž obložení stěn panely, plochy přes 1,5 m2</v>
      </c>
      <c r="Y459" s="562"/>
      <c r="AA459" s="617"/>
    </row>
    <row r="460" spans="1:27" ht="7.5" customHeight="1" outlineLevel="4">
      <c r="B460" s="557"/>
      <c r="C460" s="557"/>
      <c r="D460" s="558"/>
      <c r="E460" s="558"/>
      <c r="F460" s="618"/>
      <c r="G460" s="558"/>
      <c r="H460" s="559"/>
      <c r="I460" s="560"/>
      <c r="J460" s="561"/>
      <c r="K460" s="559"/>
      <c r="L460" s="559"/>
      <c r="M460" s="559"/>
      <c r="N460" s="559"/>
      <c r="O460" s="561"/>
      <c r="P460" s="561"/>
      <c r="Q460" s="561"/>
      <c r="R460" s="558"/>
      <c r="S460" s="558"/>
      <c r="T460" s="557"/>
      <c r="U460" s="570"/>
      <c r="X460" s="558"/>
    </row>
    <row r="461" spans="1:27" ht="11.25" outlineLevel="3">
      <c r="A461" s="599"/>
      <c r="B461" s="600"/>
      <c r="C461" s="601">
        <v>95</v>
      </c>
      <c r="D461" s="602" t="s">
        <v>1368</v>
      </c>
      <c r="E461" s="603" t="s">
        <v>2016</v>
      </c>
      <c r="F461" s="604" t="s">
        <v>2015</v>
      </c>
      <c r="G461" s="602" t="s">
        <v>137</v>
      </c>
      <c r="H461" s="605">
        <v>3</v>
      </c>
      <c r="I461" s="606">
        <v>0</v>
      </c>
      <c r="J461" s="607">
        <f>H461*I461</f>
        <v>0</v>
      </c>
      <c r="K461" s="605"/>
      <c r="L461" s="605">
        <f>H461*K461</f>
        <v>0</v>
      </c>
      <c r="M461" s="605">
        <v>5.0000000000000001E-3</v>
      </c>
      <c r="N461" s="605">
        <f>H461*M461</f>
        <v>1.4999999999999999E-2</v>
      </c>
      <c r="O461" s="607">
        <v>21</v>
      </c>
      <c r="P461" s="607">
        <f>J461*(O461/100)</f>
        <v>0</v>
      </c>
      <c r="Q461" s="607">
        <f>J461+P461</f>
        <v>0</v>
      </c>
      <c r="R461" s="608"/>
      <c r="S461" s="608"/>
      <c r="T461" s="609">
        <v>1</v>
      </c>
      <c r="U461" s="570"/>
      <c r="V461" s="570"/>
      <c r="W461" s="570"/>
      <c r="X461" s="558"/>
    </row>
    <row r="462" spans="1:27" ht="19.5" outlineLevel="4">
      <c r="A462" s="610"/>
      <c r="B462" s="611"/>
      <c r="C462" s="611"/>
      <c r="D462" s="612"/>
      <c r="E462" s="613" t="s">
        <v>1330</v>
      </c>
      <c r="F462" s="641" t="s">
        <v>2014</v>
      </c>
      <c r="G462" s="641"/>
      <c r="H462" s="642"/>
      <c r="I462" s="643"/>
      <c r="J462" s="644"/>
      <c r="K462" s="614"/>
      <c r="L462" s="614"/>
      <c r="M462" s="614"/>
      <c r="N462" s="614"/>
      <c r="O462" s="615"/>
      <c r="P462" s="615"/>
      <c r="Q462" s="615"/>
      <c r="R462" s="612"/>
      <c r="S462" s="612"/>
      <c r="T462" s="611"/>
      <c r="U462" s="564"/>
      <c r="V462" s="570"/>
      <c r="W462" s="570"/>
      <c r="X462" s="616" t="str">
        <f>F462</f>
        <v>Demontáž parapetních desek dřevěných nebo plastových 
  šířky do 300 mm délky přes 1m</v>
      </c>
      <c r="Y462" s="562"/>
      <c r="AA462" s="617"/>
    </row>
    <row r="463" spans="1:27" ht="7.5" customHeight="1" outlineLevel="4">
      <c r="B463" s="557"/>
      <c r="C463" s="557"/>
      <c r="D463" s="558"/>
      <c r="E463" s="558"/>
      <c r="F463" s="618"/>
      <c r="G463" s="558"/>
      <c r="H463" s="559"/>
      <c r="I463" s="560"/>
      <c r="J463" s="561"/>
      <c r="K463" s="559"/>
      <c r="L463" s="559"/>
      <c r="M463" s="559"/>
      <c r="N463" s="559"/>
      <c r="O463" s="561"/>
      <c r="P463" s="561"/>
      <c r="Q463" s="561"/>
      <c r="R463" s="558"/>
      <c r="S463" s="558"/>
      <c r="T463" s="557"/>
      <c r="U463" s="570"/>
      <c r="X463" s="558"/>
    </row>
    <row r="464" spans="1:27" ht="11.25" customHeight="1" outlineLevel="4">
      <c r="A464" s="619"/>
      <c r="B464" s="620"/>
      <c r="C464" s="620"/>
      <c r="D464" s="621"/>
      <c r="E464" s="622" t="s">
        <v>1434</v>
      </c>
      <c r="F464" s="623" t="s">
        <v>2013</v>
      </c>
      <c r="G464" s="621"/>
      <c r="H464" s="624">
        <v>3</v>
      </c>
      <c r="I464" s="625"/>
      <c r="J464" s="626"/>
      <c r="K464" s="627"/>
      <c r="L464" s="627"/>
      <c r="M464" s="627"/>
      <c r="N464" s="627"/>
      <c r="O464" s="626"/>
      <c r="P464" s="626"/>
      <c r="Q464" s="626"/>
      <c r="R464" s="621"/>
      <c r="S464" s="621"/>
      <c r="T464" s="620"/>
      <c r="U464" s="564"/>
      <c r="V464" s="570"/>
      <c r="W464" s="570"/>
      <c r="X464" s="558"/>
    </row>
    <row r="465" spans="1:27" ht="7.5" customHeight="1" outlineLevel="4">
      <c r="A465" s="570"/>
      <c r="B465" s="557"/>
      <c r="C465" s="557"/>
      <c r="D465" s="558"/>
      <c r="E465" s="558"/>
      <c r="F465" s="568"/>
      <c r="G465" s="558"/>
      <c r="H465" s="559"/>
      <c r="I465" s="560"/>
      <c r="J465" s="561"/>
      <c r="K465" s="559"/>
      <c r="L465" s="559"/>
      <c r="M465" s="559"/>
      <c r="N465" s="559"/>
      <c r="O465" s="561"/>
      <c r="P465" s="561"/>
      <c r="Q465" s="561"/>
      <c r="R465" s="558"/>
      <c r="S465" s="558"/>
      <c r="T465" s="557"/>
      <c r="U465" s="570"/>
      <c r="X465" s="558"/>
    </row>
    <row r="466" spans="1:27" ht="11.25" outlineLevel="3">
      <c r="A466" s="599"/>
      <c r="B466" s="600"/>
      <c r="C466" s="601">
        <v>96</v>
      </c>
      <c r="D466" s="602" t="s">
        <v>1368</v>
      </c>
      <c r="E466" s="603" t="s">
        <v>2012</v>
      </c>
      <c r="F466" s="604" t="s">
        <v>2011</v>
      </c>
      <c r="G466" s="602" t="s">
        <v>137</v>
      </c>
      <c r="H466" s="605">
        <v>15</v>
      </c>
      <c r="I466" s="606">
        <v>0</v>
      </c>
      <c r="J466" s="607">
        <f>H466*I466</f>
        <v>0</v>
      </c>
      <c r="K466" s="605"/>
      <c r="L466" s="605">
        <f>H466*K466</f>
        <v>0</v>
      </c>
      <c r="M466" s="605"/>
      <c r="N466" s="605">
        <f>H466*M466</f>
        <v>0</v>
      </c>
      <c r="O466" s="607">
        <v>21</v>
      </c>
      <c r="P466" s="607">
        <f>J466*(O466/100)</f>
        <v>0</v>
      </c>
      <c r="Q466" s="607">
        <f>J466+P466</f>
        <v>0</v>
      </c>
      <c r="R466" s="608"/>
      <c r="S466" s="608"/>
      <c r="T466" s="609">
        <v>1</v>
      </c>
      <c r="U466" s="570"/>
      <c r="V466" s="570"/>
      <c r="W466" s="570"/>
      <c r="X466" s="558"/>
    </row>
    <row r="467" spans="1:27" ht="58.5" outlineLevel="4">
      <c r="A467" s="610"/>
      <c r="B467" s="611"/>
      <c r="C467" s="611"/>
      <c r="D467" s="612"/>
      <c r="E467" s="613" t="s">
        <v>1330</v>
      </c>
      <c r="F467" s="641" t="s">
        <v>1999</v>
      </c>
      <c r="G467" s="641"/>
      <c r="H467" s="642"/>
      <c r="I467" s="643"/>
      <c r="J467" s="644"/>
      <c r="K467" s="614"/>
      <c r="L467" s="614"/>
      <c r="M467" s="614"/>
      <c r="N467" s="614"/>
      <c r="O467" s="615"/>
      <c r="P467" s="615"/>
      <c r="Q467" s="615"/>
      <c r="R467" s="612"/>
      <c r="S467" s="612"/>
      <c r="T467" s="611"/>
      <c r="U467" s="564"/>
      <c r="V467" s="570"/>
      <c r="W467" s="570"/>
      <c r="X467" s="616" t="str">
        <f>F467</f>
        <v>Montáž dveřních křídel dřevěných nebo plastových 
  otevíravých 
    do ocelové zárubně 
    povrchově upravených 
    jednokřídlových, šířky 
      do 800 mm</v>
      </c>
      <c r="Y467" s="562"/>
      <c r="AA467" s="617"/>
    </row>
    <row r="468" spans="1:27" ht="7.5" customHeight="1" outlineLevel="4">
      <c r="B468" s="557"/>
      <c r="C468" s="557"/>
      <c r="D468" s="558"/>
      <c r="E468" s="558"/>
      <c r="F468" s="618"/>
      <c r="G468" s="558"/>
      <c r="H468" s="559"/>
      <c r="I468" s="560"/>
      <c r="J468" s="561"/>
      <c r="K468" s="559"/>
      <c r="L468" s="559"/>
      <c r="M468" s="559"/>
      <c r="N468" s="559"/>
      <c r="O468" s="561"/>
      <c r="P468" s="561"/>
      <c r="Q468" s="561"/>
      <c r="R468" s="558"/>
      <c r="S468" s="558"/>
      <c r="T468" s="557"/>
      <c r="U468" s="570"/>
      <c r="X468" s="558"/>
    </row>
    <row r="469" spans="1:27" ht="11.25" customHeight="1" outlineLevel="4">
      <c r="A469" s="619"/>
      <c r="B469" s="620"/>
      <c r="C469" s="620"/>
      <c r="D469" s="621"/>
      <c r="E469" s="622" t="s">
        <v>1434</v>
      </c>
      <c r="F469" s="623" t="s">
        <v>2010</v>
      </c>
      <c r="G469" s="621"/>
      <c r="H469" s="624">
        <v>15</v>
      </c>
      <c r="I469" s="625"/>
      <c r="J469" s="626"/>
      <c r="K469" s="627"/>
      <c r="L469" s="627"/>
      <c r="M469" s="627"/>
      <c r="N469" s="627"/>
      <c r="O469" s="626"/>
      <c r="P469" s="626"/>
      <c r="Q469" s="626"/>
      <c r="R469" s="621"/>
      <c r="S469" s="621"/>
      <c r="T469" s="620"/>
      <c r="U469" s="564"/>
      <c r="V469" s="570"/>
      <c r="W469" s="570"/>
      <c r="X469" s="558"/>
    </row>
    <row r="470" spans="1:27" ht="7.5" customHeight="1" outlineLevel="4">
      <c r="A470" s="570"/>
      <c r="B470" s="557"/>
      <c r="C470" s="557"/>
      <c r="D470" s="558"/>
      <c r="E470" s="558"/>
      <c r="F470" s="568"/>
      <c r="G470" s="558"/>
      <c r="H470" s="559"/>
      <c r="I470" s="560"/>
      <c r="J470" s="561"/>
      <c r="K470" s="559"/>
      <c r="L470" s="559"/>
      <c r="M470" s="559"/>
      <c r="N470" s="559"/>
      <c r="O470" s="561"/>
      <c r="P470" s="561"/>
      <c r="Q470" s="561"/>
      <c r="R470" s="558"/>
      <c r="S470" s="558"/>
      <c r="T470" s="557"/>
      <c r="U470" s="570"/>
      <c r="X470" s="558"/>
    </row>
    <row r="471" spans="1:27" ht="11.25" outlineLevel="3">
      <c r="A471" s="599"/>
      <c r="B471" s="600"/>
      <c r="C471" s="601">
        <v>97</v>
      </c>
      <c r="D471" s="602" t="s">
        <v>1418</v>
      </c>
      <c r="E471" s="603" t="s">
        <v>2009</v>
      </c>
      <c r="F471" s="604" t="s">
        <v>2008</v>
      </c>
      <c r="G471" s="602" t="s">
        <v>137</v>
      </c>
      <c r="H471" s="605">
        <v>5</v>
      </c>
      <c r="I471" s="606">
        <v>0</v>
      </c>
      <c r="J471" s="607">
        <f>H471*I471</f>
        <v>0</v>
      </c>
      <c r="K471" s="605">
        <v>1.7999999999999999E-2</v>
      </c>
      <c r="L471" s="605">
        <f>H471*K471</f>
        <v>0.09</v>
      </c>
      <c r="M471" s="605"/>
      <c r="N471" s="605">
        <f>H471*M471</f>
        <v>0</v>
      </c>
      <c r="O471" s="607">
        <v>21</v>
      </c>
      <c r="P471" s="607">
        <f>J471*(O471/100)</f>
        <v>0</v>
      </c>
      <c r="Q471" s="607">
        <f>J471+P471</f>
        <v>0</v>
      </c>
      <c r="R471" s="608"/>
      <c r="S471" s="608"/>
      <c r="T471" s="609">
        <v>1</v>
      </c>
      <c r="U471" s="570"/>
      <c r="V471" s="570"/>
      <c r="W471" s="570"/>
      <c r="X471" s="558"/>
    </row>
    <row r="472" spans="1:27" ht="9.75" outlineLevel="4">
      <c r="A472" s="610"/>
      <c r="B472" s="611"/>
      <c r="C472" s="611"/>
      <c r="D472" s="612"/>
      <c r="E472" s="613" t="s">
        <v>1330</v>
      </c>
      <c r="F472" s="641" t="s">
        <v>1996</v>
      </c>
      <c r="G472" s="641"/>
      <c r="H472" s="642"/>
      <c r="I472" s="643"/>
      <c r="J472" s="644"/>
      <c r="K472" s="614"/>
      <c r="L472" s="614"/>
      <c r="M472" s="614"/>
      <c r="N472" s="614"/>
      <c r="O472" s="615"/>
      <c r="P472" s="615"/>
      <c r="Q472" s="615"/>
      <c r="R472" s="612"/>
      <c r="S472" s="612"/>
      <c r="T472" s="611"/>
      <c r="U472" s="564"/>
      <c r="V472" s="570"/>
      <c r="W472" s="570"/>
      <c r="X472" s="616" t="str">
        <f>F472</f>
        <v>dveře vnitřní plné profilované 1křídlové 80x197 cm</v>
      </c>
      <c r="Y472" s="562"/>
      <c r="AA472" s="617"/>
    </row>
    <row r="473" spans="1:27" ht="7.5" customHeight="1" outlineLevel="4">
      <c r="B473" s="557"/>
      <c r="C473" s="557"/>
      <c r="D473" s="558"/>
      <c r="E473" s="558"/>
      <c r="F473" s="618"/>
      <c r="G473" s="558"/>
      <c r="H473" s="559"/>
      <c r="I473" s="560"/>
      <c r="J473" s="561"/>
      <c r="K473" s="559"/>
      <c r="L473" s="559"/>
      <c r="M473" s="559"/>
      <c r="N473" s="559"/>
      <c r="O473" s="561"/>
      <c r="P473" s="561"/>
      <c r="Q473" s="561"/>
      <c r="R473" s="558"/>
      <c r="S473" s="558"/>
      <c r="T473" s="557"/>
      <c r="U473" s="570"/>
      <c r="X473" s="558"/>
    </row>
    <row r="474" spans="1:27" ht="11.25" outlineLevel="3">
      <c r="A474" s="599"/>
      <c r="B474" s="600"/>
      <c r="C474" s="601">
        <v>98</v>
      </c>
      <c r="D474" s="602" t="s">
        <v>1418</v>
      </c>
      <c r="E474" s="603" t="s">
        <v>2007</v>
      </c>
      <c r="F474" s="604" t="s">
        <v>2006</v>
      </c>
      <c r="G474" s="602" t="s">
        <v>137</v>
      </c>
      <c r="H474" s="605">
        <v>10</v>
      </c>
      <c r="I474" s="606">
        <v>0</v>
      </c>
      <c r="J474" s="607">
        <f>H474*I474</f>
        <v>0</v>
      </c>
      <c r="K474" s="605">
        <v>0.02</v>
      </c>
      <c r="L474" s="605">
        <f>H474*K474</f>
        <v>0.2</v>
      </c>
      <c r="M474" s="605"/>
      <c r="N474" s="605">
        <f>H474*M474</f>
        <v>0</v>
      </c>
      <c r="O474" s="607">
        <v>21</v>
      </c>
      <c r="P474" s="607">
        <f>J474*(O474/100)</f>
        <v>0</v>
      </c>
      <c r="Q474" s="607">
        <f>J474+P474</f>
        <v>0</v>
      </c>
      <c r="R474" s="608"/>
      <c r="S474" s="608"/>
      <c r="T474" s="609">
        <v>1</v>
      </c>
      <c r="U474" s="570"/>
      <c r="V474" s="570"/>
      <c r="W474" s="570"/>
      <c r="X474" s="558"/>
    </row>
    <row r="475" spans="1:27" ht="9.75" outlineLevel="4">
      <c r="A475" s="610"/>
      <c r="B475" s="611"/>
      <c r="C475" s="611"/>
      <c r="D475" s="612"/>
      <c r="E475" s="613" t="s">
        <v>1330</v>
      </c>
      <c r="F475" s="641" t="s">
        <v>1996</v>
      </c>
      <c r="G475" s="641"/>
      <c r="H475" s="642"/>
      <c r="I475" s="643"/>
      <c r="J475" s="644"/>
      <c r="K475" s="614"/>
      <c r="L475" s="614"/>
      <c r="M475" s="614"/>
      <c r="N475" s="614"/>
      <c r="O475" s="615"/>
      <c r="P475" s="615"/>
      <c r="Q475" s="615"/>
      <c r="R475" s="612"/>
      <c r="S475" s="612"/>
      <c r="T475" s="611"/>
      <c r="U475" s="564"/>
      <c r="V475" s="570"/>
      <c r="W475" s="570"/>
      <c r="X475" s="616" t="str">
        <f>F475</f>
        <v>dveře vnitřní plné profilované 1křídlové 80x197 cm</v>
      </c>
      <c r="Y475" s="562"/>
      <c r="AA475" s="617"/>
    </row>
    <row r="476" spans="1:27" ht="7.5" customHeight="1" outlineLevel="4">
      <c r="B476" s="557"/>
      <c r="C476" s="557"/>
      <c r="D476" s="558"/>
      <c r="E476" s="558"/>
      <c r="F476" s="618"/>
      <c r="G476" s="558"/>
      <c r="H476" s="559"/>
      <c r="I476" s="560"/>
      <c r="J476" s="561"/>
      <c r="K476" s="559"/>
      <c r="L476" s="559"/>
      <c r="M476" s="559"/>
      <c r="N476" s="559"/>
      <c r="O476" s="561"/>
      <c r="P476" s="561"/>
      <c r="Q476" s="561"/>
      <c r="R476" s="558"/>
      <c r="S476" s="558"/>
      <c r="T476" s="557"/>
      <c r="U476" s="570"/>
      <c r="X476" s="558"/>
    </row>
    <row r="477" spans="1:27" ht="11.25" outlineLevel="3">
      <c r="A477" s="599"/>
      <c r="B477" s="600"/>
      <c r="C477" s="601">
        <v>99</v>
      </c>
      <c r="D477" s="602" t="s">
        <v>1368</v>
      </c>
      <c r="E477" s="603" t="s">
        <v>2005</v>
      </c>
      <c r="F477" s="604" t="s">
        <v>2004</v>
      </c>
      <c r="G477" s="602" t="s">
        <v>137</v>
      </c>
      <c r="H477" s="605">
        <v>2</v>
      </c>
      <c r="I477" s="606">
        <v>0</v>
      </c>
      <c r="J477" s="607">
        <f>H477*I477</f>
        <v>0</v>
      </c>
      <c r="K477" s="605"/>
      <c r="L477" s="605">
        <f>H477*K477</f>
        <v>0</v>
      </c>
      <c r="M477" s="605"/>
      <c r="N477" s="605">
        <f>H477*M477</f>
        <v>0</v>
      </c>
      <c r="O477" s="607">
        <v>21</v>
      </c>
      <c r="P477" s="607">
        <f>J477*(O477/100)</f>
        <v>0</v>
      </c>
      <c r="Q477" s="607">
        <f>J477+P477</f>
        <v>0</v>
      </c>
      <c r="R477" s="608"/>
      <c r="S477" s="608"/>
      <c r="T477" s="609">
        <v>1</v>
      </c>
      <c r="U477" s="570"/>
      <c r="V477" s="570"/>
      <c r="W477" s="570"/>
      <c r="X477" s="558"/>
    </row>
    <row r="478" spans="1:27" ht="58.5" outlineLevel="4">
      <c r="A478" s="610"/>
      <c r="B478" s="611"/>
      <c r="C478" s="611"/>
      <c r="D478" s="612"/>
      <c r="E478" s="613" t="s">
        <v>1330</v>
      </c>
      <c r="F478" s="641" t="s">
        <v>1999</v>
      </c>
      <c r="G478" s="641"/>
      <c r="H478" s="642"/>
      <c r="I478" s="643"/>
      <c r="J478" s="644"/>
      <c r="K478" s="614"/>
      <c r="L478" s="614"/>
      <c r="M478" s="614"/>
      <c r="N478" s="614"/>
      <c r="O478" s="615"/>
      <c r="P478" s="615"/>
      <c r="Q478" s="615"/>
      <c r="R478" s="612"/>
      <c r="S478" s="612"/>
      <c r="T478" s="611"/>
      <c r="U478" s="564"/>
      <c r="V478" s="570"/>
      <c r="W478" s="570"/>
      <c r="X478" s="616" t="str">
        <f>F478</f>
        <v>Montáž dveřních křídel dřevěných nebo plastových 
  otevíravých 
    do ocelové zárubně 
    povrchově upravených 
    jednokřídlových, šířky 
      do 800 mm</v>
      </c>
      <c r="Y478" s="562"/>
      <c r="AA478" s="617"/>
    </row>
    <row r="479" spans="1:27" ht="7.5" customHeight="1" outlineLevel="4">
      <c r="B479" s="557"/>
      <c r="C479" s="557"/>
      <c r="D479" s="558"/>
      <c r="E479" s="558"/>
      <c r="F479" s="618"/>
      <c r="G479" s="558"/>
      <c r="H479" s="559"/>
      <c r="I479" s="560"/>
      <c r="J479" s="561"/>
      <c r="K479" s="559"/>
      <c r="L479" s="559"/>
      <c r="M479" s="559"/>
      <c r="N479" s="559"/>
      <c r="O479" s="561"/>
      <c r="P479" s="561"/>
      <c r="Q479" s="561"/>
      <c r="R479" s="558"/>
      <c r="S479" s="558"/>
      <c r="T479" s="557"/>
      <c r="U479" s="570"/>
      <c r="X479" s="558"/>
    </row>
    <row r="480" spans="1:27" ht="11.25" outlineLevel="3">
      <c r="A480" s="599"/>
      <c r="B480" s="600"/>
      <c r="C480" s="601">
        <v>100</v>
      </c>
      <c r="D480" s="602" t="s">
        <v>1418</v>
      </c>
      <c r="E480" s="603" t="s">
        <v>2003</v>
      </c>
      <c r="F480" s="604" t="s">
        <v>2002</v>
      </c>
      <c r="G480" s="602" t="s">
        <v>137</v>
      </c>
      <c r="H480" s="605">
        <v>2</v>
      </c>
      <c r="I480" s="606">
        <v>0</v>
      </c>
      <c r="J480" s="607">
        <f>H480*I480</f>
        <v>0</v>
      </c>
      <c r="K480" s="605">
        <v>2.1999999999999999E-2</v>
      </c>
      <c r="L480" s="605">
        <f>H480*K480</f>
        <v>4.3999999999999997E-2</v>
      </c>
      <c r="M480" s="605"/>
      <c r="N480" s="605">
        <f>H480*M480</f>
        <v>0</v>
      </c>
      <c r="O480" s="607">
        <v>21</v>
      </c>
      <c r="P480" s="607">
        <f>J480*(O480/100)</f>
        <v>0</v>
      </c>
      <c r="Q480" s="607">
        <f>J480+P480</f>
        <v>0</v>
      </c>
      <c r="R480" s="608"/>
      <c r="S480" s="608"/>
      <c r="T480" s="609">
        <v>1</v>
      </c>
      <c r="U480" s="570"/>
      <c r="V480" s="570"/>
      <c r="W480" s="570"/>
      <c r="X480" s="558"/>
    </row>
    <row r="481" spans="1:27" ht="9.75" outlineLevel="4">
      <c r="A481" s="610"/>
      <c r="B481" s="611"/>
      <c r="C481" s="611"/>
      <c r="D481" s="612"/>
      <c r="E481" s="613" t="s">
        <v>1330</v>
      </c>
      <c r="F481" s="641" t="s">
        <v>1996</v>
      </c>
      <c r="G481" s="641"/>
      <c r="H481" s="642"/>
      <c r="I481" s="643"/>
      <c r="J481" s="644"/>
      <c r="K481" s="614"/>
      <c r="L481" s="614"/>
      <c r="M481" s="614"/>
      <c r="N481" s="614"/>
      <c r="O481" s="615"/>
      <c r="P481" s="615"/>
      <c r="Q481" s="615"/>
      <c r="R481" s="612"/>
      <c r="S481" s="612"/>
      <c r="T481" s="611"/>
      <c r="U481" s="564"/>
      <c r="V481" s="570"/>
      <c r="W481" s="570"/>
      <c r="X481" s="616" t="str">
        <f>F481</f>
        <v>dveře vnitřní plné profilované 1křídlové 80x197 cm</v>
      </c>
      <c r="Y481" s="562"/>
      <c r="AA481" s="617"/>
    </row>
    <row r="482" spans="1:27" ht="7.5" customHeight="1" outlineLevel="4">
      <c r="B482" s="557"/>
      <c r="C482" s="557"/>
      <c r="D482" s="558"/>
      <c r="E482" s="558"/>
      <c r="F482" s="618"/>
      <c r="G482" s="558"/>
      <c r="H482" s="559"/>
      <c r="I482" s="560"/>
      <c r="J482" s="561"/>
      <c r="K482" s="559"/>
      <c r="L482" s="559"/>
      <c r="M482" s="559"/>
      <c r="N482" s="559"/>
      <c r="O482" s="561"/>
      <c r="P482" s="561"/>
      <c r="Q482" s="561"/>
      <c r="R482" s="558"/>
      <c r="S482" s="558"/>
      <c r="T482" s="557"/>
      <c r="U482" s="570"/>
      <c r="X482" s="558"/>
    </row>
    <row r="483" spans="1:27" ht="11.25" outlineLevel="3">
      <c r="A483" s="599"/>
      <c r="B483" s="600"/>
      <c r="C483" s="601">
        <v>101</v>
      </c>
      <c r="D483" s="602" t="s">
        <v>1368</v>
      </c>
      <c r="E483" s="603" t="s">
        <v>2001</v>
      </c>
      <c r="F483" s="604" t="s">
        <v>2000</v>
      </c>
      <c r="G483" s="602" t="s">
        <v>137</v>
      </c>
      <c r="H483" s="605">
        <v>1</v>
      </c>
      <c r="I483" s="606">
        <v>0</v>
      </c>
      <c r="J483" s="607">
        <f>H483*I483</f>
        <v>0</v>
      </c>
      <c r="K483" s="605"/>
      <c r="L483" s="605">
        <f>H483*K483</f>
        <v>0</v>
      </c>
      <c r="M483" s="605"/>
      <c r="N483" s="605">
        <f>H483*M483</f>
        <v>0</v>
      </c>
      <c r="O483" s="607">
        <v>21</v>
      </c>
      <c r="P483" s="607">
        <f>J483*(O483/100)</f>
        <v>0</v>
      </c>
      <c r="Q483" s="607">
        <f>J483+P483</f>
        <v>0</v>
      </c>
      <c r="R483" s="608"/>
      <c r="S483" s="608"/>
      <c r="T483" s="609">
        <v>1</v>
      </c>
      <c r="U483" s="570"/>
      <c r="V483" s="570"/>
      <c r="W483" s="570"/>
      <c r="X483" s="558"/>
    </row>
    <row r="484" spans="1:27" ht="58.5" outlineLevel="4">
      <c r="A484" s="610"/>
      <c r="B484" s="611"/>
      <c r="C484" s="611"/>
      <c r="D484" s="612"/>
      <c r="E484" s="613" t="s">
        <v>1330</v>
      </c>
      <c r="F484" s="641" t="s">
        <v>1999</v>
      </c>
      <c r="G484" s="641"/>
      <c r="H484" s="642"/>
      <c r="I484" s="643"/>
      <c r="J484" s="644"/>
      <c r="K484" s="614"/>
      <c r="L484" s="614"/>
      <c r="M484" s="614"/>
      <c r="N484" s="614"/>
      <c r="O484" s="615"/>
      <c r="P484" s="615"/>
      <c r="Q484" s="615"/>
      <c r="R484" s="612"/>
      <c r="S484" s="612"/>
      <c r="T484" s="611"/>
      <c r="U484" s="564"/>
      <c r="V484" s="570"/>
      <c r="W484" s="570"/>
      <c r="X484" s="616" t="str">
        <f>F484</f>
        <v>Montáž dveřních křídel dřevěných nebo plastových 
  otevíravých 
    do ocelové zárubně 
    povrchově upravených 
    jednokřídlových, šířky 
      do 800 mm</v>
      </c>
      <c r="Y484" s="562"/>
      <c r="AA484" s="617"/>
    </row>
    <row r="485" spans="1:27" ht="7.5" customHeight="1" outlineLevel="4">
      <c r="B485" s="557"/>
      <c r="C485" s="557"/>
      <c r="D485" s="558"/>
      <c r="E485" s="558"/>
      <c r="F485" s="618"/>
      <c r="G485" s="558"/>
      <c r="H485" s="559"/>
      <c r="I485" s="560"/>
      <c r="J485" s="561"/>
      <c r="K485" s="559"/>
      <c r="L485" s="559"/>
      <c r="M485" s="559"/>
      <c r="N485" s="559"/>
      <c r="O485" s="561"/>
      <c r="P485" s="561"/>
      <c r="Q485" s="561"/>
      <c r="R485" s="558"/>
      <c r="S485" s="558"/>
      <c r="T485" s="557"/>
      <c r="U485" s="570"/>
      <c r="X485" s="558"/>
    </row>
    <row r="486" spans="1:27" ht="11.25" outlineLevel="3">
      <c r="A486" s="599"/>
      <c r="B486" s="600"/>
      <c r="C486" s="601">
        <v>102</v>
      </c>
      <c r="D486" s="602" t="s">
        <v>1418</v>
      </c>
      <c r="E486" s="603" t="s">
        <v>1998</v>
      </c>
      <c r="F486" s="604" t="s">
        <v>1997</v>
      </c>
      <c r="G486" s="602" t="s">
        <v>137</v>
      </c>
      <c r="H486" s="605">
        <v>1</v>
      </c>
      <c r="I486" s="606">
        <v>0</v>
      </c>
      <c r="J486" s="607">
        <f>H486*I486</f>
        <v>0</v>
      </c>
      <c r="K486" s="605">
        <v>3.5999999999999997E-2</v>
      </c>
      <c r="L486" s="605">
        <f>H486*K486</f>
        <v>3.5999999999999997E-2</v>
      </c>
      <c r="M486" s="605"/>
      <c r="N486" s="605">
        <f>H486*M486</f>
        <v>0</v>
      </c>
      <c r="O486" s="607">
        <v>21</v>
      </c>
      <c r="P486" s="607">
        <f>J486*(O486/100)</f>
        <v>0</v>
      </c>
      <c r="Q486" s="607">
        <f>J486+P486</f>
        <v>0</v>
      </c>
      <c r="R486" s="608"/>
      <c r="S486" s="608"/>
      <c r="T486" s="609">
        <v>1</v>
      </c>
      <c r="U486" s="570"/>
      <c r="V486" s="570"/>
      <c r="W486" s="570"/>
      <c r="X486" s="558"/>
    </row>
    <row r="487" spans="1:27" ht="9.75" outlineLevel="4">
      <c r="A487" s="610"/>
      <c r="B487" s="611"/>
      <c r="C487" s="611"/>
      <c r="D487" s="612"/>
      <c r="E487" s="613" t="s">
        <v>1330</v>
      </c>
      <c r="F487" s="641" t="s">
        <v>1996</v>
      </c>
      <c r="G487" s="641"/>
      <c r="H487" s="642"/>
      <c r="I487" s="643"/>
      <c r="J487" s="644"/>
      <c r="K487" s="614"/>
      <c r="L487" s="614"/>
      <c r="M487" s="614"/>
      <c r="N487" s="614"/>
      <c r="O487" s="615"/>
      <c r="P487" s="615"/>
      <c r="Q487" s="615"/>
      <c r="R487" s="612"/>
      <c r="S487" s="612"/>
      <c r="T487" s="611"/>
      <c r="U487" s="564"/>
      <c r="V487" s="570"/>
      <c r="W487" s="570"/>
      <c r="X487" s="616" t="str">
        <f>F487</f>
        <v>dveře vnitřní plné profilované 1křídlové 80x197 cm</v>
      </c>
      <c r="Y487" s="562"/>
      <c r="AA487" s="617"/>
    </row>
    <row r="488" spans="1:27" ht="7.5" customHeight="1" outlineLevel="4">
      <c r="B488" s="557"/>
      <c r="C488" s="557"/>
      <c r="D488" s="558"/>
      <c r="E488" s="558"/>
      <c r="F488" s="618"/>
      <c r="G488" s="558"/>
      <c r="H488" s="559"/>
      <c r="I488" s="560"/>
      <c r="J488" s="561"/>
      <c r="K488" s="559"/>
      <c r="L488" s="559"/>
      <c r="M488" s="559"/>
      <c r="N488" s="559"/>
      <c r="O488" s="561"/>
      <c r="P488" s="561"/>
      <c r="Q488" s="561"/>
      <c r="R488" s="558"/>
      <c r="S488" s="558"/>
      <c r="T488" s="557"/>
      <c r="U488" s="570"/>
      <c r="X488" s="558"/>
    </row>
    <row r="489" spans="1:27" ht="11.25" outlineLevel="3">
      <c r="A489" s="599"/>
      <c r="B489" s="600"/>
      <c r="C489" s="601">
        <v>103</v>
      </c>
      <c r="D489" s="602" t="s">
        <v>1418</v>
      </c>
      <c r="E489" s="603" t="s">
        <v>1995</v>
      </c>
      <c r="F489" s="604" t="s">
        <v>1994</v>
      </c>
      <c r="G489" s="602" t="s">
        <v>137</v>
      </c>
      <c r="H489" s="605">
        <v>18</v>
      </c>
      <c r="I489" s="606">
        <v>0</v>
      </c>
      <c r="J489" s="607">
        <f>H489*I489</f>
        <v>0</v>
      </c>
      <c r="K489" s="605">
        <v>1.4999999999999999E-4</v>
      </c>
      <c r="L489" s="605">
        <f>H489*K489</f>
        <v>2.6999999999999997E-3</v>
      </c>
      <c r="M489" s="605"/>
      <c r="N489" s="605">
        <f>H489*M489</f>
        <v>0</v>
      </c>
      <c r="O489" s="607">
        <v>21</v>
      </c>
      <c r="P489" s="607">
        <f>J489*(O489/100)</f>
        <v>0</v>
      </c>
      <c r="Q489" s="607">
        <f>J489+P489</f>
        <v>0</v>
      </c>
      <c r="R489" s="608"/>
      <c r="S489" s="608"/>
      <c r="T489" s="609">
        <v>1</v>
      </c>
      <c r="U489" s="570"/>
      <c r="V489" s="570"/>
      <c r="W489" s="570"/>
      <c r="X489" s="558"/>
    </row>
    <row r="490" spans="1:27" ht="9.75" outlineLevel="4">
      <c r="A490" s="610"/>
      <c r="B490" s="611"/>
      <c r="C490" s="611"/>
      <c r="D490" s="612"/>
      <c r="E490" s="613" t="s">
        <v>1330</v>
      </c>
      <c r="F490" s="641" t="s">
        <v>1993</v>
      </c>
      <c r="G490" s="641"/>
      <c r="H490" s="642"/>
      <c r="I490" s="643"/>
      <c r="J490" s="644"/>
      <c r="K490" s="614"/>
      <c r="L490" s="614"/>
      <c r="M490" s="614"/>
      <c r="N490" s="614"/>
      <c r="O490" s="615"/>
      <c r="P490" s="615"/>
      <c r="Q490" s="615"/>
      <c r="R490" s="612"/>
      <c r="S490" s="612"/>
      <c r="T490" s="611"/>
      <c r="U490" s="564"/>
      <c r="V490" s="570"/>
      <c r="W490" s="570"/>
      <c r="X490" s="616" t="str">
        <f>F490</f>
        <v>zámek stavební zadlabací obyč.536a převod L</v>
      </c>
      <c r="Y490" s="562"/>
      <c r="AA490" s="617"/>
    </row>
    <row r="491" spans="1:27" ht="7.5" customHeight="1" outlineLevel="4">
      <c r="B491" s="557"/>
      <c r="C491" s="557"/>
      <c r="D491" s="558"/>
      <c r="E491" s="558"/>
      <c r="F491" s="618"/>
      <c r="G491" s="558"/>
      <c r="H491" s="559"/>
      <c r="I491" s="560"/>
      <c r="J491" s="561"/>
      <c r="K491" s="559"/>
      <c r="L491" s="559"/>
      <c r="M491" s="559"/>
      <c r="N491" s="559"/>
      <c r="O491" s="561"/>
      <c r="P491" s="561"/>
      <c r="Q491" s="561"/>
      <c r="R491" s="558"/>
      <c r="S491" s="558"/>
      <c r="T491" s="557"/>
      <c r="U491" s="570"/>
      <c r="X491" s="558"/>
    </row>
    <row r="492" spans="1:27" ht="11.25" outlineLevel="3">
      <c r="A492" s="599"/>
      <c r="B492" s="600"/>
      <c r="C492" s="601">
        <v>104</v>
      </c>
      <c r="D492" s="602" t="s">
        <v>1418</v>
      </c>
      <c r="E492" s="603" t="s">
        <v>1992</v>
      </c>
      <c r="F492" s="604" t="s">
        <v>1991</v>
      </c>
      <c r="G492" s="602" t="s">
        <v>137</v>
      </c>
      <c r="H492" s="605">
        <v>18</v>
      </c>
      <c r="I492" s="606">
        <v>0</v>
      </c>
      <c r="J492" s="607">
        <f>H492*I492</f>
        <v>0</v>
      </c>
      <c r="K492" s="605">
        <v>2.2000000000000001E-3</v>
      </c>
      <c r="L492" s="605">
        <f>H492*K492</f>
        <v>3.9600000000000003E-2</v>
      </c>
      <c r="M492" s="605"/>
      <c r="N492" s="605">
        <f>H492*M492</f>
        <v>0</v>
      </c>
      <c r="O492" s="607">
        <v>21</v>
      </c>
      <c r="P492" s="607">
        <f>J492*(O492/100)</f>
        <v>0</v>
      </c>
      <c r="Q492" s="607">
        <f>J492+P492</f>
        <v>0</v>
      </c>
      <c r="R492" s="608"/>
      <c r="S492" s="608"/>
      <c r="T492" s="609">
        <v>1</v>
      </c>
      <c r="U492" s="570"/>
      <c r="V492" s="570"/>
      <c r="W492" s="570"/>
      <c r="X492" s="558"/>
    </row>
    <row r="493" spans="1:27" ht="9.75" outlineLevel="4">
      <c r="A493" s="610"/>
      <c r="B493" s="611"/>
      <c r="C493" s="611"/>
      <c r="D493" s="612"/>
      <c r="E493" s="613" t="s">
        <v>1330</v>
      </c>
      <c r="F493" s="641" t="s">
        <v>1990</v>
      </c>
      <c r="G493" s="641"/>
      <c r="H493" s="642"/>
      <c r="I493" s="643"/>
      <c r="J493" s="644"/>
      <c r="K493" s="614"/>
      <c r="L493" s="614"/>
      <c r="M493" s="614"/>
      <c r="N493" s="614"/>
      <c r="O493" s="615"/>
      <c r="P493" s="615"/>
      <c r="Q493" s="615"/>
      <c r="R493" s="612"/>
      <c r="S493" s="612"/>
      <c r="T493" s="611"/>
      <c r="U493" s="564"/>
      <c r="V493" s="570"/>
      <c r="W493" s="570"/>
      <c r="X493" s="616" t="str">
        <f>F493</f>
        <v>kování vrchní dveřní klika včetně štítu a montážního materiálu BB 72 matný nikl</v>
      </c>
      <c r="Y493" s="562"/>
      <c r="AA493" s="617"/>
    </row>
    <row r="494" spans="1:27" ht="7.5" customHeight="1" outlineLevel="4">
      <c r="B494" s="557"/>
      <c r="C494" s="557"/>
      <c r="D494" s="558"/>
      <c r="E494" s="558"/>
      <c r="F494" s="618"/>
      <c r="G494" s="558"/>
      <c r="H494" s="559"/>
      <c r="I494" s="560"/>
      <c r="J494" s="561"/>
      <c r="K494" s="559"/>
      <c r="L494" s="559"/>
      <c r="M494" s="559"/>
      <c r="N494" s="559"/>
      <c r="O494" s="561"/>
      <c r="P494" s="561"/>
      <c r="Q494" s="561"/>
      <c r="R494" s="558"/>
      <c r="S494" s="558"/>
      <c r="T494" s="557"/>
      <c r="U494" s="570"/>
      <c r="X494" s="558"/>
    </row>
    <row r="495" spans="1:27" ht="11.25" outlineLevel="3">
      <c r="A495" s="599"/>
      <c r="B495" s="600"/>
      <c r="C495" s="601">
        <v>105</v>
      </c>
      <c r="D495" s="602" t="s">
        <v>1368</v>
      </c>
      <c r="E495" s="603" t="s">
        <v>1989</v>
      </c>
      <c r="F495" s="604" t="s">
        <v>1988</v>
      </c>
      <c r="G495" s="602" t="s">
        <v>114</v>
      </c>
      <c r="H495" s="605">
        <v>0.9</v>
      </c>
      <c r="I495" s="606">
        <v>0</v>
      </c>
      <c r="J495" s="607">
        <f>H495*I495</f>
        <v>0</v>
      </c>
      <c r="K495" s="605"/>
      <c r="L495" s="605">
        <f>H495*K495</f>
        <v>0</v>
      </c>
      <c r="M495" s="605"/>
      <c r="N495" s="605">
        <f>H495*M495</f>
        <v>0</v>
      </c>
      <c r="O495" s="607">
        <v>21</v>
      </c>
      <c r="P495" s="607">
        <f>J495*(O495/100)</f>
        <v>0</v>
      </c>
      <c r="Q495" s="607">
        <f>J495+P495</f>
        <v>0</v>
      </c>
      <c r="R495" s="608"/>
      <c r="S495" s="608"/>
      <c r="T495" s="609">
        <v>1</v>
      </c>
      <c r="U495" s="570"/>
      <c r="V495" s="570"/>
      <c r="W495" s="570"/>
      <c r="X495" s="558"/>
    </row>
    <row r="496" spans="1:27" ht="39" outlineLevel="4">
      <c r="A496" s="610"/>
      <c r="B496" s="611"/>
      <c r="C496" s="611"/>
      <c r="D496" s="612"/>
      <c r="E496" s="613" t="s">
        <v>1330</v>
      </c>
      <c r="F496" s="641" t="s">
        <v>1987</v>
      </c>
      <c r="G496" s="641"/>
      <c r="H496" s="642"/>
      <c r="I496" s="643"/>
      <c r="J496" s="644"/>
      <c r="K496" s="614"/>
      <c r="L496" s="614"/>
      <c r="M496" s="614"/>
      <c r="N496" s="614"/>
      <c r="O496" s="615"/>
      <c r="P496" s="615"/>
      <c r="Q496" s="615"/>
      <c r="R496" s="612"/>
      <c r="S496" s="612"/>
      <c r="T496" s="611"/>
      <c r="U496" s="564"/>
      <c r="V496" s="570"/>
      <c r="W496" s="570"/>
      <c r="X496" s="616" t="str">
        <f>F496</f>
        <v>Montáž ostatních truhlářských konstrukcí 
  parapetních desek dřevěných nebo plastových 
    šířky do 300 mm, délky 
      přes 1000 do 1600 mm</v>
      </c>
      <c r="Y496" s="562"/>
      <c r="AA496" s="617"/>
    </row>
    <row r="497" spans="1:27" ht="7.5" customHeight="1" outlineLevel="4">
      <c r="B497" s="557"/>
      <c r="C497" s="557"/>
      <c r="D497" s="558"/>
      <c r="E497" s="558"/>
      <c r="F497" s="618"/>
      <c r="G497" s="558"/>
      <c r="H497" s="559"/>
      <c r="I497" s="560"/>
      <c r="J497" s="561"/>
      <c r="K497" s="559"/>
      <c r="L497" s="559"/>
      <c r="M497" s="559"/>
      <c r="N497" s="559"/>
      <c r="O497" s="561"/>
      <c r="P497" s="561"/>
      <c r="Q497" s="561"/>
      <c r="R497" s="558"/>
      <c r="S497" s="558"/>
      <c r="T497" s="557"/>
      <c r="U497" s="570"/>
      <c r="X497" s="558"/>
    </row>
    <row r="498" spans="1:27" ht="11.25" outlineLevel="3">
      <c r="A498" s="599"/>
      <c r="B498" s="600"/>
      <c r="C498" s="601">
        <v>106</v>
      </c>
      <c r="D498" s="602" t="s">
        <v>1418</v>
      </c>
      <c r="E498" s="603" t="s">
        <v>1986</v>
      </c>
      <c r="F498" s="604" t="s">
        <v>1985</v>
      </c>
      <c r="G498" s="602" t="s">
        <v>114</v>
      </c>
      <c r="H498" s="605">
        <v>0.9</v>
      </c>
      <c r="I498" s="606">
        <v>0</v>
      </c>
      <c r="J498" s="607">
        <f>H498*I498</f>
        <v>0</v>
      </c>
      <c r="K498" s="605">
        <v>1.5E-3</v>
      </c>
      <c r="L498" s="605">
        <f>H498*K498</f>
        <v>1.3500000000000001E-3</v>
      </c>
      <c r="M498" s="605"/>
      <c r="N498" s="605">
        <f>H498*M498</f>
        <v>0</v>
      </c>
      <c r="O498" s="607">
        <v>21</v>
      </c>
      <c r="P498" s="607">
        <f>J498*(O498/100)</f>
        <v>0</v>
      </c>
      <c r="Q498" s="607">
        <f>J498+P498</f>
        <v>0</v>
      </c>
      <c r="R498" s="608"/>
      <c r="S498" s="608"/>
      <c r="T498" s="609">
        <v>1</v>
      </c>
      <c r="U498" s="570"/>
      <c r="V498" s="570"/>
      <c r="W498" s="570"/>
      <c r="X498" s="558"/>
    </row>
    <row r="499" spans="1:27" ht="9.75" outlineLevel="4">
      <c r="A499" s="610"/>
      <c r="B499" s="611"/>
      <c r="C499" s="611"/>
      <c r="D499" s="612"/>
      <c r="E499" s="613" t="s">
        <v>1330</v>
      </c>
      <c r="F499" s="641" t="s">
        <v>1981</v>
      </c>
      <c r="G499" s="641"/>
      <c r="H499" s="642"/>
      <c r="I499" s="643"/>
      <c r="J499" s="644"/>
      <c r="K499" s="614"/>
      <c r="L499" s="614"/>
      <c r="M499" s="614"/>
      <c r="N499" s="614"/>
      <c r="O499" s="615"/>
      <c r="P499" s="615"/>
      <c r="Q499" s="615"/>
      <c r="R499" s="612"/>
      <c r="S499" s="612"/>
      <c r="T499" s="611"/>
      <c r="U499" s="564"/>
      <c r="V499" s="570"/>
      <c r="W499" s="570"/>
      <c r="X499" s="616" t="str">
        <f>F499</f>
        <v>parapet plastový vnitřní - komůrkový 30,5 x 2 x 100 cm</v>
      </c>
      <c r="Y499" s="562"/>
      <c r="AA499" s="617"/>
    </row>
    <row r="500" spans="1:27" ht="7.5" customHeight="1" outlineLevel="4">
      <c r="B500" s="557"/>
      <c r="C500" s="557"/>
      <c r="D500" s="558"/>
      <c r="E500" s="558"/>
      <c r="F500" s="618"/>
      <c r="G500" s="558"/>
      <c r="H500" s="559"/>
      <c r="I500" s="560"/>
      <c r="J500" s="561"/>
      <c r="K500" s="559"/>
      <c r="L500" s="559"/>
      <c r="M500" s="559"/>
      <c r="N500" s="559"/>
      <c r="O500" s="561"/>
      <c r="P500" s="561"/>
      <c r="Q500" s="561"/>
      <c r="R500" s="558"/>
      <c r="S500" s="558"/>
      <c r="T500" s="557"/>
      <c r="U500" s="570"/>
      <c r="X500" s="558"/>
    </row>
    <row r="501" spans="1:27" ht="11.25" outlineLevel="3">
      <c r="A501" s="599"/>
      <c r="B501" s="600"/>
      <c r="C501" s="601">
        <v>107</v>
      </c>
      <c r="D501" s="602" t="s">
        <v>1418</v>
      </c>
      <c r="E501" s="603" t="s">
        <v>1984</v>
      </c>
      <c r="F501" s="604" t="s">
        <v>1983</v>
      </c>
      <c r="G501" s="602" t="s">
        <v>1982</v>
      </c>
      <c r="H501" s="605">
        <v>1</v>
      </c>
      <c r="I501" s="606">
        <v>0</v>
      </c>
      <c r="J501" s="607">
        <f>H501*I501</f>
        <v>0</v>
      </c>
      <c r="K501" s="605">
        <v>2.0000000000000001E-4</v>
      </c>
      <c r="L501" s="605">
        <f>H501*K501</f>
        <v>2.0000000000000001E-4</v>
      </c>
      <c r="M501" s="605"/>
      <c r="N501" s="605">
        <f>H501*M501</f>
        <v>0</v>
      </c>
      <c r="O501" s="607">
        <v>21</v>
      </c>
      <c r="P501" s="607">
        <f>J501*(O501/100)</f>
        <v>0</v>
      </c>
      <c r="Q501" s="607">
        <f>J501+P501</f>
        <v>0</v>
      </c>
      <c r="R501" s="608"/>
      <c r="S501" s="608"/>
      <c r="T501" s="609">
        <v>1</v>
      </c>
      <c r="U501" s="570"/>
      <c r="V501" s="570"/>
      <c r="W501" s="570"/>
      <c r="X501" s="558"/>
    </row>
    <row r="502" spans="1:27" ht="9.75" outlineLevel="4">
      <c r="A502" s="610"/>
      <c r="B502" s="611"/>
      <c r="C502" s="611"/>
      <c r="D502" s="612"/>
      <c r="E502" s="613" t="s">
        <v>1330</v>
      </c>
      <c r="F502" s="641" t="s">
        <v>1981</v>
      </c>
      <c r="G502" s="641"/>
      <c r="H502" s="642"/>
      <c r="I502" s="643"/>
      <c r="J502" s="644"/>
      <c r="K502" s="614"/>
      <c r="L502" s="614"/>
      <c r="M502" s="614"/>
      <c r="N502" s="614"/>
      <c r="O502" s="615"/>
      <c r="P502" s="615"/>
      <c r="Q502" s="615"/>
      <c r="R502" s="612"/>
      <c r="S502" s="612"/>
      <c r="T502" s="611"/>
      <c r="U502" s="564"/>
      <c r="V502" s="570"/>
      <c r="W502" s="570"/>
      <c r="X502" s="616" t="str">
        <f>F502</f>
        <v>parapet plastový vnitřní - komůrkový 30,5 x 2 x 100 cm</v>
      </c>
      <c r="Y502" s="562"/>
      <c r="AA502" s="617"/>
    </row>
    <row r="503" spans="1:27" ht="7.5" customHeight="1" outlineLevel="4">
      <c r="B503" s="557"/>
      <c r="C503" s="557"/>
      <c r="D503" s="558"/>
      <c r="E503" s="558"/>
      <c r="F503" s="618"/>
      <c r="G503" s="558"/>
      <c r="H503" s="559"/>
      <c r="I503" s="560"/>
      <c r="J503" s="561"/>
      <c r="K503" s="559"/>
      <c r="L503" s="559"/>
      <c r="M503" s="559"/>
      <c r="N503" s="559"/>
      <c r="O503" s="561"/>
      <c r="P503" s="561"/>
      <c r="Q503" s="561"/>
      <c r="R503" s="558"/>
      <c r="S503" s="558"/>
      <c r="T503" s="557"/>
      <c r="U503" s="570"/>
      <c r="X503" s="558"/>
    </row>
    <row r="504" spans="1:27" ht="11.25" outlineLevel="3">
      <c r="A504" s="599"/>
      <c r="B504" s="600"/>
      <c r="C504" s="601">
        <v>108</v>
      </c>
      <c r="D504" s="602" t="s">
        <v>1368</v>
      </c>
      <c r="E504" s="603" t="s">
        <v>1980</v>
      </c>
      <c r="F504" s="604" t="s">
        <v>1979</v>
      </c>
      <c r="G504" s="602" t="s">
        <v>137</v>
      </c>
      <c r="H504" s="605">
        <v>3</v>
      </c>
      <c r="I504" s="606">
        <v>0</v>
      </c>
      <c r="J504" s="607">
        <f>H504*I504</f>
        <v>0</v>
      </c>
      <c r="K504" s="605"/>
      <c r="L504" s="605">
        <f>H504*K504</f>
        <v>0</v>
      </c>
      <c r="M504" s="605"/>
      <c r="N504" s="605">
        <f>H504*M504</f>
        <v>0</v>
      </c>
      <c r="O504" s="607">
        <v>21</v>
      </c>
      <c r="P504" s="607">
        <f>J504*(O504/100)</f>
        <v>0</v>
      </c>
      <c r="Q504" s="607">
        <f>J504+P504</f>
        <v>0</v>
      </c>
      <c r="R504" s="608"/>
      <c r="S504" s="608"/>
      <c r="T504" s="609">
        <v>1</v>
      </c>
      <c r="U504" s="570"/>
      <c r="V504" s="570"/>
      <c r="W504" s="570"/>
      <c r="X504" s="558"/>
    </row>
    <row r="505" spans="1:27" ht="48.75" outlineLevel="4">
      <c r="A505" s="610"/>
      <c r="B505" s="611"/>
      <c r="C505" s="611"/>
      <c r="D505" s="612"/>
      <c r="E505" s="613" t="s">
        <v>1330</v>
      </c>
      <c r="F505" s="641" t="s">
        <v>1978</v>
      </c>
      <c r="G505" s="641"/>
      <c r="H505" s="642"/>
      <c r="I505" s="643"/>
      <c r="J505" s="644"/>
      <c r="K505" s="614"/>
      <c r="L505" s="614"/>
      <c r="M505" s="614"/>
      <c r="N505" s="614"/>
      <c r="O505" s="615"/>
      <c r="P505" s="615"/>
      <c r="Q505" s="615"/>
      <c r="R505" s="612"/>
      <c r="S505" s="612"/>
      <c r="T505" s="611"/>
      <c r="U505" s="564"/>
      <c r="V505" s="570"/>
      <c r="W505" s="570"/>
      <c r="X505" s="616" t="str">
        <f>F505</f>
        <v>Demontáž okenních konstrukcí k opětovnému použití 
  vyvěšení křídel 
    dřevěných nebo plastových 
    okenních, plochy otvoru 
      do 1,5 m2</v>
      </c>
      <c r="Y505" s="562"/>
      <c r="AA505" s="617"/>
    </row>
    <row r="506" spans="1:27" ht="7.5" customHeight="1" outlineLevel="4">
      <c r="B506" s="557"/>
      <c r="C506" s="557"/>
      <c r="D506" s="558"/>
      <c r="E506" s="558"/>
      <c r="F506" s="618"/>
      <c r="G506" s="558"/>
      <c r="H506" s="559"/>
      <c r="I506" s="560"/>
      <c r="J506" s="561"/>
      <c r="K506" s="559"/>
      <c r="L506" s="559"/>
      <c r="M506" s="559"/>
      <c r="N506" s="559"/>
      <c r="O506" s="561"/>
      <c r="P506" s="561"/>
      <c r="Q506" s="561"/>
      <c r="R506" s="558"/>
      <c r="S506" s="558"/>
      <c r="T506" s="557"/>
      <c r="U506" s="570"/>
      <c r="X506" s="558"/>
    </row>
    <row r="507" spans="1:27" ht="11.25" outlineLevel="3">
      <c r="A507" s="599"/>
      <c r="B507" s="600"/>
      <c r="C507" s="601">
        <v>109</v>
      </c>
      <c r="D507" s="602" t="s">
        <v>1368</v>
      </c>
      <c r="E507" s="603" t="s">
        <v>1977</v>
      </c>
      <c r="F507" s="604" t="s">
        <v>1976</v>
      </c>
      <c r="G507" s="602" t="s">
        <v>137</v>
      </c>
      <c r="H507" s="605">
        <v>36</v>
      </c>
      <c r="I507" s="606">
        <v>0</v>
      </c>
      <c r="J507" s="607">
        <f>H507*I507</f>
        <v>0</v>
      </c>
      <c r="K507" s="605"/>
      <c r="L507" s="605">
        <f>H507*K507</f>
        <v>0</v>
      </c>
      <c r="M507" s="605">
        <v>2.4E-2</v>
      </c>
      <c r="N507" s="605">
        <f>H507*M507</f>
        <v>0.86399999999999999</v>
      </c>
      <c r="O507" s="607">
        <v>21</v>
      </c>
      <c r="P507" s="607">
        <f>J507*(O507/100)</f>
        <v>0</v>
      </c>
      <c r="Q507" s="607">
        <f>J507+P507</f>
        <v>0</v>
      </c>
      <c r="R507" s="608"/>
      <c r="S507" s="608"/>
      <c r="T507" s="609">
        <v>1</v>
      </c>
      <c r="U507" s="570"/>
      <c r="V507" s="570"/>
      <c r="W507" s="570"/>
      <c r="X507" s="558"/>
    </row>
    <row r="508" spans="1:27" ht="58.5" outlineLevel="4">
      <c r="A508" s="610"/>
      <c r="B508" s="611"/>
      <c r="C508" s="611"/>
      <c r="D508" s="612"/>
      <c r="E508" s="613" t="s">
        <v>1330</v>
      </c>
      <c r="F508" s="641" t="s">
        <v>1975</v>
      </c>
      <c r="G508" s="641"/>
      <c r="H508" s="642"/>
      <c r="I508" s="643"/>
      <c r="J508" s="644"/>
      <c r="K508" s="614"/>
      <c r="L508" s="614"/>
      <c r="M508" s="614"/>
      <c r="N508" s="614"/>
      <c r="O508" s="615"/>
      <c r="P508" s="615"/>
      <c r="Q508" s="615"/>
      <c r="R508" s="612"/>
      <c r="S508" s="612"/>
      <c r="T508" s="611"/>
      <c r="U508" s="564"/>
      <c r="V508" s="570"/>
      <c r="W508" s="570"/>
      <c r="X508" s="616" t="str">
        <f>F508</f>
        <v>Ostatní práce  
  vyvěšení nebo zavěšení křídel 
    s případným uložením a opětovným zavěšením po provedení stavebních změn 
    dřevěných 
    dveřních, plochy 
      do 2 m2</v>
      </c>
      <c r="Y508" s="562"/>
      <c r="AA508" s="617"/>
    </row>
    <row r="509" spans="1:27" ht="7.5" customHeight="1" outlineLevel="4">
      <c r="B509" s="557"/>
      <c r="C509" s="557"/>
      <c r="D509" s="558"/>
      <c r="E509" s="558"/>
      <c r="F509" s="618"/>
      <c r="G509" s="558"/>
      <c r="H509" s="559"/>
      <c r="I509" s="560"/>
      <c r="J509" s="561"/>
      <c r="K509" s="559"/>
      <c r="L509" s="559"/>
      <c r="M509" s="559"/>
      <c r="N509" s="559"/>
      <c r="O509" s="561"/>
      <c r="P509" s="561"/>
      <c r="Q509" s="561"/>
      <c r="R509" s="558"/>
      <c r="S509" s="558"/>
      <c r="T509" s="557"/>
      <c r="U509" s="570"/>
      <c r="X509" s="558"/>
    </row>
    <row r="510" spans="1:27" ht="11.25" customHeight="1" outlineLevel="4">
      <c r="A510" s="619"/>
      <c r="B510" s="620"/>
      <c r="C510" s="620"/>
      <c r="D510" s="621"/>
      <c r="E510" s="622" t="s">
        <v>1434</v>
      </c>
      <c r="F510" s="623" t="s">
        <v>1974</v>
      </c>
      <c r="G510" s="621"/>
      <c r="H510" s="624">
        <v>17</v>
      </c>
      <c r="I510" s="625"/>
      <c r="J510" s="626"/>
      <c r="K510" s="627"/>
      <c r="L510" s="627"/>
      <c r="M510" s="627"/>
      <c r="N510" s="627"/>
      <c r="O510" s="626"/>
      <c r="P510" s="626"/>
      <c r="Q510" s="626"/>
      <c r="R510" s="621"/>
      <c r="S510" s="621"/>
      <c r="T510" s="620"/>
      <c r="U510" s="564"/>
      <c r="V510" s="570"/>
      <c r="W510" s="570"/>
      <c r="X510" s="558"/>
    </row>
    <row r="511" spans="1:27" ht="11.25" customHeight="1" outlineLevel="4">
      <c r="A511" s="619"/>
      <c r="B511" s="620"/>
      <c r="C511" s="620"/>
      <c r="D511" s="621"/>
      <c r="E511" s="622"/>
      <c r="F511" s="623" t="s">
        <v>1973</v>
      </c>
      <c r="G511" s="621"/>
      <c r="H511" s="624">
        <v>19</v>
      </c>
      <c r="I511" s="625"/>
      <c r="J511" s="626"/>
      <c r="K511" s="627"/>
      <c r="L511" s="627"/>
      <c r="M511" s="627"/>
      <c r="N511" s="627"/>
      <c r="O511" s="626"/>
      <c r="P511" s="626"/>
      <c r="Q511" s="626"/>
      <c r="R511" s="621"/>
      <c r="S511" s="621"/>
      <c r="T511" s="620"/>
      <c r="U511" s="564"/>
      <c r="V511" s="570"/>
      <c r="W511" s="570"/>
      <c r="X511" s="558"/>
    </row>
    <row r="512" spans="1:27" ht="7.5" customHeight="1" outlineLevel="4">
      <c r="A512" s="570"/>
      <c r="B512" s="557"/>
      <c r="C512" s="557"/>
      <c r="D512" s="558"/>
      <c r="E512" s="558"/>
      <c r="F512" s="568"/>
      <c r="G512" s="558"/>
      <c r="H512" s="559"/>
      <c r="I512" s="560"/>
      <c r="J512" s="561"/>
      <c r="K512" s="559"/>
      <c r="L512" s="559"/>
      <c r="M512" s="559"/>
      <c r="N512" s="559"/>
      <c r="O512" s="561"/>
      <c r="P512" s="561"/>
      <c r="Q512" s="561"/>
      <c r="R512" s="558"/>
      <c r="S512" s="558"/>
      <c r="T512" s="557"/>
      <c r="U512" s="570"/>
      <c r="X512" s="558"/>
    </row>
    <row r="513" spans="1:27" ht="11.25" outlineLevel="3">
      <c r="A513" s="599"/>
      <c r="B513" s="600"/>
      <c r="C513" s="601">
        <v>110</v>
      </c>
      <c r="D513" s="602" t="s">
        <v>1368</v>
      </c>
      <c r="E513" s="603" t="s">
        <v>1972</v>
      </c>
      <c r="F513" s="604" t="s">
        <v>1971</v>
      </c>
      <c r="G513" s="602" t="s">
        <v>137</v>
      </c>
      <c r="H513" s="605">
        <v>1</v>
      </c>
      <c r="I513" s="606">
        <v>0</v>
      </c>
      <c r="J513" s="607">
        <f>H513*I513</f>
        <v>0</v>
      </c>
      <c r="K513" s="605">
        <v>2.7E-4</v>
      </c>
      <c r="L513" s="605">
        <f>H513*K513</f>
        <v>2.7E-4</v>
      </c>
      <c r="M513" s="605"/>
      <c r="N513" s="605">
        <f>H513*M513</f>
        <v>0</v>
      </c>
      <c r="O513" s="607">
        <v>21</v>
      </c>
      <c r="P513" s="607">
        <f>J513*(O513/100)</f>
        <v>0</v>
      </c>
      <c r="Q513" s="607">
        <f>J513+P513</f>
        <v>0</v>
      </c>
      <c r="R513" s="608"/>
      <c r="S513" s="608"/>
      <c r="T513" s="609">
        <v>1</v>
      </c>
      <c r="U513" s="570"/>
      <c r="V513" s="570"/>
      <c r="W513" s="570"/>
      <c r="X513" s="558"/>
    </row>
    <row r="514" spans="1:27" ht="9.75" outlineLevel="4">
      <c r="A514" s="610"/>
      <c r="B514" s="611"/>
      <c r="C514" s="611"/>
      <c r="D514" s="612"/>
      <c r="E514" s="613" t="s">
        <v>1330</v>
      </c>
      <c r="F514" s="641" t="s">
        <v>1970</v>
      </c>
      <c r="G514" s="641"/>
      <c r="H514" s="642"/>
      <c r="I514" s="643"/>
      <c r="J514" s="644"/>
      <c r="K514" s="614"/>
      <c r="L514" s="614"/>
      <c r="M514" s="614"/>
      <c r="N514" s="614"/>
      <c r="O514" s="615"/>
      <c r="P514" s="615"/>
      <c r="Q514" s="615"/>
      <c r="R514" s="612"/>
      <c r="S514" s="612"/>
      <c r="T514" s="611"/>
      <c r="U514" s="564"/>
      <c r="V514" s="570"/>
      <c r="W514" s="570"/>
      <c r="X514" s="616" t="str">
        <f>F514</f>
        <v>Montáž oken plastových plochy do 1 m2 včetně montáže rámu otevíravých do zdiva</v>
      </c>
      <c r="Y514" s="562"/>
      <c r="AA514" s="617"/>
    </row>
    <row r="515" spans="1:27" ht="7.5" customHeight="1" outlineLevel="4">
      <c r="B515" s="557"/>
      <c r="C515" s="557"/>
      <c r="D515" s="558"/>
      <c r="E515" s="558"/>
      <c r="F515" s="618"/>
      <c r="G515" s="558"/>
      <c r="H515" s="559"/>
      <c r="I515" s="560"/>
      <c r="J515" s="561"/>
      <c r="K515" s="559"/>
      <c r="L515" s="559"/>
      <c r="M515" s="559"/>
      <c r="N515" s="559"/>
      <c r="O515" s="561"/>
      <c r="P515" s="561"/>
      <c r="Q515" s="561"/>
      <c r="R515" s="558"/>
      <c r="S515" s="558"/>
      <c r="T515" s="557"/>
      <c r="U515" s="570"/>
      <c r="X515" s="558"/>
    </row>
    <row r="516" spans="1:27" ht="11.25" outlineLevel="3">
      <c r="A516" s="599"/>
      <c r="B516" s="600"/>
      <c r="C516" s="601">
        <v>111</v>
      </c>
      <c r="D516" s="602" t="s">
        <v>1418</v>
      </c>
      <c r="E516" s="603" t="s">
        <v>1969</v>
      </c>
      <c r="F516" s="604" t="s">
        <v>1968</v>
      </c>
      <c r="G516" s="602" t="s">
        <v>1426</v>
      </c>
      <c r="H516" s="605">
        <v>0.495</v>
      </c>
      <c r="I516" s="606">
        <v>0</v>
      </c>
      <c r="J516" s="607">
        <f>H516*I516</f>
        <v>0</v>
      </c>
      <c r="K516" s="605">
        <v>3.4720000000000001E-2</v>
      </c>
      <c r="L516" s="605">
        <f>H516*K516</f>
        <v>1.7186400000000001E-2</v>
      </c>
      <c r="M516" s="605"/>
      <c r="N516" s="605">
        <f>H516*M516</f>
        <v>0</v>
      </c>
      <c r="O516" s="607">
        <v>21</v>
      </c>
      <c r="P516" s="607">
        <f>J516*(O516/100)</f>
        <v>0</v>
      </c>
      <c r="Q516" s="607">
        <f>J516+P516</f>
        <v>0</v>
      </c>
      <c r="R516" s="608"/>
      <c r="S516" s="608"/>
      <c r="T516" s="609">
        <v>1</v>
      </c>
      <c r="U516" s="570"/>
      <c r="V516" s="570"/>
      <c r="W516" s="570"/>
      <c r="X516" s="558"/>
    </row>
    <row r="517" spans="1:27" ht="9.75" outlineLevel="4">
      <c r="A517" s="610"/>
      <c r="B517" s="611"/>
      <c r="C517" s="611"/>
      <c r="D517" s="612"/>
      <c r="E517" s="613" t="s">
        <v>1330</v>
      </c>
      <c r="F517" s="641" t="s">
        <v>1400</v>
      </c>
      <c r="G517" s="641"/>
      <c r="H517" s="642"/>
      <c r="I517" s="643"/>
      <c r="J517" s="644"/>
      <c r="K517" s="614"/>
      <c r="L517" s="614"/>
      <c r="M517" s="614"/>
      <c r="N517" s="614"/>
      <c r="O517" s="615"/>
      <c r="P517" s="615"/>
      <c r="Q517" s="615"/>
      <c r="R517" s="612"/>
      <c r="S517" s="612"/>
      <c r="T517" s="611"/>
      <c r="U517" s="564"/>
      <c r="V517" s="570"/>
      <c r="W517" s="570"/>
      <c r="X517" s="616" t="str">
        <f>F517</f>
        <v>---</v>
      </c>
      <c r="Y517" s="562"/>
      <c r="AA517" s="617"/>
    </row>
    <row r="518" spans="1:27" ht="7.5" customHeight="1" outlineLevel="4">
      <c r="B518" s="557"/>
      <c r="C518" s="557"/>
      <c r="D518" s="558"/>
      <c r="E518" s="558"/>
      <c r="F518" s="618"/>
      <c r="G518" s="558"/>
      <c r="H518" s="559"/>
      <c r="I518" s="560"/>
      <c r="J518" s="561"/>
      <c r="K518" s="559"/>
      <c r="L518" s="559"/>
      <c r="M518" s="559"/>
      <c r="N518" s="559"/>
      <c r="O518" s="561"/>
      <c r="P518" s="561"/>
      <c r="Q518" s="561"/>
      <c r="R518" s="558"/>
      <c r="S518" s="558"/>
      <c r="T518" s="557"/>
      <c r="U518" s="570"/>
      <c r="X518" s="558"/>
    </row>
    <row r="519" spans="1:27" ht="11.25" customHeight="1" outlineLevel="4">
      <c r="A519" s="619"/>
      <c r="B519" s="620"/>
      <c r="C519" s="620"/>
      <c r="D519" s="621"/>
      <c r="E519" s="622" t="s">
        <v>1434</v>
      </c>
      <c r="F519" s="623" t="s">
        <v>1967</v>
      </c>
      <c r="G519" s="621"/>
      <c r="H519" s="624">
        <v>0.49500000000000005</v>
      </c>
      <c r="I519" s="625"/>
      <c r="J519" s="626"/>
      <c r="K519" s="627"/>
      <c r="L519" s="627"/>
      <c r="M519" s="627"/>
      <c r="N519" s="627"/>
      <c r="O519" s="626"/>
      <c r="P519" s="626"/>
      <c r="Q519" s="626"/>
      <c r="R519" s="621"/>
      <c r="S519" s="621"/>
      <c r="T519" s="620"/>
      <c r="U519" s="564"/>
      <c r="V519" s="570"/>
      <c r="W519" s="570"/>
      <c r="X519" s="558"/>
    </row>
    <row r="520" spans="1:27" ht="7.5" customHeight="1" outlineLevel="4">
      <c r="A520" s="570"/>
      <c r="B520" s="557"/>
      <c r="C520" s="557"/>
      <c r="D520" s="558"/>
      <c r="E520" s="558"/>
      <c r="F520" s="568"/>
      <c r="G520" s="558"/>
      <c r="H520" s="559"/>
      <c r="I520" s="560"/>
      <c r="J520" s="561"/>
      <c r="K520" s="559"/>
      <c r="L520" s="559"/>
      <c r="M520" s="559"/>
      <c r="N520" s="559"/>
      <c r="O520" s="561"/>
      <c r="P520" s="561"/>
      <c r="Q520" s="561"/>
      <c r="R520" s="558"/>
      <c r="S520" s="558"/>
      <c r="T520" s="557"/>
      <c r="U520" s="570"/>
      <c r="X520" s="558"/>
    </row>
    <row r="521" spans="1:27" ht="11.25" outlineLevel="3">
      <c r="A521" s="599"/>
      <c r="B521" s="600"/>
      <c r="C521" s="601">
        <v>112</v>
      </c>
      <c r="D521" s="602" t="s">
        <v>1368</v>
      </c>
      <c r="E521" s="603" t="s">
        <v>1966</v>
      </c>
      <c r="F521" s="604" t="s">
        <v>1965</v>
      </c>
      <c r="G521" s="602" t="s">
        <v>1426</v>
      </c>
      <c r="H521" s="605">
        <v>6.21</v>
      </c>
      <c r="I521" s="606">
        <v>0</v>
      </c>
      <c r="J521" s="607">
        <f>H521*I521</f>
        <v>0</v>
      </c>
      <c r="K521" s="605">
        <v>2.5999999999999998E-4</v>
      </c>
      <c r="L521" s="605">
        <f>H521*K521</f>
        <v>1.6145999999999999E-3</v>
      </c>
      <c r="M521" s="605"/>
      <c r="N521" s="605">
        <f>H521*M521</f>
        <v>0</v>
      </c>
      <c r="O521" s="607">
        <v>21</v>
      </c>
      <c r="P521" s="607">
        <f>J521*(O521/100)</f>
        <v>0</v>
      </c>
      <c r="Q521" s="607">
        <f>J521+P521</f>
        <v>0</v>
      </c>
      <c r="R521" s="608"/>
      <c r="S521" s="608"/>
      <c r="T521" s="609">
        <v>1</v>
      </c>
      <c r="U521" s="570"/>
      <c r="V521" s="570"/>
      <c r="W521" s="570"/>
      <c r="X521" s="558"/>
    </row>
    <row r="522" spans="1:27" ht="9.75" outlineLevel="4">
      <c r="A522" s="610"/>
      <c r="B522" s="611"/>
      <c r="C522" s="611"/>
      <c r="D522" s="612"/>
      <c r="E522" s="613" t="s">
        <v>1330</v>
      </c>
      <c r="F522" s="641" t="s">
        <v>1964</v>
      </c>
      <c r="G522" s="641"/>
      <c r="H522" s="642"/>
      <c r="I522" s="643"/>
      <c r="J522" s="644"/>
      <c r="K522" s="614"/>
      <c r="L522" s="614"/>
      <c r="M522" s="614"/>
      <c r="N522" s="614"/>
      <c r="O522" s="615"/>
      <c r="P522" s="615"/>
      <c r="Q522" s="615"/>
      <c r="R522" s="612"/>
      <c r="S522" s="612"/>
      <c r="T522" s="611"/>
      <c r="U522" s="564"/>
      <c r="V522" s="570"/>
      <c r="W522" s="570"/>
      <c r="X522" s="616" t="str">
        <f>F522</f>
        <v>Montáž oken dřevěných včetně montáže rámu podávacích vertikálně posuvných s protizávažím v ochranném krytu</v>
      </c>
      <c r="Y522" s="562"/>
      <c r="AA522" s="617"/>
    </row>
    <row r="523" spans="1:27" ht="7.5" customHeight="1" outlineLevel="4">
      <c r="B523" s="557"/>
      <c r="C523" s="557"/>
      <c r="D523" s="558"/>
      <c r="E523" s="558"/>
      <c r="F523" s="618"/>
      <c r="G523" s="558"/>
      <c r="H523" s="559"/>
      <c r="I523" s="560"/>
      <c r="J523" s="561"/>
      <c r="K523" s="559"/>
      <c r="L523" s="559"/>
      <c r="M523" s="559"/>
      <c r="N523" s="559"/>
      <c r="O523" s="561"/>
      <c r="P523" s="561"/>
      <c r="Q523" s="561"/>
      <c r="R523" s="558"/>
      <c r="S523" s="558"/>
      <c r="T523" s="557"/>
      <c r="U523" s="570"/>
      <c r="X523" s="558"/>
    </row>
    <row r="524" spans="1:27" ht="11.25" customHeight="1" outlineLevel="4">
      <c r="A524" s="619"/>
      <c r="B524" s="620"/>
      <c r="C524" s="620"/>
      <c r="D524" s="621"/>
      <c r="E524" s="622" t="s">
        <v>1434</v>
      </c>
      <c r="F524" s="623" t="s">
        <v>1963</v>
      </c>
      <c r="G524" s="621"/>
      <c r="H524" s="624">
        <v>6.21</v>
      </c>
      <c r="I524" s="625"/>
      <c r="J524" s="626"/>
      <c r="K524" s="627"/>
      <c r="L524" s="627"/>
      <c r="M524" s="627"/>
      <c r="N524" s="627"/>
      <c r="O524" s="626"/>
      <c r="P524" s="626"/>
      <c r="Q524" s="626"/>
      <c r="R524" s="621"/>
      <c r="S524" s="621"/>
      <c r="T524" s="620"/>
      <c r="U524" s="564"/>
      <c r="V524" s="570"/>
      <c r="W524" s="570"/>
      <c r="X524" s="558"/>
    </row>
    <row r="525" spans="1:27" ht="7.5" customHeight="1" outlineLevel="4">
      <c r="A525" s="570"/>
      <c r="B525" s="557"/>
      <c r="C525" s="557"/>
      <c r="D525" s="558"/>
      <c r="E525" s="558"/>
      <c r="F525" s="568"/>
      <c r="G525" s="558"/>
      <c r="H525" s="559"/>
      <c r="I525" s="560"/>
      <c r="J525" s="561"/>
      <c r="K525" s="559"/>
      <c r="L525" s="559"/>
      <c r="M525" s="559"/>
      <c r="N525" s="559"/>
      <c r="O525" s="561"/>
      <c r="P525" s="561"/>
      <c r="Q525" s="561"/>
      <c r="R525" s="558"/>
      <c r="S525" s="558"/>
      <c r="T525" s="557"/>
      <c r="U525" s="570"/>
      <c r="X525" s="558"/>
    </row>
    <row r="526" spans="1:27" ht="11.25" outlineLevel="3">
      <c r="A526" s="599"/>
      <c r="B526" s="600"/>
      <c r="C526" s="601">
        <v>113</v>
      </c>
      <c r="D526" s="602" t="s">
        <v>1418</v>
      </c>
      <c r="E526" s="603" t="s">
        <v>1962</v>
      </c>
      <c r="F526" s="604" t="s">
        <v>1961</v>
      </c>
      <c r="G526" s="602" t="s">
        <v>1426</v>
      </c>
      <c r="H526" s="605">
        <v>6.21</v>
      </c>
      <c r="I526" s="606">
        <v>0</v>
      </c>
      <c r="J526" s="607">
        <f>H526*I526</f>
        <v>0</v>
      </c>
      <c r="K526" s="605">
        <v>4.3999999999999997E-2</v>
      </c>
      <c r="L526" s="605">
        <f>H526*K526</f>
        <v>0.27323999999999998</v>
      </c>
      <c r="M526" s="605"/>
      <c r="N526" s="605">
        <f>H526*M526</f>
        <v>0</v>
      </c>
      <c r="O526" s="607">
        <v>21</v>
      </c>
      <c r="P526" s="607">
        <f>J526*(O526/100)</f>
        <v>0</v>
      </c>
      <c r="Q526" s="607">
        <f>J526+P526</f>
        <v>0</v>
      </c>
      <c r="R526" s="608"/>
      <c r="S526" s="608"/>
      <c r="T526" s="609">
        <v>1</v>
      </c>
      <c r="U526" s="570"/>
      <c r="V526" s="570"/>
      <c r="W526" s="570"/>
      <c r="X526" s="558"/>
    </row>
    <row r="527" spans="1:27" ht="9.75" outlineLevel="4">
      <c r="A527" s="610"/>
      <c r="B527" s="611"/>
      <c r="C527" s="611"/>
      <c r="D527" s="612"/>
      <c r="E527" s="613" t="s">
        <v>1330</v>
      </c>
      <c r="F527" s="641" t="s">
        <v>1400</v>
      </c>
      <c r="G527" s="641"/>
      <c r="H527" s="642"/>
      <c r="I527" s="643"/>
      <c r="J527" s="644"/>
      <c r="K527" s="614"/>
      <c r="L527" s="614"/>
      <c r="M527" s="614"/>
      <c r="N527" s="614"/>
      <c r="O527" s="615"/>
      <c r="P527" s="615"/>
      <c r="Q527" s="615"/>
      <c r="R527" s="612"/>
      <c r="S527" s="612"/>
      <c r="T527" s="611"/>
      <c r="U527" s="564"/>
      <c r="V527" s="570"/>
      <c r="W527" s="570"/>
      <c r="X527" s="616" t="str">
        <f>F527</f>
        <v>---</v>
      </c>
      <c r="Y527" s="562"/>
      <c r="AA527" s="617"/>
    </row>
    <row r="528" spans="1:27" ht="7.5" customHeight="1" outlineLevel="4">
      <c r="B528" s="557"/>
      <c r="C528" s="557"/>
      <c r="D528" s="558"/>
      <c r="E528" s="558"/>
      <c r="F528" s="618"/>
      <c r="G528" s="558"/>
      <c r="H528" s="559"/>
      <c r="I528" s="560"/>
      <c r="J528" s="561"/>
      <c r="K528" s="559"/>
      <c r="L528" s="559"/>
      <c r="M528" s="559"/>
      <c r="N528" s="559"/>
      <c r="O528" s="561"/>
      <c r="P528" s="561"/>
      <c r="Q528" s="561"/>
      <c r="R528" s="558"/>
      <c r="S528" s="558"/>
      <c r="T528" s="557"/>
      <c r="U528" s="570"/>
      <c r="X528" s="558"/>
    </row>
    <row r="529" spans="1:27" ht="11.25" outlineLevel="3">
      <c r="A529" s="599"/>
      <c r="B529" s="600"/>
      <c r="C529" s="601">
        <v>114</v>
      </c>
      <c r="D529" s="602" t="s">
        <v>1368</v>
      </c>
      <c r="E529" s="603" t="s">
        <v>1960</v>
      </c>
      <c r="F529" s="604" t="s">
        <v>1959</v>
      </c>
      <c r="G529" s="602" t="s">
        <v>634</v>
      </c>
      <c r="H529" s="605">
        <v>0.70616100000000004</v>
      </c>
      <c r="I529" s="606">
        <v>0</v>
      </c>
      <c r="J529" s="607">
        <f>H529*I529</f>
        <v>0</v>
      </c>
      <c r="K529" s="605"/>
      <c r="L529" s="605">
        <f>H529*K529</f>
        <v>0</v>
      </c>
      <c r="M529" s="605"/>
      <c r="N529" s="605">
        <f>H529*M529</f>
        <v>0</v>
      </c>
      <c r="O529" s="607">
        <v>21</v>
      </c>
      <c r="P529" s="607">
        <f>J529*(O529/100)</f>
        <v>0</v>
      </c>
      <c r="Q529" s="607">
        <f>J529+P529</f>
        <v>0</v>
      </c>
      <c r="R529" s="608"/>
      <c r="S529" s="608"/>
      <c r="T529" s="609">
        <v>1</v>
      </c>
      <c r="U529" s="570"/>
      <c r="V529" s="570"/>
      <c r="W529" s="570"/>
      <c r="X529" s="558"/>
    </row>
    <row r="530" spans="1:27" ht="48.75" outlineLevel="4">
      <c r="A530" s="610"/>
      <c r="B530" s="611"/>
      <c r="C530" s="611"/>
      <c r="D530" s="612"/>
      <c r="E530" s="613" t="s">
        <v>1330</v>
      </c>
      <c r="F530" s="641" t="s">
        <v>1958</v>
      </c>
      <c r="G530" s="641"/>
      <c r="H530" s="642"/>
      <c r="I530" s="643"/>
      <c r="J530" s="644"/>
      <c r="K530" s="614"/>
      <c r="L530" s="614"/>
      <c r="M530" s="614"/>
      <c r="N530" s="614"/>
      <c r="O530" s="615"/>
      <c r="P530" s="615"/>
      <c r="Q530" s="615"/>
      <c r="R530" s="612"/>
      <c r="S530" s="612"/>
      <c r="T530" s="611"/>
      <c r="U530" s="564"/>
      <c r="V530" s="570"/>
      <c r="W530" s="570"/>
      <c r="X530" s="616" t="str">
        <f>F530</f>
        <v>Přesun hmot pro konstrukce truhlářské 
  stanovený z hmotnosti přesunovaného materiálu 
    vodorovná dopravní vzdálenost do 50 m 
    v objektech výšky 
      přes 12 do 24 m</v>
      </c>
      <c r="Y530" s="562"/>
      <c r="AA530" s="617"/>
    </row>
    <row r="531" spans="1:27" ht="7.5" customHeight="1" outlineLevel="4">
      <c r="B531" s="557"/>
      <c r="C531" s="557"/>
      <c r="D531" s="558"/>
      <c r="E531" s="558"/>
      <c r="F531" s="618"/>
      <c r="G531" s="558"/>
      <c r="H531" s="559"/>
      <c r="I531" s="560"/>
      <c r="J531" s="561"/>
      <c r="K531" s="559"/>
      <c r="L531" s="559"/>
      <c r="M531" s="559"/>
      <c r="N531" s="559"/>
      <c r="O531" s="561"/>
      <c r="P531" s="561"/>
      <c r="Q531" s="561"/>
      <c r="R531" s="558"/>
      <c r="S531" s="558"/>
      <c r="T531" s="557"/>
      <c r="U531" s="570"/>
      <c r="X531" s="558"/>
    </row>
    <row r="532" spans="1:27" outlineLevel="3">
      <c r="B532" s="564"/>
      <c r="C532" s="564"/>
      <c r="D532" s="564"/>
      <c r="E532" s="564"/>
      <c r="F532" s="564"/>
      <c r="G532" s="564"/>
      <c r="H532" s="564"/>
      <c r="I532" s="570"/>
      <c r="J532" s="570"/>
      <c r="K532" s="564"/>
      <c r="L532" s="564"/>
      <c r="M532" s="564"/>
      <c r="N532" s="564"/>
      <c r="O532" s="564"/>
      <c r="P532" s="570"/>
      <c r="Q532" s="570"/>
      <c r="R532" s="570"/>
      <c r="S532" s="564"/>
      <c r="T532" s="564"/>
      <c r="X532" s="564"/>
    </row>
    <row r="533" spans="1:27" ht="11.25" outlineLevel="2">
      <c r="A533" s="589" t="s">
        <v>1957</v>
      </c>
      <c r="B533" s="590">
        <v>3</v>
      </c>
      <c r="C533" s="591"/>
      <c r="D533" s="592" t="s">
        <v>1336</v>
      </c>
      <c r="E533" s="592"/>
      <c r="F533" s="593" t="s">
        <v>1956</v>
      </c>
      <c r="G533" s="592"/>
      <c r="H533" s="594"/>
      <c r="I533" s="595"/>
      <c r="J533" s="596">
        <f>SUBTOTAL(9,J534:J562)</f>
        <v>0</v>
      </c>
      <c r="K533" s="594"/>
      <c r="L533" s="597">
        <f>SUBTOTAL(9,L534:L562)</f>
        <v>0.22126404000000002</v>
      </c>
      <c r="M533" s="594"/>
      <c r="N533" s="597">
        <f>SUBTOTAL(9,N534:N562)</f>
        <v>0</v>
      </c>
      <c r="O533" s="598"/>
      <c r="P533" s="596">
        <f>SUBTOTAL(9,P534:P562)</f>
        <v>0</v>
      </c>
      <c r="Q533" s="596">
        <f>SUBTOTAL(9,Q534:Q562)</f>
        <v>0</v>
      </c>
      <c r="R533" s="592"/>
      <c r="S533" s="592"/>
      <c r="T533" s="590">
        <f>SUBTOTAL(9,T534:T562)</f>
        <v>8</v>
      </c>
      <c r="U533" s="564"/>
      <c r="V533" s="570"/>
      <c r="W533" s="570"/>
      <c r="X533" s="558"/>
    </row>
    <row r="534" spans="1:27" ht="11.25" outlineLevel="3">
      <c r="A534" s="599"/>
      <c r="B534" s="600"/>
      <c r="C534" s="601">
        <v>115</v>
      </c>
      <c r="D534" s="602" t="s">
        <v>1368</v>
      </c>
      <c r="E534" s="603" t="s">
        <v>1955</v>
      </c>
      <c r="F534" s="604" t="s">
        <v>1954</v>
      </c>
      <c r="G534" s="602" t="s">
        <v>881</v>
      </c>
      <c r="H534" s="605">
        <v>694.39400000000001</v>
      </c>
      <c r="I534" s="606">
        <v>0</v>
      </c>
      <c r="J534" s="607">
        <f>H534*I534</f>
        <v>0</v>
      </c>
      <c r="K534" s="605">
        <v>6.0000000000000002E-5</v>
      </c>
      <c r="L534" s="605">
        <f>H534*K534</f>
        <v>4.1663640000000002E-2</v>
      </c>
      <c r="M534" s="605"/>
      <c r="N534" s="605">
        <f>H534*M534</f>
        <v>0</v>
      </c>
      <c r="O534" s="607">
        <v>21</v>
      </c>
      <c r="P534" s="607">
        <f>J534*(O534/100)</f>
        <v>0</v>
      </c>
      <c r="Q534" s="607">
        <f>J534+P534</f>
        <v>0</v>
      </c>
      <c r="R534" s="608"/>
      <c r="S534" s="608"/>
      <c r="T534" s="609">
        <v>1</v>
      </c>
      <c r="U534" s="570"/>
      <c r="V534" s="570"/>
      <c r="W534" s="570"/>
      <c r="X534" s="558"/>
    </row>
    <row r="535" spans="1:27" ht="9.75" outlineLevel="4">
      <c r="A535" s="610"/>
      <c r="B535" s="611"/>
      <c r="C535" s="611"/>
      <c r="D535" s="612"/>
      <c r="E535" s="613" t="s">
        <v>1330</v>
      </c>
      <c r="F535" s="641" t="s">
        <v>1953</v>
      </c>
      <c r="G535" s="641"/>
      <c r="H535" s="642"/>
      <c r="I535" s="643"/>
      <c r="J535" s="644"/>
      <c r="K535" s="614"/>
      <c r="L535" s="614"/>
      <c r="M535" s="614"/>
      <c r="N535" s="614"/>
      <c r="O535" s="615"/>
      <c r="P535" s="615"/>
      <c r="Q535" s="615"/>
      <c r="R535" s="612"/>
      <c r="S535" s="612"/>
      <c r="T535" s="611"/>
      <c r="U535" s="564"/>
      <c r="V535" s="570"/>
      <c r="W535" s="570"/>
      <c r="X535" s="616" t="str">
        <f>F535</f>
        <v>Montáž ostatních atypických zámečnických konstrukcí hmotnosti přes 5 do 10 kg</v>
      </c>
      <c r="Y535" s="562"/>
      <c r="AA535" s="617"/>
    </row>
    <row r="536" spans="1:27" ht="7.5" customHeight="1" outlineLevel="4">
      <c r="B536" s="557"/>
      <c r="C536" s="557"/>
      <c r="D536" s="558"/>
      <c r="E536" s="558"/>
      <c r="F536" s="618"/>
      <c r="G536" s="558"/>
      <c r="H536" s="559"/>
      <c r="I536" s="560"/>
      <c r="J536" s="561"/>
      <c r="K536" s="559"/>
      <c r="L536" s="559"/>
      <c r="M536" s="559"/>
      <c r="N536" s="559"/>
      <c r="O536" s="561"/>
      <c r="P536" s="561"/>
      <c r="Q536" s="561"/>
      <c r="R536" s="558"/>
      <c r="S536" s="558"/>
      <c r="T536" s="557"/>
      <c r="U536" s="570"/>
      <c r="X536" s="558"/>
    </row>
    <row r="537" spans="1:27" ht="11.25" customHeight="1" outlineLevel="4">
      <c r="A537" s="619"/>
      <c r="B537" s="620"/>
      <c r="C537" s="620"/>
      <c r="D537" s="621"/>
      <c r="E537" s="622" t="s">
        <v>1434</v>
      </c>
      <c r="F537" s="623" t="s">
        <v>1952</v>
      </c>
      <c r="G537" s="621"/>
      <c r="H537" s="624">
        <v>694.39400000000001</v>
      </c>
      <c r="I537" s="625"/>
      <c r="J537" s="626"/>
      <c r="K537" s="627"/>
      <c r="L537" s="627"/>
      <c r="M537" s="627"/>
      <c r="N537" s="627"/>
      <c r="O537" s="626"/>
      <c r="P537" s="626"/>
      <c r="Q537" s="626"/>
      <c r="R537" s="621"/>
      <c r="S537" s="621"/>
      <c r="T537" s="620"/>
      <c r="U537" s="564"/>
      <c r="V537" s="570"/>
      <c r="W537" s="570"/>
      <c r="X537" s="558"/>
    </row>
    <row r="538" spans="1:27" ht="7.5" customHeight="1" outlineLevel="4">
      <c r="A538" s="570"/>
      <c r="B538" s="557"/>
      <c r="C538" s="557"/>
      <c r="D538" s="558"/>
      <c r="E538" s="558"/>
      <c r="F538" s="568"/>
      <c r="G538" s="558"/>
      <c r="H538" s="559"/>
      <c r="I538" s="560"/>
      <c r="J538" s="561"/>
      <c r="K538" s="559"/>
      <c r="L538" s="559"/>
      <c r="M538" s="559"/>
      <c r="N538" s="559"/>
      <c r="O538" s="561"/>
      <c r="P538" s="561"/>
      <c r="Q538" s="561"/>
      <c r="R538" s="558"/>
      <c r="S538" s="558"/>
      <c r="T538" s="557"/>
      <c r="U538" s="570"/>
      <c r="X538" s="558"/>
    </row>
    <row r="539" spans="1:27" ht="11.25" outlineLevel="3">
      <c r="A539" s="599"/>
      <c r="B539" s="600"/>
      <c r="C539" s="601">
        <v>116</v>
      </c>
      <c r="D539" s="602" t="s">
        <v>1418</v>
      </c>
      <c r="E539" s="603" t="s">
        <v>1951</v>
      </c>
      <c r="F539" s="604" t="s">
        <v>1950</v>
      </c>
      <c r="G539" s="602" t="s">
        <v>634</v>
      </c>
      <c r="H539" s="605">
        <v>2.71296E-2</v>
      </c>
      <c r="I539" s="606">
        <v>0</v>
      </c>
      <c r="J539" s="607">
        <f>H539*I539</f>
        <v>0</v>
      </c>
      <c r="K539" s="605">
        <v>1</v>
      </c>
      <c r="L539" s="605">
        <f>H539*K539</f>
        <v>2.71296E-2</v>
      </c>
      <c r="M539" s="605"/>
      <c r="N539" s="605">
        <f>H539*M539</f>
        <v>0</v>
      </c>
      <c r="O539" s="607">
        <v>21</v>
      </c>
      <c r="P539" s="607">
        <f>J539*(O539/100)</f>
        <v>0</v>
      </c>
      <c r="Q539" s="607">
        <f>J539+P539</f>
        <v>0</v>
      </c>
      <c r="R539" s="608"/>
      <c r="S539" s="608"/>
      <c r="T539" s="609">
        <v>1</v>
      </c>
      <c r="U539" s="570"/>
      <c r="V539" s="570"/>
      <c r="W539" s="570"/>
      <c r="X539" s="558"/>
    </row>
    <row r="540" spans="1:27" ht="9.75" outlineLevel="4">
      <c r="A540" s="610"/>
      <c r="B540" s="611"/>
      <c r="C540" s="611"/>
      <c r="D540" s="612"/>
      <c r="E540" s="613" t="s">
        <v>1330</v>
      </c>
      <c r="F540" s="641" t="s">
        <v>1400</v>
      </c>
      <c r="G540" s="641"/>
      <c r="H540" s="642"/>
      <c r="I540" s="643"/>
      <c r="J540" s="644"/>
      <c r="K540" s="614"/>
      <c r="L540" s="614"/>
      <c r="M540" s="614"/>
      <c r="N540" s="614"/>
      <c r="O540" s="615"/>
      <c r="P540" s="615"/>
      <c r="Q540" s="615"/>
      <c r="R540" s="612"/>
      <c r="S540" s="612"/>
      <c r="T540" s="611"/>
      <c r="U540" s="564"/>
      <c r="V540" s="570"/>
      <c r="W540" s="570"/>
      <c r="X540" s="616" t="str">
        <f>F540</f>
        <v>---</v>
      </c>
      <c r="Y540" s="562"/>
      <c r="AA540" s="617"/>
    </row>
    <row r="541" spans="1:27" ht="7.5" customHeight="1" outlineLevel="4">
      <c r="B541" s="557"/>
      <c r="C541" s="557"/>
      <c r="D541" s="558"/>
      <c r="E541" s="558"/>
      <c r="F541" s="618"/>
      <c r="G541" s="558"/>
      <c r="H541" s="559"/>
      <c r="I541" s="560"/>
      <c r="J541" s="561"/>
      <c r="K541" s="559"/>
      <c r="L541" s="559"/>
      <c r="M541" s="559"/>
      <c r="N541" s="559"/>
      <c r="O541" s="561"/>
      <c r="P541" s="561"/>
      <c r="Q541" s="561"/>
      <c r="R541" s="558"/>
      <c r="S541" s="558"/>
      <c r="T541" s="557"/>
      <c r="U541" s="570"/>
      <c r="X541" s="558"/>
    </row>
    <row r="542" spans="1:27" ht="11.25" customHeight="1" outlineLevel="4">
      <c r="A542" s="619"/>
      <c r="B542" s="620"/>
      <c r="C542" s="620"/>
      <c r="D542" s="621"/>
      <c r="E542" s="622" t="s">
        <v>1434</v>
      </c>
      <c r="F542" s="623" t="s">
        <v>1949</v>
      </c>
      <c r="G542" s="621"/>
      <c r="H542" s="624">
        <v>2.7129600000000004E-2</v>
      </c>
      <c r="I542" s="625"/>
      <c r="J542" s="626"/>
      <c r="K542" s="627"/>
      <c r="L542" s="627"/>
      <c r="M542" s="627"/>
      <c r="N542" s="627"/>
      <c r="O542" s="626"/>
      <c r="P542" s="626"/>
      <c r="Q542" s="626"/>
      <c r="R542" s="621"/>
      <c r="S542" s="621"/>
      <c r="T542" s="620"/>
      <c r="U542" s="564"/>
      <c r="V542" s="570"/>
      <c r="W542" s="570"/>
      <c r="X542" s="558"/>
    </row>
    <row r="543" spans="1:27" ht="7.5" customHeight="1" outlineLevel="4">
      <c r="A543" s="570"/>
      <c r="B543" s="557"/>
      <c r="C543" s="557"/>
      <c r="D543" s="558"/>
      <c r="E543" s="558"/>
      <c r="F543" s="568"/>
      <c r="G543" s="558"/>
      <c r="H543" s="559"/>
      <c r="I543" s="560"/>
      <c r="J543" s="561"/>
      <c r="K543" s="559"/>
      <c r="L543" s="559"/>
      <c r="M543" s="559"/>
      <c r="N543" s="559"/>
      <c r="O543" s="561"/>
      <c r="P543" s="561"/>
      <c r="Q543" s="561"/>
      <c r="R543" s="558"/>
      <c r="S543" s="558"/>
      <c r="T543" s="557"/>
      <c r="U543" s="570"/>
      <c r="X543" s="558"/>
    </row>
    <row r="544" spans="1:27" ht="11.25" outlineLevel="3">
      <c r="A544" s="599"/>
      <c r="B544" s="600"/>
      <c r="C544" s="601">
        <v>117</v>
      </c>
      <c r="D544" s="602" t="s">
        <v>1368</v>
      </c>
      <c r="E544" s="603" t="s">
        <v>1948</v>
      </c>
      <c r="F544" s="604" t="s">
        <v>1947</v>
      </c>
      <c r="G544" s="602" t="s">
        <v>114</v>
      </c>
      <c r="H544" s="605">
        <v>10.92</v>
      </c>
      <c r="I544" s="606">
        <v>0</v>
      </c>
      <c r="J544" s="607">
        <f>H544*I544</f>
        <v>0</v>
      </c>
      <c r="K544" s="605">
        <v>2.4000000000000001E-4</v>
      </c>
      <c r="L544" s="605">
        <f>H544*K544</f>
        <v>2.6208E-3</v>
      </c>
      <c r="M544" s="605"/>
      <c r="N544" s="605">
        <f>H544*M544</f>
        <v>0</v>
      </c>
      <c r="O544" s="607">
        <v>21</v>
      </c>
      <c r="P544" s="607">
        <f>J544*(O544/100)</f>
        <v>0</v>
      </c>
      <c r="Q544" s="607">
        <f>J544+P544</f>
        <v>0</v>
      </c>
      <c r="R544" s="608"/>
      <c r="S544" s="608"/>
      <c r="T544" s="609">
        <v>1</v>
      </c>
      <c r="U544" s="570"/>
      <c r="V544" s="570"/>
      <c r="W544" s="570"/>
      <c r="X544" s="558"/>
    </row>
    <row r="545" spans="1:27" ht="9.75" outlineLevel="4">
      <c r="A545" s="610"/>
      <c r="B545" s="611"/>
      <c r="C545" s="611"/>
      <c r="D545" s="612"/>
      <c r="E545" s="613" t="s">
        <v>1330</v>
      </c>
      <c r="F545" s="641" t="s">
        <v>1946</v>
      </c>
      <c r="G545" s="641"/>
      <c r="H545" s="642"/>
      <c r="I545" s="643"/>
      <c r="J545" s="644"/>
      <c r="K545" s="614"/>
      <c r="L545" s="614"/>
      <c r="M545" s="614"/>
      <c r="N545" s="614"/>
      <c r="O545" s="615"/>
      <c r="P545" s="615"/>
      <c r="Q545" s="615"/>
      <c r="R545" s="612"/>
      <c r="S545" s="612"/>
      <c r="T545" s="611"/>
      <c r="U545" s="564"/>
      <c r="V545" s="570"/>
      <c r="W545" s="570"/>
      <c r="X545" s="616" t="str">
        <f>F545</f>
        <v>Ostatní opravy svařováním</v>
      </c>
      <c r="Y545" s="562"/>
      <c r="AA545" s="617"/>
    </row>
    <row r="546" spans="1:27" ht="7.5" customHeight="1" outlineLevel="4">
      <c r="B546" s="557"/>
      <c r="C546" s="557"/>
      <c r="D546" s="558"/>
      <c r="E546" s="558"/>
      <c r="F546" s="618"/>
      <c r="G546" s="558"/>
      <c r="H546" s="559"/>
      <c r="I546" s="560"/>
      <c r="J546" s="561"/>
      <c r="K546" s="559"/>
      <c r="L546" s="559"/>
      <c r="M546" s="559"/>
      <c r="N546" s="559"/>
      <c r="O546" s="561"/>
      <c r="P546" s="561"/>
      <c r="Q546" s="561"/>
      <c r="R546" s="558"/>
      <c r="S546" s="558"/>
      <c r="T546" s="557"/>
      <c r="U546" s="570"/>
      <c r="X546" s="558"/>
    </row>
    <row r="547" spans="1:27" ht="11.25" outlineLevel="3">
      <c r="A547" s="599"/>
      <c r="B547" s="600"/>
      <c r="C547" s="601">
        <v>118</v>
      </c>
      <c r="D547" s="602" t="s">
        <v>1368</v>
      </c>
      <c r="E547" s="603" t="s">
        <v>1945</v>
      </c>
      <c r="F547" s="604" t="s">
        <v>1944</v>
      </c>
      <c r="G547" s="602" t="s">
        <v>881</v>
      </c>
      <c r="H547" s="605">
        <v>87</v>
      </c>
      <c r="I547" s="606">
        <v>0</v>
      </c>
      <c r="J547" s="607">
        <f>H547*I547</f>
        <v>0</v>
      </c>
      <c r="K547" s="605">
        <v>5.0000000000000002E-5</v>
      </c>
      <c r="L547" s="605">
        <f>H547*K547</f>
        <v>4.3500000000000006E-3</v>
      </c>
      <c r="M547" s="605"/>
      <c r="N547" s="605">
        <f>H547*M547</f>
        <v>0</v>
      </c>
      <c r="O547" s="607">
        <v>21</v>
      </c>
      <c r="P547" s="607">
        <f>J547*(O547/100)</f>
        <v>0</v>
      </c>
      <c r="Q547" s="607">
        <f>J547+P547</f>
        <v>0</v>
      </c>
      <c r="R547" s="608"/>
      <c r="S547" s="608"/>
      <c r="T547" s="609">
        <v>1</v>
      </c>
      <c r="U547" s="570"/>
      <c r="V547" s="570"/>
      <c r="W547" s="570"/>
      <c r="X547" s="558"/>
    </row>
    <row r="548" spans="1:27" ht="9.75" outlineLevel="4">
      <c r="A548" s="610"/>
      <c r="B548" s="611"/>
      <c r="C548" s="611"/>
      <c r="D548" s="612"/>
      <c r="E548" s="613" t="s">
        <v>1330</v>
      </c>
      <c r="F548" s="641" t="s">
        <v>1943</v>
      </c>
      <c r="G548" s="641"/>
      <c r="H548" s="642"/>
      <c r="I548" s="643"/>
      <c r="J548" s="644"/>
      <c r="K548" s="614"/>
      <c r="L548" s="614"/>
      <c r="M548" s="614"/>
      <c r="N548" s="614"/>
      <c r="O548" s="615"/>
      <c r="P548" s="615"/>
      <c r="Q548" s="615"/>
      <c r="R548" s="612"/>
      <c r="S548" s="612"/>
      <c r="T548" s="611"/>
      <c r="U548" s="564"/>
      <c r="V548" s="570"/>
      <c r="W548" s="570"/>
      <c r="X548" s="616" t="str">
        <f>F548</f>
        <v>Montáž ostatních atypických zámečnických konstrukcí hmotnosti přes 50 do 100 kg</v>
      </c>
      <c r="Y548" s="562"/>
      <c r="AA548" s="617"/>
    </row>
    <row r="549" spans="1:27" ht="7.5" customHeight="1" outlineLevel="4">
      <c r="B549" s="557"/>
      <c r="C549" s="557"/>
      <c r="D549" s="558"/>
      <c r="E549" s="558"/>
      <c r="F549" s="618"/>
      <c r="G549" s="558"/>
      <c r="H549" s="559"/>
      <c r="I549" s="560"/>
      <c r="J549" s="561"/>
      <c r="K549" s="559"/>
      <c r="L549" s="559"/>
      <c r="M549" s="559"/>
      <c r="N549" s="559"/>
      <c r="O549" s="561"/>
      <c r="P549" s="561"/>
      <c r="Q549" s="561"/>
      <c r="R549" s="558"/>
      <c r="S549" s="558"/>
      <c r="T549" s="557"/>
      <c r="U549" s="570"/>
      <c r="X549" s="558"/>
    </row>
    <row r="550" spans="1:27" ht="22.5" outlineLevel="3">
      <c r="A550" s="599"/>
      <c r="B550" s="600"/>
      <c r="C550" s="601">
        <v>119</v>
      </c>
      <c r="D550" s="602" t="s">
        <v>1418</v>
      </c>
      <c r="E550" s="603" t="s">
        <v>1942</v>
      </c>
      <c r="F550" s="604" t="s">
        <v>1941</v>
      </c>
      <c r="G550" s="602" t="s">
        <v>137</v>
      </c>
      <c r="H550" s="605">
        <v>1</v>
      </c>
      <c r="I550" s="606">
        <v>0</v>
      </c>
      <c r="J550" s="607">
        <f>H550*I550</f>
        <v>0</v>
      </c>
      <c r="K550" s="605">
        <v>3.2000000000000001E-2</v>
      </c>
      <c r="L550" s="605">
        <f>H550*K550</f>
        <v>3.2000000000000001E-2</v>
      </c>
      <c r="M550" s="605"/>
      <c r="N550" s="605">
        <f>H550*M550</f>
        <v>0</v>
      </c>
      <c r="O550" s="607">
        <v>21</v>
      </c>
      <c r="P550" s="607">
        <f>J550*(O550/100)</f>
        <v>0</v>
      </c>
      <c r="Q550" s="607">
        <f>J550+P550</f>
        <v>0</v>
      </c>
      <c r="R550" s="608"/>
      <c r="S550" s="608"/>
      <c r="T550" s="609">
        <v>1</v>
      </c>
      <c r="U550" s="570"/>
      <c r="V550" s="570"/>
      <c r="W550" s="570"/>
      <c r="X550" s="558"/>
    </row>
    <row r="551" spans="1:27" ht="9.75" outlineLevel="4">
      <c r="A551" s="610"/>
      <c r="B551" s="611"/>
      <c r="C551" s="611"/>
      <c r="D551" s="612"/>
      <c r="E551" s="613" t="s">
        <v>1330</v>
      </c>
      <c r="F551" s="641" t="s">
        <v>1400</v>
      </c>
      <c r="G551" s="641"/>
      <c r="H551" s="642"/>
      <c r="I551" s="643"/>
      <c r="J551" s="644"/>
      <c r="K551" s="614"/>
      <c r="L551" s="614"/>
      <c r="M551" s="614"/>
      <c r="N551" s="614"/>
      <c r="O551" s="615"/>
      <c r="P551" s="615"/>
      <c r="Q551" s="615"/>
      <c r="R551" s="612"/>
      <c r="S551" s="612"/>
      <c r="T551" s="611"/>
      <c r="U551" s="564"/>
      <c r="V551" s="570"/>
      <c r="W551" s="570"/>
      <c r="X551" s="616" t="str">
        <f>F551</f>
        <v>---</v>
      </c>
      <c r="Y551" s="562"/>
      <c r="AA551" s="617"/>
    </row>
    <row r="552" spans="1:27" ht="7.5" customHeight="1" outlineLevel="4">
      <c r="B552" s="557"/>
      <c r="C552" s="557"/>
      <c r="D552" s="558"/>
      <c r="E552" s="558"/>
      <c r="F552" s="618"/>
      <c r="G552" s="558"/>
      <c r="H552" s="559"/>
      <c r="I552" s="560"/>
      <c r="J552" s="561"/>
      <c r="K552" s="559"/>
      <c r="L552" s="559"/>
      <c r="M552" s="559"/>
      <c r="N552" s="559"/>
      <c r="O552" s="561"/>
      <c r="P552" s="561"/>
      <c r="Q552" s="561"/>
      <c r="R552" s="558"/>
      <c r="S552" s="558"/>
      <c r="T552" s="557"/>
      <c r="U552" s="570"/>
      <c r="X552" s="558"/>
    </row>
    <row r="553" spans="1:27" ht="11.25" outlineLevel="3">
      <c r="A553" s="599"/>
      <c r="B553" s="600"/>
      <c r="C553" s="601">
        <v>120</v>
      </c>
      <c r="D553" s="602" t="s">
        <v>1368</v>
      </c>
      <c r="E553" s="603" t="s">
        <v>1940</v>
      </c>
      <c r="F553" s="604" t="s">
        <v>1939</v>
      </c>
      <c r="G553" s="602" t="s">
        <v>881</v>
      </c>
      <c r="H553" s="605">
        <v>990</v>
      </c>
      <c r="I553" s="606">
        <v>0</v>
      </c>
      <c r="J553" s="607">
        <f>H553*I553</f>
        <v>0</v>
      </c>
      <c r="K553" s="605">
        <v>5.0000000000000002E-5</v>
      </c>
      <c r="L553" s="605">
        <f>H553*K553</f>
        <v>4.9500000000000002E-2</v>
      </c>
      <c r="M553" s="605"/>
      <c r="N553" s="605">
        <f>H553*M553</f>
        <v>0</v>
      </c>
      <c r="O553" s="607">
        <v>21</v>
      </c>
      <c r="P553" s="607">
        <f>J553*(O553/100)</f>
        <v>0</v>
      </c>
      <c r="Q553" s="607">
        <f>J553+P553</f>
        <v>0</v>
      </c>
      <c r="R553" s="608"/>
      <c r="S553" s="608"/>
      <c r="T553" s="609">
        <v>1</v>
      </c>
      <c r="U553" s="570"/>
      <c r="V553" s="570"/>
      <c r="W553" s="570"/>
      <c r="X553" s="558"/>
    </row>
    <row r="554" spans="1:27" ht="9.75" outlineLevel="4">
      <c r="A554" s="610"/>
      <c r="B554" s="611"/>
      <c r="C554" s="611"/>
      <c r="D554" s="612"/>
      <c r="E554" s="613" t="s">
        <v>1330</v>
      </c>
      <c r="F554" s="641" t="s">
        <v>1938</v>
      </c>
      <c r="G554" s="641"/>
      <c r="H554" s="642"/>
      <c r="I554" s="643"/>
      <c r="J554" s="644"/>
      <c r="K554" s="614"/>
      <c r="L554" s="614"/>
      <c r="M554" s="614"/>
      <c r="N554" s="614"/>
      <c r="O554" s="615"/>
      <c r="P554" s="615"/>
      <c r="Q554" s="615"/>
      <c r="R554" s="612"/>
      <c r="S554" s="612"/>
      <c r="T554" s="611"/>
      <c r="U554" s="564"/>
      <c r="V554" s="570"/>
      <c r="W554" s="570"/>
      <c r="X554" s="616" t="str">
        <f>F554</f>
        <v>Montáž ostatních atypických zámečnických konstrukcí hmotnosti přes 250 do 500 kg</v>
      </c>
      <c r="Y554" s="562"/>
      <c r="AA554" s="617"/>
    </row>
    <row r="555" spans="1:27" ht="7.5" customHeight="1" outlineLevel="4">
      <c r="B555" s="557"/>
      <c r="C555" s="557"/>
      <c r="D555" s="558"/>
      <c r="E555" s="558"/>
      <c r="F555" s="618"/>
      <c r="G555" s="558"/>
      <c r="H555" s="559"/>
      <c r="I555" s="560"/>
      <c r="J555" s="561"/>
      <c r="K555" s="559"/>
      <c r="L555" s="559"/>
      <c r="M555" s="559"/>
      <c r="N555" s="559"/>
      <c r="O555" s="561"/>
      <c r="P555" s="561"/>
      <c r="Q555" s="561"/>
      <c r="R555" s="558"/>
      <c r="S555" s="558"/>
      <c r="T555" s="557"/>
      <c r="U555" s="570"/>
      <c r="X555" s="558"/>
    </row>
    <row r="556" spans="1:27" ht="22.5" outlineLevel="3">
      <c r="A556" s="599"/>
      <c r="B556" s="600"/>
      <c r="C556" s="601">
        <v>121</v>
      </c>
      <c r="D556" s="602" t="s">
        <v>1418</v>
      </c>
      <c r="E556" s="603" t="s">
        <v>1937</v>
      </c>
      <c r="F556" s="604" t="s">
        <v>1936</v>
      </c>
      <c r="G556" s="602" t="s">
        <v>137</v>
      </c>
      <c r="H556" s="605">
        <v>2</v>
      </c>
      <c r="I556" s="606">
        <v>0</v>
      </c>
      <c r="J556" s="607">
        <f>H556*I556</f>
        <v>0</v>
      </c>
      <c r="K556" s="605">
        <v>3.2000000000000001E-2</v>
      </c>
      <c r="L556" s="605">
        <f>H556*K556</f>
        <v>6.4000000000000001E-2</v>
      </c>
      <c r="M556" s="605"/>
      <c r="N556" s="605">
        <f>H556*M556</f>
        <v>0</v>
      </c>
      <c r="O556" s="607">
        <v>21</v>
      </c>
      <c r="P556" s="607">
        <f>J556*(O556/100)</f>
        <v>0</v>
      </c>
      <c r="Q556" s="607">
        <f>J556+P556</f>
        <v>0</v>
      </c>
      <c r="R556" s="608"/>
      <c r="S556" s="608"/>
      <c r="T556" s="609">
        <v>1</v>
      </c>
      <c r="U556" s="570"/>
      <c r="V556" s="570"/>
      <c r="W556" s="570"/>
      <c r="X556" s="558"/>
    </row>
    <row r="557" spans="1:27" ht="9.75" outlineLevel="4">
      <c r="A557" s="610"/>
      <c r="B557" s="611"/>
      <c r="C557" s="611"/>
      <c r="D557" s="612"/>
      <c r="E557" s="613" t="s">
        <v>1330</v>
      </c>
      <c r="F557" s="641" t="s">
        <v>1400</v>
      </c>
      <c r="G557" s="641"/>
      <c r="H557" s="642"/>
      <c r="I557" s="643"/>
      <c r="J557" s="644"/>
      <c r="K557" s="614"/>
      <c r="L557" s="614"/>
      <c r="M557" s="614"/>
      <c r="N557" s="614"/>
      <c r="O557" s="615"/>
      <c r="P557" s="615"/>
      <c r="Q557" s="615"/>
      <c r="R557" s="612"/>
      <c r="S557" s="612"/>
      <c r="T557" s="611"/>
      <c r="U557" s="564"/>
      <c r="V557" s="570"/>
      <c r="W557" s="570"/>
      <c r="X557" s="616" t="str">
        <f>F557</f>
        <v>---</v>
      </c>
      <c r="Y557" s="562"/>
      <c r="AA557" s="617"/>
    </row>
    <row r="558" spans="1:27" ht="7.5" customHeight="1" outlineLevel="4">
      <c r="B558" s="557"/>
      <c r="C558" s="557"/>
      <c r="D558" s="558"/>
      <c r="E558" s="558"/>
      <c r="F558" s="618"/>
      <c r="G558" s="558"/>
      <c r="H558" s="559"/>
      <c r="I558" s="560"/>
      <c r="J558" s="561"/>
      <c r="K558" s="559"/>
      <c r="L558" s="559"/>
      <c r="M558" s="559"/>
      <c r="N558" s="559"/>
      <c r="O558" s="561"/>
      <c r="P558" s="561"/>
      <c r="Q558" s="561"/>
      <c r="R558" s="558"/>
      <c r="S558" s="558"/>
      <c r="T558" s="557"/>
      <c r="U558" s="570"/>
      <c r="X558" s="558"/>
    </row>
    <row r="559" spans="1:27" ht="11.25" outlineLevel="3">
      <c r="A559" s="599"/>
      <c r="B559" s="600"/>
      <c r="C559" s="601">
        <v>122</v>
      </c>
      <c r="D559" s="602" t="s">
        <v>1368</v>
      </c>
      <c r="E559" s="603" t="s">
        <v>1935</v>
      </c>
      <c r="F559" s="604" t="s">
        <v>1934</v>
      </c>
      <c r="G559" s="602" t="s">
        <v>634</v>
      </c>
      <c r="H559" s="605">
        <v>0.22126404</v>
      </c>
      <c r="I559" s="606">
        <v>0</v>
      </c>
      <c r="J559" s="607">
        <f>H559*I559</f>
        <v>0</v>
      </c>
      <c r="K559" s="605"/>
      <c r="L559" s="605">
        <f>H559*K559</f>
        <v>0</v>
      </c>
      <c r="M559" s="605"/>
      <c r="N559" s="605">
        <f>H559*M559</f>
        <v>0</v>
      </c>
      <c r="O559" s="607">
        <v>21</v>
      </c>
      <c r="P559" s="607">
        <f>J559*(O559/100)</f>
        <v>0</v>
      </c>
      <c r="Q559" s="607">
        <f>J559+P559</f>
        <v>0</v>
      </c>
      <c r="R559" s="608"/>
      <c r="S559" s="608"/>
      <c r="T559" s="609">
        <v>1</v>
      </c>
      <c r="U559" s="570"/>
      <c r="V559" s="570"/>
      <c r="W559" s="570"/>
      <c r="X559" s="558"/>
    </row>
    <row r="560" spans="1:27" ht="48.75" outlineLevel="4">
      <c r="A560" s="610"/>
      <c r="B560" s="611"/>
      <c r="C560" s="611"/>
      <c r="D560" s="612"/>
      <c r="E560" s="613" t="s">
        <v>1330</v>
      </c>
      <c r="F560" s="641" t="s">
        <v>1933</v>
      </c>
      <c r="G560" s="641"/>
      <c r="H560" s="642"/>
      <c r="I560" s="643"/>
      <c r="J560" s="644"/>
      <c r="K560" s="614"/>
      <c r="L560" s="614"/>
      <c r="M560" s="614"/>
      <c r="N560" s="614"/>
      <c r="O560" s="615"/>
      <c r="P560" s="615"/>
      <c r="Q560" s="615"/>
      <c r="R560" s="612"/>
      <c r="S560" s="612"/>
      <c r="T560" s="611"/>
      <c r="U560" s="564"/>
      <c r="V560" s="570"/>
      <c r="W560" s="570"/>
      <c r="X560" s="616" t="str">
        <f>F560</f>
        <v>Přesun hmot pro zámečnické konstrukce  
  stanovený z hmotnosti přesunovaného materiálu 
    vodorovná dopravní vzdálenost do 50 m 
    v objektech výšky 
      přes 12 do 24 m</v>
      </c>
      <c r="Y560" s="562"/>
      <c r="AA560" s="617"/>
    </row>
    <row r="561" spans="1:27" ht="7.5" customHeight="1" outlineLevel="4">
      <c r="B561" s="557"/>
      <c r="C561" s="557"/>
      <c r="D561" s="558"/>
      <c r="E561" s="558"/>
      <c r="F561" s="618"/>
      <c r="G561" s="558"/>
      <c r="H561" s="559"/>
      <c r="I561" s="560"/>
      <c r="J561" s="561"/>
      <c r="K561" s="559"/>
      <c r="L561" s="559"/>
      <c r="M561" s="559"/>
      <c r="N561" s="559"/>
      <c r="O561" s="561"/>
      <c r="P561" s="561"/>
      <c r="Q561" s="561"/>
      <c r="R561" s="558"/>
      <c r="S561" s="558"/>
      <c r="T561" s="557"/>
      <c r="U561" s="570"/>
      <c r="X561" s="558"/>
    </row>
    <row r="562" spans="1:27" outlineLevel="3">
      <c r="B562" s="564"/>
      <c r="C562" s="564"/>
      <c r="D562" s="564"/>
      <c r="E562" s="564"/>
      <c r="F562" s="564"/>
      <c r="G562" s="564"/>
      <c r="H562" s="564"/>
      <c r="I562" s="570"/>
      <c r="J562" s="570"/>
      <c r="K562" s="564"/>
      <c r="L562" s="564"/>
      <c r="M562" s="564"/>
      <c r="N562" s="564"/>
      <c r="O562" s="564"/>
      <c r="P562" s="570"/>
      <c r="Q562" s="570"/>
      <c r="R562" s="570"/>
      <c r="S562" s="564"/>
      <c r="T562" s="564"/>
      <c r="X562" s="564"/>
    </row>
    <row r="563" spans="1:27" ht="11.25" outlineLevel="2">
      <c r="A563" s="589" t="s">
        <v>1932</v>
      </c>
      <c r="B563" s="590">
        <v>3</v>
      </c>
      <c r="C563" s="591"/>
      <c r="D563" s="592" t="s">
        <v>1336</v>
      </c>
      <c r="E563" s="592"/>
      <c r="F563" s="593" t="s">
        <v>1931</v>
      </c>
      <c r="G563" s="592"/>
      <c r="H563" s="594"/>
      <c r="I563" s="595"/>
      <c r="J563" s="596">
        <f>SUBTOTAL(9,J564:J619)</f>
        <v>0</v>
      </c>
      <c r="K563" s="594"/>
      <c r="L563" s="597">
        <f>SUBTOTAL(9,L564:L619)</f>
        <v>28.831994725000001</v>
      </c>
      <c r="M563" s="594"/>
      <c r="N563" s="597">
        <f>SUBTOTAL(9,N564:N619)</f>
        <v>42.91572</v>
      </c>
      <c r="O563" s="598"/>
      <c r="P563" s="596">
        <f>SUBTOTAL(9,P564:P619)</f>
        <v>0</v>
      </c>
      <c r="Q563" s="596">
        <f>SUBTOTAL(9,Q564:Q619)</f>
        <v>0</v>
      </c>
      <c r="R563" s="592"/>
      <c r="S563" s="592"/>
      <c r="T563" s="590">
        <f>SUBTOTAL(9,T564:T619)</f>
        <v>12</v>
      </c>
      <c r="U563" s="564"/>
      <c r="V563" s="570"/>
      <c r="W563" s="570"/>
      <c r="X563" s="558"/>
    </row>
    <row r="564" spans="1:27" ht="11.25" outlineLevel="3">
      <c r="A564" s="599"/>
      <c r="B564" s="600"/>
      <c r="C564" s="601">
        <v>123</v>
      </c>
      <c r="D564" s="602" t="s">
        <v>1368</v>
      </c>
      <c r="E564" s="603" t="s">
        <v>1930</v>
      </c>
      <c r="F564" s="604" t="s">
        <v>1929</v>
      </c>
      <c r="G564" s="602" t="s">
        <v>1426</v>
      </c>
      <c r="H564" s="605">
        <v>516</v>
      </c>
      <c r="I564" s="606">
        <v>0</v>
      </c>
      <c r="J564" s="607">
        <f>H564*I564</f>
        <v>0</v>
      </c>
      <c r="K564" s="605"/>
      <c r="L564" s="605">
        <f>H564*K564</f>
        <v>0</v>
      </c>
      <c r="M564" s="605">
        <v>8.3169999999999994E-2</v>
      </c>
      <c r="N564" s="605">
        <f>H564*M564</f>
        <v>42.91572</v>
      </c>
      <c r="O564" s="607">
        <v>21</v>
      </c>
      <c r="P564" s="607">
        <f>J564*(O564/100)</f>
        <v>0</v>
      </c>
      <c r="Q564" s="607">
        <f>J564+P564</f>
        <v>0</v>
      </c>
      <c r="R564" s="608"/>
      <c r="S564" s="608"/>
      <c r="T564" s="609">
        <v>1</v>
      </c>
      <c r="U564" s="570"/>
      <c r="V564" s="570"/>
      <c r="W564" s="570"/>
      <c r="X564" s="558"/>
    </row>
    <row r="565" spans="1:27" ht="19.5" outlineLevel="4">
      <c r="A565" s="610"/>
      <c r="B565" s="611"/>
      <c r="C565" s="611"/>
      <c r="D565" s="612"/>
      <c r="E565" s="613" t="s">
        <v>1330</v>
      </c>
      <c r="F565" s="641" t="s">
        <v>1928</v>
      </c>
      <c r="G565" s="641"/>
      <c r="H565" s="642"/>
      <c r="I565" s="643"/>
      <c r="J565" s="644"/>
      <c r="K565" s="614"/>
      <c r="L565" s="614"/>
      <c r="M565" s="614"/>
      <c r="N565" s="614"/>
      <c r="O565" s="615"/>
      <c r="P565" s="615"/>
      <c r="Q565" s="615"/>
      <c r="R565" s="612"/>
      <c r="S565" s="612"/>
      <c r="T565" s="611"/>
      <c r="U565" s="564"/>
      <c r="V565" s="570"/>
      <c r="W565" s="570"/>
      <c r="X565" s="616" t="str">
        <f>F565</f>
        <v>Demontáž podlah z dlaždic keramických 
  kladených do malty</v>
      </c>
      <c r="Y565" s="562"/>
      <c r="AA565" s="617"/>
    </row>
    <row r="566" spans="1:27" ht="7.5" customHeight="1" outlineLevel="4">
      <c r="B566" s="557"/>
      <c r="C566" s="557"/>
      <c r="D566" s="558"/>
      <c r="E566" s="558"/>
      <c r="F566" s="618"/>
      <c r="G566" s="558"/>
      <c r="H566" s="559"/>
      <c r="I566" s="560"/>
      <c r="J566" s="561"/>
      <c r="K566" s="559"/>
      <c r="L566" s="559"/>
      <c r="M566" s="559"/>
      <c r="N566" s="559"/>
      <c r="O566" s="561"/>
      <c r="P566" s="561"/>
      <c r="Q566" s="561"/>
      <c r="R566" s="558"/>
      <c r="S566" s="558"/>
      <c r="T566" s="557"/>
      <c r="U566" s="570"/>
      <c r="X566" s="558"/>
    </row>
    <row r="567" spans="1:27" ht="11.25" customHeight="1" outlineLevel="4">
      <c r="A567" s="619"/>
      <c r="B567" s="620"/>
      <c r="C567" s="620"/>
      <c r="D567" s="621"/>
      <c r="E567" s="622" t="s">
        <v>1434</v>
      </c>
      <c r="F567" s="623" t="s">
        <v>1927</v>
      </c>
      <c r="G567" s="621"/>
      <c r="H567" s="624">
        <v>83.6</v>
      </c>
      <c r="I567" s="625"/>
      <c r="J567" s="626"/>
      <c r="K567" s="627"/>
      <c r="L567" s="627"/>
      <c r="M567" s="627"/>
      <c r="N567" s="627"/>
      <c r="O567" s="626"/>
      <c r="P567" s="626"/>
      <c r="Q567" s="626"/>
      <c r="R567" s="621"/>
      <c r="S567" s="621"/>
      <c r="T567" s="620"/>
      <c r="U567" s="564"/>
      <c r="V567" s="570"/>
      <c r="W567" s="570"/>
      <c r="X567" s="558"/>
    </row>
    <row r="568" spans="1:27" ht="11.25" customHeight="1" outlineLevel="4">
      <c r="A568" s="619"/>
      <c r="B568" s="620"/>
      <c r="C568" s="620"/>
      <c r="D568" s="621"/>
      <c r="E568" s="622"/>
      <c r="F568" s="623" t="s">
        <v>1926</v>
      </c>
      <c r="G568" s="621"/>
      <c r="H568" s="624">
        <v>432.4</v>
      </c>
      <c r="I568" s="625"/>
      <c r="J568" s="626"/>
      <c r="K568" s="627"/>
      <c r="L568" s="627"/>
      <c r="M568" s="627"/>
      <c r="N568" s="627"/>
      <c r="O568" s="626"/>
      <c r="P568" s="626"/>
      <c r="Q568" s="626"/>
      <c r="R568" s="621"/>
      <c r="S568" s="621"/>
      <c r="T568" s="620"/>
      <c r="U568" s="564"/>
      <c r="V568" s="570"/>
      <c r="W568" s="570"/>
      <c r="X568" s="558"/>
    </row>
    <row r="569" spans="1:27" ht="7.5" customHeight="1" outlineLevel="4">
      <c r="A569" s="570"/>
      <c r="B569" s="557"/>
      <c r="C569" s="557"/>
      <c r="D569" s="558"/>
      <c r="E569" s="558"/>
      <c r="F569" s="568"/>
      <c r="G569" s="558"/>
      <c r="H569" s="559"/>
      <c r="I569" s="560"/>
      <c r="J569" s="561"/>
      <c r="K569" s="559"/>
      <c r="L569" s="559"/>
      <c r="M569" s="559"/>
      <c r="N569" s="559"/>
      <c r="O569" s="561"/>
      <c r="P569" s="561"/>
      <c r="Q569" s="561"/>
      <c r="R569" s="558"/>
      <c r="S569" s="558"/>
      <c r="T569" s="557"/>
      <c r="U569" s="570"/>
      <c r="X569" s="558"/>
    </row>
    <row r="570" spans="1:27" ht="11.25" outlineLevel="3">
      <c r="A570" s="599"/>
      <c r="B570" s="600"/>
      <c r="C570" s="601">
        <v>124</v>
      </c>
      <c r="D570" s="602" t="s">
        <v>1368</v>
      </c>
      <c r="E570" s="603" t="s">
        <v>1925</v>
      </c>
      <c r="F570" s="604" t="s">
        <v>1924</v>
      </c>
      <c r="G570" s="602" t="s">
        <v>1426</v>
      </c>
      <c r="H570" s="605">
        <v>176.29999999999995</v>
      </c>
      <c r="I570" s="606">
        <v>0</v>
      </c>
      <c r="J570" s="607">
        <f>H570*I570</f>
        <v>0</v>
      </c>
      <c r="K570" s="605">
        <v>1.5E-3</v>
      </c>
      <c r="L570" s="605">
        <f>H570*K570</f>
        <v>0.26444999999999996</v>
      </c>
      <c r="M570" s="605"/>
      <c r="N570" s="605">
        <f>H570*M570</f>
        <v>0</v>
      </c>
      <c r="O570" s="607">
        <v>21</v>
      </c>
      <c r="P570" s="607">
        <f>J570*(O570/100)</f>
        <v>0</v>
      </c>
      <c r="Q570" s="607">
        <f>J570+P570</f>
        <v>0</v>
      </c>
      <c r="R570" s="608"/>
      <c r="S570" s="608"/>
      <c r="T570" s="609">
        <v>1</v>
      </c>
      <c r="U570" s="570"/>
      <c r="V570" s="570"/>
      <c r="W570" s="570"/>
      <c r="X570" s="558"/>
    </row>
    <row r="571" spans="1:27" ht="29.25" outlineLevel="4">
      <c r="A571" s="610"/>
      <c r="B571" s="611"/>
      <c r="C571" s="611"/>
      <c r="D571" s="612"/>
      <c r="E571" s="613" t="s">
        <v>1330</v>
      </c>
      <c r="F571" s="641" t="s">
        <v>1923</v>
      </c>
      <c r="G571" s="641"/>
      <c r="H571" s="642"/>
      <c r="I571" s="643"/>
      <c r="J571" s="644"/>
      <c r="K571" s="614"/>
      <c r="L571" s="614"/>
      <c r="M571" s="614"/>
      <c r="N571" s="614"/>
      <c r="O571" s="615"/>
      <c r="P571" s="615"/>
      <c r="Q571" s="615"/>
      <c r="R571" s="612"/>
      <c r="S571" s="612"/>
      <c r="T571" s="611"/>
      <c r="U571" s="564"/>
      <c r="V571" s="570"/>
      <c r="W571" s="570"/>
      <c r="X571" s="616" t="str">
        <f>F571</f>
        <v>Izolace podlahy pod dlažbu 
  nátěrem nebo stěrkou 
    ve dvou vrstvách</v>
      </c>
      <c r="Y571" s="562"/>
      <c r="AA571" s="617"/>
    </row>
    <row r="572" spans="1:27" ht="7.5" customHeight="1" outlineLevel="4">
      <c r="B572" s="557"/>
      <c r="C572" s="557"/>
      <c r="D572" s="558"/>
      <c r="E572" s="558"/>
      <c r="F572" s="618"/>
      <c r="G572" s="558"/>
      <c r="H572" s="559"/>
      <c r="I572" s="560"/>
      <c r="J572" s="561"/>
      <c r="K572" s="559"/>
      <c r="L572" s="559"/>
      <c r="M572" s="559"/>
      <c r="N572" s="559"/>
      <c r="O572" s="561"/>
      <c r="P572" s="561"/>
      <c r="Q572" s="561"/>
      <c r="R572" s="558"/>
      <c r="S572" s="558"/>
      <c r="T572" s="557"/>
      <c r="U572" s="570"/>
      <c r="X572" s="558"/>
    </row>
    <row r="573" spans="1:27" ht="11.25" customHeight="1" outlineLevel="4">
      <c r="A573" s="619"/>
      <c r="B573" s="620"/>
      <c r="C573" s="620"/>
      <c r="D573" s="621"/>
      <c r="E573" s="622" t="s">
        <v>1434</v>
      </c>
      <c r="F573" s="623" t="s">
        <v>1913</v>
      </c>
      <c r="G573" s="621"/>
      <c r="H573" s="624">
        <v>8.6999999999999993</v>
      </c>
      <c r="I573" s="625"/>
      <c r="J573" s="626"/>
      <c r="K573" s="627"/>
      <c r="L573" s="627"/>
      <c r="M573" s="627"/>
      <c r="N573" s="627"/>
      <c r="O573" s="626"/>
      <c r="P573" s="626"/>
      <c r="Q573" s="626"/>
      <c r="R573" s="621"/>
      <c r="S573" s="621"/>
      <c r="T573" s="620"/>
      <c r="U573" s="564"/>
      <c r="V573" s="570"/>
      <c r="W573" s="570"/>
      <c r="X573" s="558"/>
    </row>
    <row r="574" spans="1:27" ht="11.25" customHeight="1" outlineLevel="4">
      <c r="A574" s="619"/>
      <c r="B574" s="620"/>
      <c r="C574" s="620"/>
      <c r="D574" s="621"/>
      <c r="E574" s="622"/>
      <c r="F574" s="623" t="s">
        <v>1922</v>
      </c>
      <c r="G574" s="621"/>
      <c r="H574" s="624">
        <v>167.59999999999997</v>
      </c>
      <c r="I574" s="625"/>
      <c r="J574" s="626"/>
      <c r="K574" s="627"/>
      <c r="L574" s="627"/>
      <c r="M574" s="627"/>
      <c r="N574" s="627"/>
      <c r="O574" s="626"/>
      <c r="P574" s="626"/>
      <c r="Q574" s="626"/>
      <c r="R574" s="621"/>
      <c r="S574" s="621"/>
      <c r="T574" s="620"/>
      <c r="U574" s="564"/>
      <c r="V574" s="570"/>
      <c r="W574" s="570"/>
      <c r="X574" s="558"/>
    </row>
    <row r="575" spans="1:27" ht="7.5" customHeight="1" outlineLevel="4">
      <c r="A575" s="570"/>
      <c r="B575" s="557"/>
      <c r="C575" s="557"/>
      <c r="D575" s="558"/>
      <c r="E575" s="558"/>
      <c r="F575" s="568"/>
      <c r="G575" s="558"/>
      <c r="H575" s="559"/>
      <c r="I575" s="560"/>
      <c r="J575" s="561"/>
      <c r="K575" s="559"/>
      <c r="L575" s="559"/>
      <c r="M575" s="559"/>
      <c r="N575" s="559"/>
      <c r="O575" s="561"/>
      <c r="P575" s="561"/>
      <c r="Q575" s="561"/>
      <c r="R575" s="558"/>
      <c r="S575" s="558"/>
      <c r="T575" s="557"/>
      <c r="U575" s="570"/>
      <c r="X575" s="558"/>
    </row>
    <row r="576" spans="1:27" ht="22.5" outlineLevel="3">
      <c r="A576" s="599"/>
      <c r="B576" s="600"/>
      <c r="C576" s="601">
        <v>125</v>
      </c>
      <c r="D576" s="602" t="s">
        <v>1368</v>
      </c>
      <c r="E576" s="603" t="s">
        <v>1921</v>
      </c>
      <c r="F576" s="604" t="s">
        <v>1920</v>
      </c>
      <c r="G576" s="602" t="s">
        <v>1426</v>
      </c>
      <c r="H576" s="605">
        <v>565.6</v>
      </c>
      <c r="I576" s="606">
        <v>0</v>
      </c>
      <c r="J576" s="607">
        <f>H576*I576</f>
        <v>0</v>
      </c>
      <c r="K576" s="605">
        <v>5.8799999999999998E-3</v>
      </c>
      <c r="L576" s="605">
        <f>H576*K576</f>
        <v>3.3257280000000002</v>
      </c>
      <c r="M576" s="605"/>
      <c r="N576" s="605">
        <f>H576*M576</f>
        <v>0</v>
      </c>
      <c r="O576" s="607">
        <v>21</v>
      </c>
      <c r="P576" s="607">
        <f>J576*(O576/100)</f>
        <v>0</v>
      </c>
      <c r="Q576" s="607">
        <f>J576+P576</f>
        <v>0</v>
      </c>
      <c r="R576" s="608"/>
      <c r="S576" s="608"/>
      <c r="T576" s="609">
        <v>1</v>
      </c>
      <c r="U576" s="570"/>
      <c r="V576" s="570"/>
      <c r="W576" s="570"/>
      <c r="X576" s="558"/>
    </row>
    <row r="577" spans="1:27" ht="39" outlineLevel="4">
      <c r="A577" s="610"/>
      <c r="B577" s="611"/>
      <c r="C577" s="611"/>
      <c r="D577" s="612"/>
      <c r="E577" s="613" t="s">
        <v>1330</v>
      </c>
      <c r="F577" s="641" t="s">
        <v>1919</v>
      </c>
      <c r="G577" s="641"/>
      <c r="H577" s="642"/>
      <c r="I577" s="643"/>
      <c r="J577" s="644"/>
      <c r="K577" s="614"/>
      <c r="L577" s="614"/>
      <c r="M577" s="614"/>
      <c r="N577" s="614"/>
      <c r="O577" s="615"/>
      <c r="P577" s="615"/>
      <c r="Q577" s="615"/>
      <c r="R577" s="612"/>
      <c r="S577" s="612"/>
      <c r="T577" s="611"/>
      <c r="U577" s="564"/>
      <c r="V577" s="570"/>
      <c r="W577" s="570"/>
      <c r="X577" s="616" t="str">
        <f>F577</f>
        <v>Montáž podlah z dlaždic keramických lepených flexibilním lepidlem 
  maloformátových 
    hladkých 
      přes 9 do 12 ks/m2</v>
      </c>
      <c r="Y577" s="562"/>
      <c r="AA577" s="617"/>
    </row>
    <row r="578" spans="1:27" ht="7.5" customHeight="1" outlineLevel="4">
      <c r="B578" s="557"/>
      <c r="C578" s="557"/>
      <c r="D578" s="558"/>
      <c r="E578" s="558"/>
      <c r="F578" s="618"/>
      <c r="G578" s="558"/>
      <c r="H578" s="559"/>
      <c r="I578" s="560"/>
      <c r="J578" s="561"/>
      <c r="K578" s="559"/>
      <c r="L578" s="559"/>
      <c r="M578" s="559"/>
      <c r="N578" s="559"/>
      <c r="O578" s="561"/>
      <c r="P578" s="561"/>
      <c r="Q578" s="561"/>
      <c r="R578" s="558"/>
      <c r="S578" s="558"/>
      <c r="T578" s="557"/>
      <c r="U578" s="570"/>
      <c r="X578" s="558"/>
    </row>
    <row r="579" spans="1:27" ht="11.25" customHeight="1" outlineLevel="4">
      <c r="A579" s="619"/>
      <c r="B579" s="620"/>
      <c r="C579" s="620"/>
      <c r="D579" s="621"/>
      <c r="E579" s="622" t="s">
        <v>1434</v>
      </c>
      <c r="F579" s="623" t="s">
        <v>1918</v>
      </c>
      <c r="G579" s="621"/>
      <c r="H579" s="624">
        <v>129.4</v>
      </c>
      <c r="I579" s="625"/>
      <c r="J579" s="626"/>
      <c r="K579" s="627"/>
      <c r="L579" s="627"/>
      <c r="M579" s="627"/>
      <c r="N579" s="627"/>
      <c r="O579" s="626"/>
      <c r="P579" s="626"/>
      <c r="Q579" s="626"/>
      <c r="R579" s="621"/>
      <c r="S579" s="621"/>
      <c r="T579" s="620"/>
      <c r="U579" s="564"/>
      <c r="V579" s="570"/>
      <c r="W579" s="570"/>
      <c r="X579" s="558"/>
    </row>
    <row r="580" spans="1:27" ht="11.25" customHeight="1" outlineLevel="4">
      <c r="A580" s="619"/>
      <c r="B580" s="620"/>
      <c r="C580" s="620"/>
      <c r="D580" s="621"/>
      <c r="E580" s="622"/>
      <c r="F580" s="623" t="s">
        <v>1917</v>
      </c>
      <c r="G580" s="621"/>
      <c r="H580" s="624">
        <v>436.20000000000005</v>
      </c>
      <c r="I580" s="625"/>
      <c r="J580" s="626"/>
      <c r="K580" s="627"/>
      <c r="L580" s="627"/>
      <c r="M580" s="627"/>
      <c r="N580" s="627"/>
      <c r="O580" s="626"/>
      <c r="P580" s="626"/>
      <c r="Q580" s="626"/>
      <c r="R580" s="621"/>
      <c r="S580" s="621"/>
      <c r="T580" s="620"/>
      <c r="U580" s="564"/>
      <c r="V580" s="570"/>
      <c r="W580" s="570"/>
      <c r="X580" s="558"/>
    </row>
    <row r="581" spans="1:27" ht="7.5" customHeight="1" outlineLevel="4">
      <c r="A581" s="570"/>
      <c r="B581" s="557"/>
      <c r="C581" s="557"/>
      <c r="D581" s="558"/>
      <c r="E581" s="558"/>
      <c r="F581" s="568"/>
      <c r="G581" s="558"/>
      <c r="H581" s="559"/>
      <c r="I581" s="560"/>
      <c r="J581" s="561"/>
      <c r="K581" s="559"/>
      <c r="L581" s="559"/>
      <c r="M581" s="559"/>
      <c r="N581" s="559"/>
      <c r="O581" s="561"/>
      <c r="P581" s="561"/>
      <c r="Q581" s="561"/>
      <c r="R581" s="558"/>
      <c r="S581" s="558"/>
      <c r="T581" s="557"/>
      <c r="U581" s="570"/>
      <c r="X581" s="558"/>
    </row>
    <row r="582" spans="1:27" ht="11.25" outlineLevel="3">
      <c r="A582" s="599"/>
      <c r="B582" s="600"/>
      <c r="C582" s="601">
        <v>126</v>
      </c>
      <c r="D582" s="602" t="s">
        <v>1368</v>
      </c>
      <c r="E582" s="603" t="s">
        <v>1916</v>
      </c>
      <c r="F582" s="604" t="s">
        <v>1915</v>
      </c>
      <c r="G582" s="602" t="s">
        <v>1426</v>
      </c>
      <c r="H582" s="605">
        <v>15.899999999999999</v>
      </c>
      <c r="I582" s="606">
        <v>0</v>
      </c>
      <c r="J582" s="607">
        <f>H582*I582</f>
        <v>0</v>
      </c>
      <c r="K582" s="605"/>
      <c r="L582" s="605">
        <f>H582*K582</f>
        <v>0</v>
      </c>
      <c r="M582" s="605"/>
      <c r="N582" s="605">
        <f>H582*M582</f>
        <v>0</v>
      </c>
      <c r="O582" s="607">
        <v>21</v>
      </c>
      <c r="P582" s="607">
        <f>J582*(O582/100)</f>
        <v>0</v>
      </c>
      <c r="Q582" s="607">
        <f>J582+P582</f>
        <v>0</v>
      </c>
      <c r="R582" s="608"/>
      <c r="S582" s="608"/>
      <c r="T582" s="609">
        <v>1</v>
      </c>
      <c r="U582" s="570"/>
      <c r="V582" s="570"/>
      <c r="W582" s="570"/>
      <c r="X582" s="558"/>
    </row>
    <row r="583" spans="1:27" ht="29.25" outlineLevel="4">
      <c r="A583" s="610"/>
      <c r="B583" s="611"/>
      <c r="C583" s="611"/>
      <c r="D583" s="612"/>
      <c r="E583" s="613" t="s">
        <v>1330</v>
      </c>
      <c r="F583" s="641" t="s">
        <v>1914</v>
      </c>
      <c r="G583" s="641"/>
      <c r="H583" s="642"/>
      <c r="I583" s="643"/>
      <c r="J583" s="644"/>
      <c r="K583" s="614"/>
      <c r="L583" s="614"/>
      <c r="M583" s="614"/>
      <c r="N583" s="614"/>
      <c r="O583" s="615"/>
      <c r="P583" s="615"/>
      <c r="Q583" s="615"/>
      <c r="R583" s="612"/>
      <c r="S583" s="612"/>
      <c r="T583" s="611"/>
      <c r="U583" s="564"/>
      <c r="V583" s="570"/>
      <c r="W583" s="570"/>
      <c r="X583" s="616" t="str">
        <f>F583</f>
        <v>Montáž podlah z dlaždic keramických lepených flexibilním lepidlem 
  Příplatek k cenám 
    za plochu do 5 m2 jednotlivě</v>
      </c>
      <c r="Y583" s="562"/>
      <c r="AA583" s="617"/>
    </row>
    <row r="584" spans="1:27" ht="7.5" customHeight="1" outlineLevel="4">
      <c r="B584" s="557"/>
      <c r="C584" s="557"/>
      <c r="D584" s="558"/>
      <c r="E584" s="558"/>
      <c r="F584" s="618"/>
      <c r="G584" s="558"/>
      <c r="H584" s="559"/>
      <c r="I584" s="560"/>
      <c r="J584" s="561"/>
      <c r="K584" s="559"/>
      <c r="L584" s="559"/>
      <c r="M584" s="559"/>
      <c r="N584" s="559"/>
      <c r="O584" s="561"/>
      <c r="P584" s="561"/>
      <c r="Q584" s="561"/>
      <c r="R584" s="558"/>
      <c r="S584" s="558"/>
      <c r="T584" s="557"/>
      <c r="U584" s="570"/>
      <c r="X584" s="558"/>
    </row>
    <row r="585" spans="1:27" ht="11.25" customHeight="1" outlineLevel="4">
      <c r="A585" s="619"/>
      <c r="B585" s="620"/>
      <c r="C585" s="620"/>
      <c r="D585" s="621"/>
      <c r="E585" s="622" t="s">
        <v>1434</v>
      </c>
      <c r="F585" s="623" t="s">
        <v>1913</v>
      </c>
      <c r="G585" s="621"/>
      <c r="H585" s="624">
        <v>8.6999999999999993</v>
      </c>
      <c r="I585" s="625"/>
      <c r="J585" s="626"/>
      <c r="K585" s="627"/>
      <c r="L585" s="627"/>
      <c r="M585" s="627"/>
      <c r="N585" s="627"/>
      <c r="O585" s="626"/>
      <c r="P585" s="626"/>
      <c r="Q585" s="626"/>
      <c r="R585" s="621"/>
      <c r="S585" s="621"/>
      <c r="T585" s="620"/>
      <c r="U585" s="564"/>
      <c r="V585" s="570"/>
      <c r="W585" s="570"/>
      <c r="X585" s="558"/>
    </row>
    <row r="586" spans="1:27" ht="11.25" customHeight="1" outlineLevel="4">
      <c r="A586" s="619"/>
      <c r="B586" s="620"/>
      <c r="C586" s="620"/>
      <c r="D586" s="621"/>
      <c r="E586" s="622"/>
      <c r="F586" s="623" t="s">
        <v>1912</v>
      </c>
      <c r="G586" s="621"/>
      <c r="H586" s="624">
        <v>7.2</v>
      </c>
      <c r="I586" s="625"/>
      <c r="J586" s="626"/>
      <c r="K586" s="627"/>
      <c r="L586" s="627"/>
      <c r="M586" s="627"/>
      <c r="N586" s="627"/>
      <c r="O586" s="626"/>
      <c r="P586" s="626"/>
      <c r="Q586" s="626"/>
      <c r="R586" s="621"/>
      <c r="S586" s="621"/>
      <c r="T586" s="620"/>
      <c r="U586" s="564"/>
      <c r="V586" s="570"/>
      <c r="W586" s="570"/>
      <c r="X586" s="558"/>
    </row>
    <row r="587" spans="1:27" ht="7.5" customHeight="1" outlineLevel="4">
      <c r="A587" s="570"/>
      <c r="B587" s="557"/>
      <c r="C587" s="557"/>
      <c r="D587" s="558"/>
      <c r="E587" s="558"/>
      <c r="F587" s="568"/>
      <c r="G587" s="558"/>
      <c r="H587" s="559"/>
      <c r="I587" s="560"/>
      <c r="J587" s="561"/>
      <c r="K587" s="559"/>
      <c r="L587" s="559"/>
      <c r="M587" s="559"/>
      <c r="N587" s="559"/>
      <c r="O587" s="561"/>
      <c r="P587" s="561"/>
      <c r="Q587" s="561"/>
      <c r="R587" s="558"/>
      <c r="S587" s="558"/>
      <c r="T587" s="557"/>
      <c r="U587" s="570"/>
      <c r="X587" s="558"/>
    </row>
    <row r="588" spans="1:27" ht="11.25" outlineLevel="3">
      <c r="A588" s="599"/>
      <c r="B588" s="600"/>
      <c r="C588" s="601">
        <v>127</v>
      </c>
      <c r="D588" s="602" t="s">
        <v>1368</v>
      </c>
      <c r="E588" s="603" t="s">
        <v>1911</v>
      </c>
      <c r="F588" s="604" t="s">
        <v>1910</v>
      </c>
      <c r="G588" s="602" t="s">
        <v>1426</v>
      </c>
      <c r="H588" s="605">
        <v>12.7</v>
      </c>
      <c r="I588" s="606">
        <v>0</v>
      </c>
      <c r="J588" s="607">
        <f>H588*I588</f>
        <v>0</v>
      </c>
      <c r="K588" s="605"/>
      <c r="L588" s="605">
        <f>H588*K588</f>
        <v>0</v>
      </c>
      <c r="M588" s="605"/>
      <c r="N588" s="605">
        <f>H588*M588</f>
        <v>0</v>
      </c>
      <c r="O588" s="607">
        <v>21</v>
      </c>
      <c r="P588" s="607">
        <f>J588*(O588/100)</f>
        <v>0</v>
      </c>
      <c r="Q588" s="607">
        <f>J588+P588</f>
        <v>0</v>
      </c>
      <c r="R588" s="608"/>
      <c r="S588" s="608"/>
      <c r="T588" s="609">
        <v>1</v>
      </c>
      <c r="U588" s="570"/>
      <c r="V588" s="570"/>
      <c r="W588" s="570"/>
      <c r="X588" s="558"/>
    </row>
    <row r="589" spans="1:27" ht="29.25" outlineLevel="4">
      <c r="A589" s="610"/>
      <c r="B589" s="611"/>
      <c r="C589" s="611"/>
      <c r="D589" s="612"/>
      <c r="E589" s="613" t="s">
        <v>1330</v>
      </c>
      <c r="F589" s="641" t="s">
        <v>1909</v>
      </c>
      <c r="G589" s="641"/>
      <c r="H589" s="642"/>
      <c r="I589" s="643"/>
      <c r="J589" s="644"/>
      <c r="K589" s="614"/>
      <c r="L589" s="614"/>
      <c r="M589" s="614"/>
      <c r="N589" s="614"/>
      <c r="O589" s="615"/>
      <c r="P589" s="615"/>
      <c r="Q589" s="615"/>
      <c r="R589" s="612"/>
      <c r="S589" s="612"/>
      <c r="T589" s="611"/>
      <c r="U589" s="564"/>
      <c r="V589" s="570"/>
      <c r="W589" s="570"/>
      <c r="X589" s="616" t="str">
        <f>F589</f>
        <v>Montáž podlah z dlaždic keramických lepených flexibilním lepidlem 
  Příplatek k cenám 
    za podlahy v omezeném prostoru</v>
      </c>
      <c r="Y589" s="562"/>
      <c r="AA589" s="617"/>
    </row>
    <row r="590" spans="1:27" ht="7.5" customHeight="1" outlineLevel="4">
      <c r="B590" s="557"/>
      <c r="C590" s="557"/>
      <c r="D590" s="558"/>
      <c r="E590" s="558"/>
      <c r="F590" s="618"/>
      <c r="G590" s="558"/>
      <c r="H590" s="559"/>
      <c r="I590" s="560"/>
      <c r="J590" s="561"/>
      <c r="K590" s="559"/>
      <c r="L590" s="559"/>
      <c r="M590" s="559"/>
      <c r="N590" s="559"/>
      <c r="O590" s="561"/>
      <c r="P590" s="561"/>
      <c r="Q590" s="561"/>
      <c r="R590" s="558"/>
      <c r="S590" s="558"/>
      <c r="T590" s="557"/>
      <c r="U590" s="570"/>
      <c r="X590" s="558"/>
    </row>
    <row r="591" spans="1:27" ht="22.5" outlineLevel="3">
      <c r="A591" s="599"/>
      <c r="B591" s="600"/>
      <c r="C591" s="601">
        <v>128</v>
      </c>
      <c r="D591" s="602" t="s">
        <v>1418</v>
      </c>
      <c r="E591" s="603" t="s">
        <v>1908</v>
      </c>
      <c r="F591" s="604" t="s">
        <v>1907</v>
      </c>
      <c r="G591" s="602" t="s">
        <v>1426</v>
      </c>
      <c r="H591" s="605">
        <v>610.84800000000007</v>
      </c>
      <c r="I591" s="606">
        <v>0</v>
      </c>
      <c r="J591" s="607">
        <f>H591*I591</f>
        <v>0</v>
      </c>
      <c r="K591" s="605">
        <v>1.9199999999999998E-2</v>
      </c>
      <c r="L591" s="605">
        <f>H591*K591</f>
        <v>11.728281600000001</v>
      </c>
      <c r="M591" s="605"/>
      <c r="N591" s="605">
        <f>H591*M591</f>
        <v>0</v>
      </c>
      <c r="O591" s="607">
        <v>21</v>
      </c>
      <c r="P591" s="607">
        <f>J591*(O591/100)</f>
        <v>0</v>
      </c>
      <c r="Q591" s="607">
        <f>J591+P591</f>
        <v>0</v>
      </c>
      <c r="R591" s="608"/>
      <c r="S591" s="608"/>
      <c r="T591" s="609">
        <v>1</v>
      </c>
      <c r="U591" s="570"/>
      <c r="V591" s="570"/>
      <c r="W591" s="570"/>
      <c r="X591" s="558"/>
    </row>
    <row r="592" spans="1:27" ht="9.75" outlineLevel="4">
      <c r="A592" s="610"/>
      <c r="B592" s="611"/>
      <c r="C592" s="611"/>
      <c r="D592" s="612"/>
      <c r="E592" s="613" t="s">
        <v>1330</v>
      </c>
      <c r="F592" s="641" t="s">
        <v>1400</v>
      </c>
      <c r="G592" s="641"/>
      <c r="H592" s="642"/>
      <c r="I592" s="643"/>
      <c r="J592" s="644"/>
      <c r="K592" s="614"/>
      <c r="L592" s="614"/>
      <c r="M592" s="614"/>
      <c r="N592" s="614"/>
      <c r="O592" s="615"/>
      <c r="P592" s="615"/>
      <c r="Q592" s="615"/>
      <c r="R592" s="612"/>
      <c r="S592" s="612"/>
      <c r="T592" s="611"/>
      <c r="U592" s="564"/>
      <c r="V592" s="570"/>
      <c r="W592" s="570"/>
      <c r="X592" s="616" t="str">
        <f>F592</f>
        <v>---</v>
      </c>
      <c r="Y592" s="562"/>
      <c r="AA592" s="617"/>
    </row>
    <row r="593" spans="1:27" ht="7.5" customHeight="1" outlineLevel="4">
      <c r="B593" s="557"/>
      <c r="C593" s="557"/>
      <c r="D593" s="558"/>
      <c r="E593" s="558"/>
      <c r="F593" s="618"/>
      <c r="G593" s="558"/>
      <c r="H593" s="559"/>
      <c r="I593" s="560"/>
      <c r="J593" s="561"/>
      <c r="K593" s="559"/>
      <c r="L593" s="559"/>
      <c r="M593" s="559"/>
      <c r="N593" s="559"/>
      <c r="O593" s="561"/>
      <c r="P593" s="561"/>
      <c r="Q593" s="561"/>
      <c r="R593" s="558"/>
      <c r="S593" s="558"/>
      <c r="T593" s="557"/>
      <c r="U593" s="570"/>
      <c r="X593" s="558"/>
    </row>
    <row r="594" spans="1:27" ht="11.25" customHeight="1" outlineLevel="4">
      <c r="A594" s="619"/>
      <c r="B594" s="620"/>
      <c r="C594" s="620"/>
      <c r="D594" s="621"/>
      <c r="E594" s="622" t="s">
        <v>1434</v>
      </c>
      <c r="F594" s="623" t="s">
        <v>1906</v>
      </c>
      <c r="G594" s="621"/>
      <c r="H594" s="624">
        <v>610.84800000000007</v>
      </c>
      <c r="I594" s="625"/>
      <c r="J594" s="626"/>
      <c r="K594" s="627"/>
      <c r="L594" s="627"/>
      <c r="M594" s="627"/>
      <c r="N594" s="627"/>
      <c r="O594" s="626"/>
      <c r="P594" s="626"/>
      <c r="Q594" s="626"/>
      <c r="R594" s="621"/>
      <c r="S594" s="621"/>
      <c r="T594" s="620"/>
      <c r="U594" s="564"/>
      <c r="V594" s="570"/>
      <c r="W594" s="570"/>
      <c r="X594" s="558"/>
    </row>
    <row r="595" spans="1:27" ht="7.5" customHeight="1" outlineLevel="4">
      <c r="A595" s="570"/>
      <c r="B595" s="557"/>
      <c r="C595" s="557"/>
      <c r="D595" s="558"/>
      <c r="E595" s="558"/>
      <c r="F595" s="568"/>
      <c r="G595" s="558"/>
      <c r="H595" s="559"/>
      <c r="I595" s="560"/>
      <c r="J595" s="561"/>
      <c r="K595" s="559"/>
      <c r="L595" s="559"/>
      <c r="M595" s="559"/>
      <c r="N595" s="559"/>
      <c r="O595" s="561"/>
      <c r="P595" s="561"/>
      <c r="Q595" s="561"/>
      <c r="R595" s="558"/>
      <c r="S595" s="558"/>
      <c r="T595" s="557"/>
      <c r="U595" s="570"/>
      <c r="X595" s="558"/>
    </row>
    <row r="596" spans="1:27" ht="11.25" outlineLevel="3">
      <c r="A596" s="599"/>
      <c r="B596" s="600"/>
      <c r="C596" s="601">
        <v>129</v>
      </c>
      <c r="D596" s="602" t="s">
        <v>1368</v>
      </c>
      <c r="E596" s="603" t="s">
        <v>1905</v>
      </c>
      <c r="F596" s="604" t="s">
        <v>1904</v>
      </c>
      <c r="G596" s="602" t="s">
        <v>114</v>
      </c>
      <c r="H596" s="605">
        <v>158.35000000000002</v>
      </c>
      <c r="I596" s="606">
        <v>0</v>
      </c>
      <c r="J596" s="607">
        <f>H596*I596</f>
        <v>0</v>
      </c>
      <c r="K596" s="605">
        <v>4.2999999999999999E-4</v>
      </c>
      <c r="L596" s="605">
        <f>H596*K596</f>
        <v>6.8090500000000012E-2</v>
      </c>
      <c r="M596" s="605"/>
      <c r="N596" s="605">
        <f>H596*M596</f>
        <v>0</v>
      </c>
      <c r="O596" s="607">
        <v>21</v>
      </c>
      <c r="P596" s="607">
        <f>J596*(O596/100)</f>
        <v>0</v>
      </c>
      <c r="Q596" s="607">
        <f>J596+P596</f>
        <v>0</v>
      </c>
      <c r="R596" s="608"/>
      <c r="S596" s="608"/>
      <c r="T596" s="609">
        <v>1</v>
      </c>
      <c r="U596" s="570"/>
      <c r="V596" s="570"/>
      <c r="W596" s="570"/>
      <c r="X596" s="558"/>
    </row>
    <row r="597" spans="1:27" ht="9.75" outlineLevel="4">
      <c r="A597" s="610"/>
      <c r="B597" s="611"/>
      <c r="C597" s="611"/>
      <c r="D597" s="612"/>
      <c r="E597" s="613" t="s">
        <v>1330</v>
      </c>
      <c r="F597" s="641" t="s">
        <v>1903</v>
      </c>
      <c r="G597" s="641"/>
      <c r="H597" s="642"/>
      <c r="I597" s="643"/>
      <c r="J597" s="644"/>
      <c r="K597" s="614"/>
      <c r="L597" s="614"/>
      <c r="M597" s="614"/>
      <c r="N597" s="614"/>
      <c r="O597" s="615"/>
      <c r="P597" s="615"/>
      <c r="Q597" s="615"/>
      <c r="R597" s="612"/>
      <c r="S597" s="612"/>
      <c r="T597" s="611"/>
      <c r="U597" s="564"/>
      <c r="V597" s="570"/>
      <c r="W597" s="570"/>
      <c r="X597" s="616" t="str">
        <f>F597</f>
        <v>Montáž soklů z dlaždic keramických lepených flexibilním lepidlem rovných, výšky přes 65 do 90 mm</v>
      </c>
      <c r="Y597" s="562"/>
      <c r="AA597" s="617"/>
    </row>
    <row r="598" spans="1:27" ht="7.5" customHeight="1" outlineLevel="4">
      <c r="B598" s="557"/>
      <c r="C598" s="557"/>
      <c r="D598" s="558"/>
      <c r="E598" s="558"/>
      <c r="F598" s="618"/>
      <c r="G598" s="558"/>
      <c r="H598" s="559"/>
      <c r="I598" s="560"/>
      <c r="J598" s="561"/>
      <c r="K598" s="559"/>
      <c r="L598" s="559"/>
      <c r="M598" s="559"/>
      <c r="N598" s="559"/>
      <c r="O598" s="561"/>
      <c r="P598" s="561"/>
      <c r="Q598" s="561"/>
      <c r="R598" s="558"/>
      <c r="S598" s="558"/>
      <c r="T598" s="557"/>
      <c r="U598" s="570"/>
      <c r="X598" s="558"/>
    </row>
    <row r="599" spans="1:27" ht="11.25" customHeight="1" outlineLevel="4">
      <c r="A599" s="619"/>
      <c r="B599" s="620"/>
      <c r="C599" s="620"/>
      <c r="D599" s="621"/>
      <c r="E599" s="622" t="s">
        <v>1434</v>
      </c>
      <c r="F599" s="623" t="s">
        <v>1902</v>
      </c>
      <c r="G599" s="621"/>
      <c r="H599" s="624">
        <v>87.250000000000014</v>
      </c>
      <c r="I599" s="625"/>
      <c r="J599" s="626"/>
      <c r="K599" s="627"/>
      <c r="L599" s="627"/>
      <c r="M599" s="627"/>
      <c r="N599" s="627"/>
      <c r="O599" s="626"/>
      <c r="P599" s="626"/>
      <c r="Q599" s="626"/>
      <c r="R599" s="621"/>
      <c r="S599" s="621"/>
      <c r="T599" s="620"/>
      <c r="U599" s="564"/>
      <c r="V599" s="570"/>
      <c r="W599" s="570"/>
      <c r="X599" s="558"/>
    </row>
    <row r="600" spans="1:27" ht="11.25" customHeight="1" outlineLevel="4">
      <c r="A600" s="619"/>
      <c r="B600" s="620"/>
      <c r="C600" s="620"/>
      <c r="D600" s="621"/>
      <c r="E600" s="622"/>
      <c r="F600" s="623" t="s">
        <v>1901</v>
      </c>
      <c r="G600" s="621"/>
      <c r="H600" s="624">
        <v>71.100000000000009</v>
      </c>
      <c r="I600" s="625"/>
      <c r="J600" s="626"/>
      <c r="K600" s="627"/>
      <c r="L600" s="627"/>
      <c r="M600" s="627"/>
      <c r="N600" s="627"/>
      <c r="O600" s="626"/>
      <c r="P600" s="626"/>
      <c r="Q600" s="626"/>
      <c r="R600" s="621"/>
      <c r="S600" s="621"/>
      <c r="T600" s="620"/>
      <c r="U600" s="564"/>
      <c r="V600" s="570"/>
      <c r="W600" s="570"/>
      <c r="X600" s="558"/>
    </row>
    <row r="601" spans="1:27" ht="7.5" customHeight="1" outlineLevel="4">
      <c r="A601" s="570"/>
      <c r="B601" s="557"/>
      <c r="C601" s="557"/>
      <c r="D601" s="558"/>
      <c r="E601" s="558"/>
      <c r="F601" s="568"/>
      <c r="G601" s="558"/>
      <c r="H601" s="559"/>
      <c r="I601" s="560"/>
      <c r="J601" s="561"/>
      <c r="K601" s="559"/>
      <c r="L601" s="559"/>
      <c r="M601" s="559"/>
      <c r="N601" s="559"/>
      <c r="O601" s="561"/>
      <c r="P601" s="561"/>
      <c r="Q601" s="561"/>
      <c r="R601" s="558"/>
      <c r="S601" s="558"/>
      <c r="T601" s="557"/>
      <c r="U601" s="570"/>
      <c r="X601" s="558"/>
    </row>
    <row r="602" spans="1:27" ht="11.25" outlineLevel="3">
      <c r="A602" s="599"/>
      <c r="B602" s="600"/>
      <c r="C602" s="601">
        <v>130</v>
      </c>
      <c r="D602" s="602" t="s">
        <v>1418</v>
      </c>
      <c r="E602" s="603" t="s">
        <v>1900</v>
      </c>
      <c r="F602" s="604" t="s">
        <v>1899</v>
      </c>
      <c r="G602" s="602" t="s">
        <v>137</v>
      </c>
      <c r="H602" s="605">
        <v>391.91625000000005</v>
      </c>
      <c r="I602" s="606">
        <v>0</v>
      </c>
      <c r="J602" s="607">
        <f>H602*I602</f>
        <v>0</v>
      </c>
      <c r="K602" s="605">
        <v>8.9999999999999998E-4</v>
      </c>
      <c r="L602" s="605">
        <f>H602*K602</f>
        <v>0.35272462500000001</v>
      </c>
      <c r="M602" s="605"/>
      <c r="N602" s="605">
        <f>H602*M602</f>
        <v>0</v>
      </c>
      <c r="O602" s="607">
        <v>21</v>
      </c>
      <c r="P602" s="607">
        <f>J602*(O602/100)</f>
        <v>0</v>
      </c>
      <c r="Q602" s="607">
        <f>J602+P602</f>
        <v>0</v>
      </c>
      <c r="R602" s="608"/>
      <c r="S602" s="608"/>
      <c r="T602" s="609">
        <v>1</v>
      </c>
      <c r="U602" s="570"/>
      <c r="V602" s="570"/>
      <c r="W602" s="570"/>
      <c r="X602" s="558"/>
    </row>
    <row r="603" spans="1:27" ht="9.75" outlineLevel="4">
      <c r="A603" s="610"/>
      <c r="B603" s="611"/>
      <c r="C603" s="611"/>
      <c r="D603" s="612"/>
      <c r="E603" s="613" t="s">
        <v>1330</v>
      </c>
      <c r="F603" s="641" t="s">
        <v>1400</v>
      </c>
      <c r="G603" s="641"/>
      <c r="H603" s="642"/>
      <c r="I603" s="643"/>
      <c r="J603" s="644"/>
      <c r="K603" s="614"/>
      <c r="L603" s="614"/>
      <c r="M603" s="614"/>
      <c r="N603" s="614"/>
      <c r="O603" s="615"/>
      <c r="P603" s="615"/>
      <c r="Q603" s="615"/>
      <c r="R603" s="612"/>
      <c r="S603" s="612"/>
      <c r="T603" s="611"/>
      <c r="U603" s="564"/>
      <c r="V603" s="570"/>
      <c r="W603" s="570"/>
      <c r="X603" s="616" t="str">
        <f>F603</f>
        <v>---</v>
      </c>
      <c r="Y603" s="562"/>
      <c r="AA603" s="617"/>
    </row>
    <row r="604" spans="1:27" ht="7.5" customHeight="1" outlineLevel="4">
      <c r="B604" s="557"/>
      <c r="C604" s="557"/>
      <c r="D604" s="558"/>
      <c r="E604" s="558"/>
      <c r="F604" s="618"/>
      <c r="G604" s="558"/>
      <c r="H604" s="559"/>
      <c r="I604" s="560"/>
      <c r="J604" s="561"/>
      <c r="K604" s="559"/>
      <c r="L604" s="559"/>
      <c r="M604" s="559"/>
      <c r="N604" s="559"/>
      <c r="O604" s="561"/>
      <c r="P604" s="561"/>
      <c r="Q604" s="561"/>
      <c r="R604" s="558"/>
      <c r="S604" s="558"/>
      <c r="T604" s="557"/>
      <c r="U604" s="570"/>
      <c r="X604" s="558"/>
    </row>
    <row r="605" spans="1:27" ht="22.5" outlineLevel="3">
      <c r="A605" s="599"/>
      <c r="B605" s="600"/>
      <c r="C605" s="601">
        <v>131</v>
      </c>
      <c r="D605" s="602" t="s">
        <v>1368</v>
      </c>
      <c r="E605" s="603" t="s">
        <v>1898</v>
      </c>
      <c r="F605" s="604" t="s">
        <v>1897</v>
      </c>
      <c r="G605" s="602" t="s">
        <v>1426</v>
      </c>
      <c r="H605" s="605">
        <v>578.20000000000005</v>
      </c>
      <c r="I605" s="606">
        <v>0</v>
      </c>
      <c r="J605" s="607">
        <f>H605*I605</f>
        <v>0</v>
      </c>
      <c r="K605" s="605"/>
      <c r="L605" s="605">
        <f>H605*K605</f>
        <v>0</v>
      </c>
      <c r="M605" s="605"/>
      <c r="N605" s="605">
        <f>H605*M605</f>
        <v>0</v>
      </c>
      <c r="O605" s="607">
        <v>21</v>
      </c>
      <c r="P605" s="607">
        <f>J605*(O605/100)</f>
        <v>0</v>
      </c>
      <c r="Q605" s="607">
        <f>J605+P605</f>
        <v>0</v>
      </c>
      <c r="R605" s="608"/>
      <c r="S605" s="608"/>
      <c r="T605" s="609">
        <v>1</v>
      </c>
      <c r="U605" s="570"/>
      <c r="V605" s="570"/>
      <c r="W605" s="570"/>
      <c r="X605" s="558"/>
    </row>
    <row r="606" spans="1:27" ht="9.75" outlineLevel="4">
      <c r="A606" s="610"/>
      <c r="B606" s="611"/>
      <c r="C606" s="611"/>
      <c r="D606" s="612"/>
      <c r="E606" s="613" t="s">
        <v>1330</v>
      </c>
      <c r="F606" s="641" t="s">
        <v>1896</v>
      </c>
      <c r="G606" s="641"/>
      <c r="H606" s="642"/>
      <c r="I606" s="643"/>
      <c r="J606" s="644"/>
      <c r="K606" s="614"/>
      <c r="L606" s="614"/>
      <c r="M606" s="614"/>
      <c r="N606" s="614"/>
      <c r="O606" s="615"/>
      <c r="P606" s="615"/>
      <c r="Q606" s="615"/>
      <c r="R606" s="612"/>
      <c r="S606" s="612"/>
      <c r="T606" s="611"/>
      <c r="U606" s="564"/>
      <c r="V606" s="570"/>
      <c r="W606" s="570"/>
      <c r="X606" s="616" t="str">
        <f>F606</f>
        <v>Montáž podlah z dlaždic keramických lepených flexibilním lepidlem Příplatek k cenám za dvousložkový spárovací tmel</v>
      </c>
      <c r="Y606" s="562"/>
      <c r="AA606" s="617"/>
    </row>
    <row r="607" spans="1:27" ht="7.5" customHeight="1" outlineLevel="4">
      <c r="B607" s="557"/>
      <c r="C607" s="557"/>
      <c r="D607" s="558"/>
      <c r="E607" s="558"/>
      <c r="F607" s="618"/>
      <c r="G607" s="558"/>
      <c r="H607" s="559"/>
      <c r="I607" s="560"/>
      <c r="J607" s="561"/>
      <c r="K607" s="559"/>
      <c r="L607" s="559"/>
      <c r="M607" s="559"/>
      <c r="N607" s="559"/>
      <c r="O607" s="561"/>
      <c r="P607" s="561"/>
      <c r="Q607" s="561"/>
      <c r="R607" s="558"/>
      <c r="S607" s="558"/>
      <c r="T607" s="557"/>
      <c r="U607" s="570"/>
      <c r="X607" s="558"/>
    </row>
    <row r="608" spans="1:27" ht="11.25" outlineLevel="3">
      <c r="A608" s="599"/>
      <c r="B608" s="600"/>
      <c r="C608" s="601">
        <v>132</v>
      </c>
      <c r="D608" s="602" t="s">
        <v>1368</v>
      </c>
      <c r="E608" s="603" t="s">
        <v>1895</v>
      </c>
      <c r="F608" s="604" t="s">
        <v>1894</v>
      </c>
      <c r="G608" s="602" t="s">
        <v>1426</v>
      </c>
      <c r="H608" s="605">
        <v>641.80000000000007</v>
      </c>
      <c r="I608" s="606">
        <v>0</v>
      </c>
      <c r="J608" s="607">
        <f>H608*I608</f>
        <v>0</v>
      </c>
      <c r="K608" s="605">
        <v>2.0400000000000001E-2</v>
      </c>
      <c r="L608" s="605">
        <f>H608*K608</f>
        <v>13.092720000000002</v>
      </c>
      <c r="M608" s="605"/>
      <c r="N608" s="605">
        <f>H608*M608</f>
        <v>0</v>
      </c>
      <c r="O608" s="607">
        <v>21</v>
      </c>
      <c r="P608" s="607">
        <f>J608*(O608/100)</f>
        <v>0</v>
      </c>
      <c r="Q608" s="607">
        <f>J608+P608</f>
        <v>0</v>
      </c>
      <c r="R608" s="608"/>
      <c r="S608" s="608"/>
      <c r="T608" s="609">
        <v>1</v>
      </c>
      <c r="U608" s="570"/>
      <c r="V608" s="570"/>
      <c r="W608" s="570"/>
      <c r="X608" s="558"/>
    </row>
    <row r="609" spans="1:27" ht="9.75" outlineLevel="4">
      <c r="A609" s="610"/>
      <c r="B609" s="611"/>
      <c r="C609" s="611"/>
      <c r="D609" s="612"/>
      <c r="E609" s="613" t="s">
        <v>1330</v>
      </c>
      <c r="F609" s="641" t="s">
        <v>1893</v>
      </c>
      <c r="G609" s="641"/>
      <c r="H609" s="642"/>
      <c r="I609" s="643"/>
      <c r="J609" s="644"/>
      <c r="K609" s="614"/>
      <c r="L609" s="614"/>
      <c r="M609" s="614"/>
      <c r="N609" s="614"/>
      <c r="O609" s="615"/>
      <c r="P609" s="615"/>
      <c r="Q609" s="615"/>
      <c r="R609" s="612"/>
      <c r="S609" s="612"/>
      <c r="T609" s="611"/>
      <c r="U609" s="564"/>
      <c r="V609" s="570"/>
      <c r="W609" s="570"/>
      <c r="X609" s="616" t="str">
        <f>F609</f>
        <v>Příprava podkladu před provedením dlažby samonivelační stěrka min.pevnosti 20 MPa, tloušťky přes 10 do 12 mm</v>
      </c>
      <c r="Y609" s="562"/>
      <c r="AA609" s="617"/>
    </row>
    <row r="610" spans="1:27" ht="7.5" customHeight="1" outlineLevel="4">
      <c r="B610" s="557"/>
      <c r="C610" s="557"/>
      <c r="D610" s="558"/>
      <c r="E610" s="558"/>
      <c r="F610" s="618"/>
      <c r="G610" s="558"/>
      <c r="H610" s="559"/>
      <c r="I610" s="560"/>
      <c r="J610" s="561"/>
      <c r="K610" s="559"/>
      <c r="L610" s="559"/>
      <c r="M610" s="559"/>
      <c r="N610" s="559"/>
      <c r="O610" s="561"/>
      <c r="P610" s="561"/>
      <c r="Q610" s="561"/>
      <c r="R610" s="558"/>
      <c r="S610" s="558"/>
      <c r="T610" s="557"/>
      <c r="U610" s="570"/>
      <c r="X610" s="558"/>
    </row>
    <row r="611" spans="1:27" ht="11.25" customHeight="1" outlineLevel="4">
      <c r="A611" s="619"/>
      <c r="B611" s="620"/>
      <c r="C611" s="620"/>
      <c r="D611" s="621"/>
      <c r="E611" s="622" t="s">
        <v>1434</v>
      </c>
      <c r="F611" s="623" t="s">
        <v>1892</v>
      </c>
      <c r="G611" s="621"/>
      <c r="H611" s="624">
        <v>641.80000000000007</v>
      </c>
      <c r="I611" s="625"/>
      <c r="J611" s="626"/>
      <c r="K611" s="627"/>
      <c r="L611" s="627"/>
      <c r="M611" s="627"/>
      <c r="N611" s="627"/>
      <c r="O611" s="626"/>
      <c r="P611" s="626"/>
      <c r="Q611" s="626"/>
      <c r="R611" s="621"/>
      <c r="S611" s="621"/>
      <c r="T611" s="620"/>
      <c r="U611" s="564"/>
      <c r="V611" s="570"/>
      <c r="W611" s="570"/>
      <c r="X611" s="558"/>
    </row>
    <row r="612" spans="1:27" ht="7.5" customHeight="1" outlineLevel="4">
      <c r="A612" s="570"/>
      <c r="B612" s="557"/>
      <c r="C612" s="557"/>
      <c r="D612" s="558"/>
      <c r="E612" s="558"/>
      <c r="F612" s="568"/>
      <c r="G612" s="558"/>
      <c r="H612" s="559"/>
      <c r="I612" s="560"/>
      <c r="J612" s="561"/>
      <c r="K612" s="559"/>
      <c r="L612" s="559"/>
      <c r="M612" s="559"/>
      <c r="N612" s="559"/>
      <c r="O612" s="561"/>
      <c r="P612" s="561"/>
      <c r="Q612" s="561"/>
      <c r="R612" s="558"/>
      <c r="S612" s="558"/>
      <c r="T612" s="557"/>
      <c r="U612" s="570"/>
      <c r="X612" s="558"/>
    </row>
    <row r="613" spans="1:27" ht="11.25" outlineLevel="3">
      <c r="A613" s="599"/>
      <c r="B613" s="600"/>
      <c r="C613" s="601">
        <v>133</v>
      </c>
      <c r="D613" s="602" t="s">
        <v>1368</v>
      </c>
      <c r="E613" s="603" t="s">
        <v>1891</v>
      </c>
      <c r="F613" s="604" t="s">
        <v>1890</v>
      </c>
      <c r="G613" s="602" t="s">
        <v>1426</v>
      </c>
      <c r="H613" s="605">
        <v>565.6</v>
      </c>
      <c r="I613" s="606">
        <v>0</v>
      </c>
      <c r="J613" s="607">
        <f>H613*I613</f>
        <v>0</v>
      </c>
      <c r="K613" s="605"/>
      <c r="L613" s="605">
        <f>H613*K613</f>
        <v>0</v>
      </c>
      <c r="M613" s="605"/>
      <c r="N613" s="605">
        <f>H613*M613</f>
        <v>0</v>
      </c>
      <c r="O613" s="607">
        <v>21</v>
      </c>
      <c r="P613" s="607">
        <f>J613*(O613/100)</f>
        <v>0</v>
      </c>
      <c r="Q613" s="607">
        <f>J613+P613</f>
        <v>0</v>
      </c>
      <c r="R613" s="608"/>
      <c r="S613" s="608"/>
      <c r="T613" s="609">
        <v>1</v>
      </c>
      <c r="U613" s="570"/>
      <c r="V613" s="570"/>
      <c r="W613" s="570"/>
      <c r="X613" s="558"/>
    </row>
    <row r="614" spans="1:27" ht="9.75" outlineLevel="4">
      <c r="A614" s="610"/>
      <c r="B614" s="611"/>
      <c r="C614" s="611"/>
      <c r="D614" s="612"/>
      <c r="E614" s="613" t="s">
        <v>1330</v>
      </c>
      <c r="F614" s="641" t="s">
        <v>1889</v>
      </c>
      <c r="G614" s="641"/>
      <c r="H614" s="642"/>
      <c r="I614" s="643"/>
      <c r="J614" s="644"/>
      <c r="K614" s="614"/>
      <c r="L614" s="614"/>
      <c r="M614" s="614"/>
      <c r="N614" s="614"/>
      <c r="O614" s="615"/>
      <c r="P614" s="615"/>
      <c r="Q614" s="615"/>
      <c r="R614" s="612"/>
      <c r="S614" s="612"/>
      <c r="T614" s="611"/>
      <c r="U614" s="564"/>
      <c r="V614" s="570"/>
      <c r="W614" s="570"/>
      <c r="X614" s="616" t="str">
        <f>F614</f>
        <v>Příprava podkladu před provedením dlažby vysátí podlah</v>
      </c>
      <c r="Y614" s="562"/>
      <c r="AA614" s="617"/>
    </row>
    <row r="615" spans="1:27" ht="7.5" customHeight="1" outlineLevel="4">
      <c r="B615" s="557"/>
      <c r="C615" s="557"/>
      <c r="D615" s="558"/>
      <c r="E615" s="558"/>
      <c r="F615" s="618"/>
      <c r="G615" s="558"/>
      <c r="H615" s="559"/>
      <c r="I615" s="560"/>
      <c r="J615" s="561"/>
      <c r="K615" s="559"/>
      <c r="L615" s="559"/>
      <c r="M615" s="559"/>
      <c r="N615" s="559"/>
      <c r="O615" s="561"/>
      <c r="P615" s="561"/>
      <c r="Q615" s="561"/>
      <c r="R615" s="558"/>
      <c r="S615" s="558"/>
      <c r="T615" s="557"/>
      <c r="U615" s="570"/>
      <c r="X615" s="558"/>
    </row>
    <row r="616" spans="1:27" ht="11.25" outlineLevel="3">
      <c r="A616" s="599"/>
      <c r="B616" s="600"/>
      <c r="C616" s="601">
        <v>134</v>
      </c>
      <c r="D616" s="602" t="s">
        <v>1368</v>
      </c>
      <c r="E616" s="603" t="s">
        <v>1888</v>
      </c>
      <c r="F616" s="604" t="s">
        <v>1887</v>
      </c>
      <c r="G616" s="602" t="s">
        <v>634</v>
      </c>
      <c r="H616" s="605">
        <v>28.831994725000001</v>
      </c>
      <c r="I616" s="606">
        <v>0</v>
      </c>
      <c r="J616" s="607">
        <f>H616*I616</f>
        <v>0</v>
      </c>
      <c r="K616" s="605"/>
      <c r="L616" s="605">
        <f>H616*K616</f>
        <v>0</v>
      </c>
      <c r="M616" s="605"/>
      <c r="N616" s="605">
        <f>H616*M616</f>
        <v>0</v>
      </c>
      <c r="O616" s="607">
        <v>21</v>
      </c>
      <c r="P616" s="607">
        <f>J616*(O616/100)</f>
        <v>0</v>
      </c>
      <c r="Q616" s="607">
        <f>J616+P616</f>
        <v>0</v>
      </c>
      <c r="R616" s="608"/>
      <c r="S616" s="608"/>
      <c r="T616" s="609">
        <v>1</v>
      </c>
      <c r="U616" s="570"/>
      <c r="V616" s="570"/>
      <c r="W616" s="570"/>
      <c r="X616" s="558"/>
    </row>
    <row r="617" spans="1:27" ht="48.75" outlineLevel="4">
      <c r="A617" s="610"/>
      <c r="B617" s="611"/>
      <c r="C617" s="611"/>
      <c r="D617" s="612"/>
      <c r="E617" s="613" t="s">
        <v>1330</v>
      </c>
      <c r="F617" s="641" t="s">
        <v>1886</v>
      </c>
      <c r="G617" s="641"/>
      <c r="H617" s="642"/>
      <c r="I617" s="643"/>
      <c r="J617" s="644"/>
      <c r="K617" s="614"/>
      <c r="L617" s="614"/>
      <c r="M617" s="614"/>
      <c r="N617" s="614"/>
      <c r="O617" s="615"/>
      <c r="P617" s="615"/>
      <c r="Q617" s="615"/>
      <c r="R617" s="612"/>
      <c r="S617" s="612"/>
      <c r="T617" s="611"/>
      <c r="U617" s="564"/>
      <c r="V617" s="570"/>
      <c r="W617" s="570"/>
      <c r="X617" s="616" t="str">
        <f>F617</f>
        <v>Přesun hmot pro podlahy z dlaždic 
  stanovený z hmotnosti přesunovaného materiálu 
    vodorovná dopravní vzdálenost do 50 m 
    v objektech výšky 
      přes 12 do 24 m</v>
      </c>
      <c r="Y617" s="562"/>
      <c r="AA617" s="617"/>
    </row>
    <row r="618" spans="1:27" ht="7.5" customHeight="1" outlineLevel="4">
      <c r="B618" s="557"/>
      <c r="C618" s="557"/>
      <c r="D618" s="558"/>
      <c r="E618" s="558"/>
      <c r="F618" s="618"/>
      <c r="G618" s="558"/>
      <c r="H618" s="559"/>
      <c r="I618" s="560"/>
      <c r="J618" s="561"/>
      <c r="K618" s="559"/>
      <c r="L618" s="559"/>
      <c r="M618" s="559"/>
      <c r="N618" s="559"/>
      <c r="O618" s="561"/>
      <c r="P618" s="561"/>
      <c r="Q618" s="561"/>
      <c r="R618" s="558"/>
      <c r="S618" s="558"/>
      <c r="T618" s="557"/>
      <c r="U618" s="570"/>
      <c r="X618" s="558"/>
    </row>
    <row r="619" spans="1:27" outlineLevel="3">
      <c r="B619" s="564"/>
      <c r="C619" s="564"/>
      <c r="D619" s="564"/>
      <c r="E619" s="564"/>
      <c r="F619" s="564"/>
      <c r="G619" s="564"/>
      <c r="H619" s="564"/>
      <c r="I619" s="570"/>
      <c r="J619" s="570"/>
      <c r="K619" s="564"/>
      <c r="L619" s="564"/>
      <c r="M619" s="564"/>
      <c r="N619" s="564"/>
      <c r="O619" s="564"/>
      <c r="P619" s="570"/>
      <c r="Q619" s="570"/>
      <c r="R619" s="570"/>
      <c r="S619" s="564"/>
      <c r="T619" s="564"/>
      <c r="X619" s="564"/>
    </row>
    <row r="620" spans="1:27" ht="11.25" outlineLevel="2">
      <c r="A620" s="589" t="s">
        <v>1885</v>
      </c>
      <c r="B620" s="590">
        <v>3</v>
      </c>
      <c r="C620" s="591"/>
      <c r="D620" s="592" t="s">
        <v>1336</v>
      </c>
      <c r="E620" s="592"/>
      <c r="F620" s="593" t="s">
        <v>1884</v>
      </c>
      <c r="G620" s="592"/>
      <c r="H620" s="594"/>
      <c r="I620" s="595"/>
      <c r="J620" s="596">
        <f>SUBTOTAL(9,J621:J650)</f>
        <v>0</v>
      </c>
      <c r="K620" s="594"/>
      <c r="L620" s="597">
        <f>SUBTOTAL(9,L621:L650)</f>
        <v>0.30973385000000003</v>
      </c>
      <c r="M620" s="594"/>
      <c r="N620" s="597">
        <f>SUBTOTAL(9,N621:N650)</f>
        <v>0.25229999999999997</v>
      </c>
      <c r="O620" s="598"/>
      <c r="P620" s="596">
        <f>SUBTOTAL(9,P621:P650)</f>
        <v>0</v>
      </c>
      <c r="Q620" s="596">
        <f>SUBTOTAL(9,Q621:Q650)</f>
        <v>0</v>
      </c>
      <c r="R620" s="592"/>
      <c r="S620" s="592"/>
      <c r="T620" s="590">
        <f>SUBTOTAL(9,T621:T650)</f>
        <v>7</v>
      </c>
      <c r="U620" s="564"/>
      <c r="V620" s="570"/>
      <c r="W620" s="570"/>
      <c r="X620" s="558"/>
    </row>
    <row r="621" spans="1:27" ht="11.25" outlineLevel="3">
      <c r="A621" s="599"/>
      <c r="B621" s="600"/>
      <c r="C621" s="601">
        <v>135</v>
      </c>
      <c r="D621" s="602" t="s">
        <v>1368</v>
      </c>
      <c r="E621" s="603" t="s">
        <v>1883</v>
      </c>
      <c r="F621" s="604" t="s">
        <v>1882</v>
      </c>
      <c r="G621" s="602" t="s">
        <v>1426</v>
      </c>
      <c r="H621" s="605">
        <v>84.1</v>
      </c>
      <c r="I621" s="606">
        <v>0</v>
      </c>
      <c r="J621" s="607">
        <f>H621*I621</f>
        <v>0</v>
      </c>
      <c r="K621" s="605"/>
      <c r="L621" s="605">
        <f>H621*K621</f>
        <v>0</v>
      </c>
      <c r="M621" s="605">
        <v>3.0000000000000001E-3</v>
      </c>
      <c r="N621" s="605">
        <f>H621*M621</f>
        <v>0.25229999999999997</v>
      </c>
      <c r="O621" s="607">
        <v>21</v>
      </c>
      <c r="P621" s="607">
        <f>J621*(O621/100)</f>
        <v>0</v>
      </c>
      <c r="Q621" s="607">
        <f>J621+P621</f>
        <v>0</v>
      </c>
      <c r="R621" s="608"/>
      <c r="S621" s="608"/>
      <c r="T621" s="609">
        <v>1</v>
      </c>
      <c r="U621" s="570"/>
      <c r="V621" s="570"/>
      <c r="W621" s="570"/>
      <c r="X621" s="558"/>
    </row>
    <row r="622" spans="1:27" ht="9.75" outlineLevel="4">
      <c r="A622" s="610"/>
      <c r="B622" s="611"/>
      <c r="C622" s="611"/>
      <c r="D622" s="612"/>
      <c r="E622" s="613" t="s">
        <v>1330</v>
      </c>
      <c r="F622" s="641" t="s">
        <v>1881</v>
      </c>
      <c r="G622" s="641"/>
      <c r="H622" s="642"/>
      <c r="I622" s="643"/>
      <c r="J622" s="644"/>
      <c r="K622" s="614"/>
      <c r="L622" s="614"/>
      <c r="M622" s="614"/>
      <c r="N622" s="614"/>
      <c r="O622" s="615"/>
      <c r="P622" s="615"/>
      <c r="Q622" s="615"/>
      <c r="R622" s="612"/>
      <c r="S622" s="612"/>
      <c r="T622" s="611"/>
      <c r="U622" s="564"/>
      <c r="V622" s="570"/>
      <c r="W622" s="570"/>
      <c r="X622" s="616" t="str">
        <f>F622</f>
        <v>Demontáž povlakových podlahovin lepených ručně s podložkou</v>
      </c>
      <c r="Y622" s="562"/>
      <c r="AA622" s="617"/>
    </row>
    <row r="623" spans="1:27" ht="7.5" customHeight="1" outlineLevel="4">
      <c r="B623" s="557"/>
      <c r="C623" s="557"/>
      <c r="D623" s="558"/>
      <c r="E623" s="558"/>
      <c r="F623" s="618"/>
      <c r="G623" s="558"/>
      <c r="H623" s="559"/>
      <c r="I623" s="560"/>
      <c r="J623" s="561"/>
      <c r="K623" s="559"/>
      <c r="L623" s="559"/>
      <c r="M623" s="559"/>
      <c r="N623" s="559"/>
      <c r="O623" s="561"/>
      <c r="P623" s="561"/>
      <c r="Q623" s="561"/>
      <c r="R623" s="558"/>
      <c r="S623" s="558"/>
      <c r="T623" s="557"/>
      <c r="U623" s="570"/>
      <c r="X623" s="558"/>
    </row>
    <row r="624" spans="1:27" ht="11.25" customHeight="1" outlineLevel="4">
      <c r="A624" s="619"/>
      <c r="B624" s="620"/>
      <c r="C624" s="620"/>
      <c r="D624" s="621"/>
      <c r="E624" s="622" t="s">
        <v>1434</v>
      </c>
      <c r="F624" s="623" t="s">
        <v>1880</v>
      </c>
      <c r="G624" s="621"/>
      <c r="H624" s="624">
        <v>84.1</v>
      </c>
      <c r="I624" s="625"/>
      <c r="J624" s="626"/>
      <c r="K624" s="627"/>
      <c r="L624" s="627"/>
      <c r="M624" s="627"/>
      <c r="N624" s="627"/>
      <c r="O624" s="626"/>
      <c r="P624" s="626"/>
      <c r="Q624" s="626"/>
      <c r="R624" s="621"/>
      <c r="S624" s="621"/>
      <c r="T624" s="620"/>
      <c r="U624" s="564"/>
      <c r="V624" s="570"/>
      <c r="W624" s="570"/>
      <c r="X624" s="558"/>
    </row>
    <row r="625" spans="1:27" ht="7.5" customHeight="1" outlineLevel="4">
      <c r="A625" s="570"/>
      <c r="B625" s="557"/>
      <c r="C625" s="557"/>
      <c r="D625" s="558"/>
      <c r="E625" s="558"/>
      <c r="F625" s="568"/>
      <c r="G625" s="558"/>
      <c r="H625" s="559"/>
      <c r="I625" s="560"/>
      <c r="J625" s="561"/>
      <c r="K625" s="559"/>
      <c r="L625" s="559"/>
      <c r="M625" s="559"/>
      <c r="N625" s="559"/>
      <c r="O625" s="561"/>
      <c r="P625" s="561"/>
      <c r="Q625" s="561"/>
      <c r="R625" s="558"/>
      <c r="S625" s="558"/>
      <c r="T625" s="557"/>
      <c r="U625" s="570"/>
      <c r="X625" s="558"/>
    </row>
    <row r="626" spans="1:27" ht="11.25" outlineLevel="3">
      <c r="A626" s="599"/>
      <c r="B626" s="600"/>
      <c r="C626" s="601">
        <v>136</v>
      </c>
      <c r="D626" s="602" t="s">
        <v>1368</v>
      </c>
      <c r="E626" s="603" t="s">
        <v>1879</v>
      </c>
      <c r="F626" s="604" t="s">
        <v>1878</v>
      </c>
      <c r="G626" s="602" t="s">
        <v>1426</v>
      </c>
      <c r="H626" s="605">
        <v>84.1</v>
      </c>
      <c r="I626" s="606">
        <v>0</v>
      </c>
      <c r="J626" s="607">
        <f>H626*I626</f>
        <v>0</v>
      </c>
      <c r="K626" s="605"/>
      <c r="L626" s="605">
        <f>H626*K626</f>
        <v>0</v>
      </c>
      <c r="M626" s="605"/>
      <c r="N626" s="605">
        <f>H626*M626</f>
        <v>0</v>
      </c>
      <c r="O626" s="607">
        <v>21</v>
      </c>
      <c r="P626" s="607">
        <f>J626*(O626/100)</f>
        <v>0</v>
      </c>
      <c r="Q626" s="607">
        <f>J626+P626</f>
        <v>0</v>
      </c>
      <c r="R626" s="608"/>
      <c r="S626" s="608"/>
      <c r="T626" s="609">
        <v>1</v>
      </c>
      <c r="U626" s="570"/>
      <c r="V626" s="570"/>
      <c r="W626" s="570"/>
      <c r="X626" s="558"/>
    </row>
    <row r="627" spans="1:27" ht="9.75" outlineLevel="4">
      <c r="A627" s="610"/>
      <c r="B627" s="611"/>
      <c r="C627" s="611"/>
      <c r="D627" s="612"/>
      <c r="E627" s="613" t="s">
        <v>1330</v>
      </c>
      <c r="F627" s="641" t="s">
        <v>1877</v>
      </c>
      <c r="G627" s="641"/>
      <c r="H627" s="642"/>
      <c r="I627" s="643"/>
      <c r="J627" s="644"/>
      <c r="K627" s="614"/>
      <c r="L627" s="614"/>
      <c r="M627" s="614"/>
      <c r="N627" s="614"/>
      <c r="O627" s="615"/>
      <c r="P627" s="615"/>
      <c r="Q627" s="615"/>
      <c r="R627" s="612"/>
      <c r="S627" s="612"/>
      <c r="T627" s="611"/>
      <c r="U627" s="564"/>
      <c r="V627" s="570"/>
      <c r="W627" s="570"/>
      <c r="X627" s="616" t="str">
        <f>F627</f>
        <v>Příprava podkladu vysátí podlah</v>
      </c>
      <c r="Y627" s="562"/>
      <c r="AA627" s="617"/>
    </row>
    <row r="628" spans="1:27" ht="7.5" customHeight="1" outlineLevel="4">
      <c r="B628" s="557"/>
      <c r="C628" s="557"/>
      <c r="D628" s="558"/>
      <c r="E628" s="558"/>
      <c r="F628" s="618"/>
      <c r="G628" s="558"/>
      <c r="H628" s="559"/>
      <c r="I628" s="560"/>
      <c r="J628" s="561"/>
      <c r="K628" s="559"/>
      <c r="L628" s="559"/>
      <c r="M628" s="559"/>
      <c r="N628" s="559"/>
      <c r="O628" s="561"/>
      <c r="P628" s="561"/>
      <c r="Q628" s="561"/>
      <c r="R628" s="558"/>
      <c r="S628" s="558"/>
      <c r="T628" s="557"/>
      <c r="U628" s="570"/>
      <c r="X628" s="558"/>
    </row>
    <row r="629" spans="1:27" ht="11.25" outlineLevel="3">
      <c r="A629" s="599"/>
      <c r="B629" s="600"/>
      <c r="C629" s="601">
        <v>137</v>
      </c>
      <c r="D629" s="602" t="s">
        <v>1368</v>
      </c>
      <c r="E629" s="603" t="s">
        <v>1876</v>
      </c>
      <c r="F629" s="604" t="s">
        <v>1875</v>
      </c>
      <c r="G629" s="602" t="s">
        <v>1426</v>
      </c>
      <c r="H629" s="605">
        <v>76.2</v>
      </c>
      <c r="I629" s="606">
        <v>0</v>
      </c>
      <c r="J629" s="607">
        <f>H629*I629</f>
        <v>0</v>
      </c>
      <c r="K629" s="605">
        <v>6.9999999999999999E-4</v>
      </c>
      <c r="L629" s="605">
        <f>H629*K629</f>
        <v>5.3339999999999999E-2</v>
      </c>
      <c r="M629" s="605"/>
      <c r="N629" s="605">
        <f>H629*M629</f>
        <v>0</v>
      </c>
      <c r="O629" s="607">
        <v>21</v>
      </c>
      <c r="P629" s="607">
        <f>J629*(O629/100)</f>
        <v>0</v>
      </c>
      <c r="Q629" s="607">
        <f>J629+P629</f>
        <v>0</v>
      </c>
      <c r="R629" s="608"/>
      <c r="S629" s="608"/>
      <c r="T629" s="609">
        <v>1</v>
      </c>
      <c r="U629" s="570"/>
      <c r="V629" s="570"/>
      <c r="W629" s="570"/>
      <c r="X629" s="558"/>
    </row>
    <row r="630" spans="1:27" ht="9.75" outlineLevel="4">
      <c r="A630" s="610"/>
      <c r="B630" s="611"/>
      <c r="C630" s="611"/>
      <c r="D630" s="612"/>
      <c r="E630" s="613" t="s">
        <v>1330</v>
      </c>
      <c r="F630" s="641" t="s">
        <v>1874</v>
      </c>
      <c r="G630" s="641"/>
      <c r="H630" s="642"/>
      <c r="I630" s="643"/>
      <c r="J630" s="644"/>
      <c r="K630" s="614"/>
      <c r="L630" s="614"/>
      <c r="M630" s="614"/>
      <c r="N630" s="614"/>
      <c r="O630" s="615"/>
      <c r="P630" s="615"/>
      <c r="Q630" s="615"/>
      <c r="R630" s="612"/>
      <c r="S630" s="612"/>
      <c r="T630" s="611"/>
      <c r="U630" s="564"/>
      <c r="V630" s="570"/>
      <c r="W630" s="570"/>
      <c r="X630" s="616" t="str">
        <f>F630</f>
        <v>Montáž podlahovin z PVC lepením 2-složkovým lepidlem (do vlhkých prostor) z pásů</v>
      </c>
      <c r="Y630" s="562"/>
      <c r="AA630" s="617"/>
    </row>
    <row r="631" spans="1:27" ht="7.5" customHeight="1" outlineLevel="4">
      <c r="B631" s="557"/>
      <c r="C631" s="557"/>
      <c r="D631" s="558"/>
      <c r="E631" s="558"/>
      <c r="F631" s="618"/>
      <c r="G631" s="558"/>
      <c r="H631" s="559"/>
      <c r="I631" s="560"/>
      <c r="J631" s="561"/>
      <c r="K631" s="559"/>
      <c r="L631" s="559"/>
      <c r="M631" s="559"/>
      <c r="N631" s="559"/>
      <c r="O631" s="561"/>
      <c r="P631" s="561"/>
      <c r="Q631" s="561"/>
      <c r="R631" s="558"/>
      <c r="S631" s="558"/>
      <c r="T631" s="557"/>
      <c r="U631" s="570"/>
      <c r="X631" s="558"/>
    </row>
    <row r="632" spans="1:27" ht="11.25" customHeight="1" outlineLevel="4">
      <c r="A632" s="619"/>
      <c r="B632" s="620"/>
      <c r="C632" s="620"/>
      <c r="D632" s="621"/>
      <c r="E632" s="622" t="s">
        <v>1434</v>
      </c>
      <c r="F632" s="623" t="s">
        <v>1873</v>
      </c>
      <c r="G632" s="621"/>
      <c r="H632" s="624">
        <v>76.2</v>
      </c>
      <c r="I632" s="625"/>
      <c r="J632" s="626"/>
      <c r="K632" s="627"/>
      <c r="L632" s="627"/>
      <c r="M632" s="627"/>
      <c r="N632" s="627"/>
      <c r="O632" s="626"/>
      <c r="P632" s="626"/>
      <c r="Q632" s="626"/>
      <c r="R632" s="621"/>
      <c r="S632" s="621"/>
      <c r="T632" s="620"/>
      <c r="U632" s="564"/>
      <c r="V632" s="570"/>
      <c r="W632" s="570"/>
      <c r="X632" s="558"/>
    </row>
    <row r="633" spans="1:27" ht="7.5" customHeight="1" outlineLevel="4">
      <c r="A633" s="570"/>
      <c r="B633" s="557"/>
      <c r="C633" s="557"/>
      <c r="D633" s="558"/>
      <c r="E633" s="558"/>
      <c r="F633" s="568"/>
      <c r="G633" s="558"/>
      <c r="H633" s="559"/>
      <c r="I633" s="560"/>
      <c r="J633" s="561"/>
      <c r="K633" s="559"/>
      <c r="L633" s="559"/>
      <c r="M633" s="559"/>
      <c r="N633" s="559"/>
      <c r="O633" s="561"/>
      <c r="P633" s="561"/>
      <c r="Q633" s="561"/>
      <c r="R633" s="558"/>
      <c r="S633" s="558"/>
      <c r="T633" s="557"/>
      <c r="U633" s="570"/>
      <c r="X633" s="558"/>
    </row>
    <row r="634" spans="1:27" ht="11.25" outlineLevel="3">
      <c r="A634" s="599"/>
      <c r="B634" s="600"/>
      <c r="C634" s="601">
        <v>138</v>
      </c>
      <c r="D634" s="602" t="s">
        <v>1418</v>
      </c>
      <c r="E634" s="603" t="s">
        <v>1872</v>
      </c>
      <c r="F634" s="604" t="s">
        <v>1871</v>
      </c>
      <c r="G634" s="602" t="s">
        <v>1426</v>
      </c>
      <c r="H634" s="605">
        <v>80.010000000000005</v>
      </c>
      <c r="I634" s="606">
        <v>0</v>
      </c>
      <c r="J634" s="607">
        <f>H634*I634</f>
        <v>0</v>
      </c>
      <c r="K634" s="605">
        <v>2.8300000000000001E-3</v>
      </c>
      <c r="L634" s="605">
        <f>H634*K634</f>
        <v>0.22642830000000003</v>
      </c>
      <c r="M634" s="605"/>
      <c r="N634" s="605">
        <f>H634*M634</f>
        <v>0</v>
      </c>
      <c r="O634" s="607">
        <v>21</v>
      </c>
      <c r="P634" s="607">
        <f>J634*(O634/100)</f>
        <v>0</v>
      </c>
      <c r="Q634" s="607">
        <f>J634+P634</f>
        <v>0</v>
      </c>
      <c r="R634" s="608"/>
      <c r="S634" s="608"/>
      <c r="T634" s="609">
        <v>1</v>
      </c>
      <c r="U634" s="570"/>
      <c r="V634" s="570"/>
      <c r="W634" s="570"/>
      <c r="X634" s="558"/>
    </row>
    <row r="635" spans="1:27" ht="9.75" outlineLevel="4">
      <c r="A635" s="610"/>
      <c r="B635" s="611"/>
      <c r="C635" s="611"/>
      <c r="D635" s="612"/>
      <c r="E635" s="613" t="s">
        <v>1330</v>
      </c>
      <c r="F635" s="641" t="s">
        <v>1400</v>
      </c>
      <c r="G635" s="641"/>
      <c r="H635" s="642"/>
      <c r="I635" s="643"/>
      <c r="J635" s="644"/>
      <c r="K635" s="614"/>
      <c r="L635" s="614"/>
      <c r="M635" s="614"/>
      <c r="N635" s="614"/>
      <c r="O635" s="615"/>
      <c r="P635" s="615"/>
      <c r="Q635" s="615"/>
      <c r="R635" s="612"/>
      <c r="S635" s="612"/>
      <c r="T635" s="611"/>
      <c r="U635" s="564"/>
      <c r="V635" s="570"/>
      <c r="W635" s="570"/>
      <c r="X635" s="616" t="str">
        <f>F635</f>
        <v>---</v>
      </c>
      <c r="Y635" s="562"/>
      <c r="AA635" s="617"/>
    </row>
    <row r="636" spans="1:27" ht="7.5" customHeight="1" outlineLevel="4">
      <c r="B636" s="557"/>
      <c r="C636" s="557"/>
      <c r="D636" s="558"/>
      <c r="E636" s="558"/>
      <c r="F636" s="618"/>
      <c r="G636" s="558"/>
      <c r="H636" s="559"/>
      <c r="I636" s="560"/>
      <c r="J636" s="561"/>
      <c r="K636" s="559"/>
      <c r="L636" s="559"/>
      <c r="M636" s="559"/>
      <c r="N636" s="559"/>
      <c r="O636" s="561"/>
      <c r="P636" s="561"/>
      <c r="Q636" s="561"/>
      <c r="R636" s="558"/>
      <c r="S636" s="558"/>
      <c r="T636" s="557"/>
      <c r="U636" s="570"/>
      <c r="X636" s="558"/>
    </row>
    <row r="637" spans="1:27" ht="11.25" customHeight="1" outlineLevel="4">
      <c r="A637" s="619"/>
      <c r="B637" s="620"/>
      <c r="C637" s="620"/>
      <c r="D637" s="621"/>
      <c r="E637" s="622" t="s">
        <v>1434</v>
      </c>
      <c r="F637" s="623" t="s">
        <v>1870</v>
      </c>
      <c r="G637" s="621"/>
      <c r="H637" s="624">
        <v>80.010000000000005</v>
      </c>
      <c r="I637" s="625"/>
      <c r="J637" s="626"/>
      <c r="K637" s="627"/>
      <c r="L637" s="627"/>
      <c r="M637" s="627"/>
      <c r="N637" s="627"/>
      <c r="O637" s="626"/>
      <c r="P637" s="626"/>
      <c r="Q637" s="626"/>
      <c r="R637" s="621"/>
      <c r="S637" s="621"/>
      <c r="T637" s="620"/>
      <c r="U637" s="564"/>
      <c r="V637" s="570"/>
      <c r="W637" s="570"/>
      <c r="X637" s="558"/>
    </row>
    <row r="638" spans="1:27" ht="7.5" customHeight="1" outlineLevel="4">
      <c r="A638" s="570"/>
      <c r="B638" s="557"/>
      <c r="C638" s="557"/>
      <c r="D638" s="558"/>
      <c r="E638" s="558"/>
      <c r="F638" s="568"/>
      <c r="G638" s="558"/>
      <c r="H638" s="559"/>
      <c r="I638" s="560"/>
      <c r="J638" s="561"/>
      <c r="K638" s="559"/>
      <c r="L638" s="559"/>
      <c r="M638" s="559"/>
      <c r="N638" s="559"/>
      <c r="O638" s="561"/>
      <c r="P638" s="561"/>
      <c r="Q638" s="561"/>
      <c r="R638" s="558"/>
      <c r="S638" s="558"/>
      <c r="T638" s="557"/>
      <c r="U638" s="570"/>
      <c r="X638" s="558"/>
    </row>
    <row r="639" spans="1:27" ht="11.25" outlineLevel="3">
      <c r="A639" s="599"/>
      <c r="B639" s="600"/>
      <c r="C639" s="601">
        <v>139</v>
      </c>
      <c r="D639" s="602" t="s">
        <v>1368</v>
      </c>
      <c r="E639" s="603" t="s">
        <v>1869</v>
      </c>
      <c r="F639" s="604" t="s">
        <v>1868</v>
      </c>
      <c r="G639" s="602" t="s">
        <v>114</v>
      </c>
      <c r="H639" s="605">
        <v>81.65000000000002</v>
      </c>
      <c r="I639" s="606">
        <v>0</v>
      </c>
      <c r="J639" s="607">
        <f>H639*I639</f>
        <v>0</v>
      </c>
      <c r="K639" s="605">
        <v>1.0000000000000001E-5</v>
      </c>
      <c r="L639" s="605">
        <f>H639*K639</f>
        <v>8.1650000000000028E-4</v>
      </c>
      <c r="M639" s="605"/>
      <c r="N639" s="605">
        <f>H639*M639</f>
        <v>0</v>
      </c>
      <c r="O639" s="607">
        <v>21</v>
      </c>
      <c r="P639" s="607">
        <f>J639*(O639/100)</f>
        <v>0</v>
      </c>
      <c r="Q639" s="607">
        <f>J639+P639</f>
        <v>0</v>
      </c>
      <c r="R639" s="608"/>
      <c r="S639" s="608"/>
      <c r="T639" s="609">
        <v>1</v>
      </c>
      <c r="U639" s="570"/>
      <c r="V639" s="570"/>
      <c r="W639" s="570"/>
      <c r="X639" s="558"/>
    </row>
    <row r="640" spans="1:27" ht="9.75" outlineLevel="4">
      <c r="A640" s="610"/>
      <c r="B640" s="611"/>
      <c r="C640" s="611"/>
      <c r="D640" s="612"/>
      <c r="E640" s="613" t="s">
        <v>1330</v>
      </c>
      <c r="F640" s="641" t="s">
        <v>1867</v>
      </c>
      <c r="G640" s="641"/>
      <c r="H640" s="642"/>
      <c r="I640" s="643"/>
      <c r="J640" s="644"/>
      <c r="K640" s="614"/>
      <c r="L640" s="614"/>
      <c r="M640" s="614"/>
      <c r="N640" s="614"/>
      <c r="O640" s="615"/>
      <c r="P640" s="615"/>
      <c r="Q640" s="615"/>
      <c r="R640" s="612"/>
      <c r="S640" s="612"/>
      <c r="T640" s="611"/>
      <c r="U640" s="564"/>
      <c r="V640" s="570"/>
      <c r="W640" s="570"/>
      <c r="X640" s="616" t="str">
        <f>F640</f>
        <v>Montáž soklíků lepením obvodových, výšky do 80 mm</v>
      </c>
      <c r="Y640" s="562"/>
      <c r="AA640" s="617"/>
    </row>
    <row r="641" spans="1:27" ht="7.5" customHeight="1" outlineLevel="4">
      <c r="B641" s="557"/>
      <c r="C641" s="557"/>
      <c r="D641" s="558"/>
      <c r="E641" s="558"/>
      <c r="F641" s="618"/>
      <c r="G641" s="558"/>
      <c r="H641" s="559"/>
      <c r="I641" s="560"/>
      <c r="J641" s="561"/>
      <c r="K641" s="559"/>
      <c r="L641" s="559"/>
      <c r="M641" s="559"/>
      <c r="N641" s="559"/>
      <c r="O641" s="561"/>
      <c r="P641" s="561"/>
      <c r="Q641" s="561"/>
      <c r="R641" s="558"/>
      <c r="S641" s="558"/>
      <c r="T641" s="557"/>
      <c r="U641" s="570"/>
      <c r="X641" s="558"/>
    </row>
    <row r="642" spans="1:27" ht="11.25" customHeight="1" outlineLevel="4">
      <c r="A642" s="619"/>
      <c r="B642" s="620"/>
      <c r="C642" s="620"/>
      <c r="D642" s="621"/>
      <c r="E642" s="622" t="s">
        <v>1434</v>
      </c>
      <c r="F642" s="623" t="s">
        <v>1866</v>
      </c>
      <c r="G642" s="621"/>
      <c r="H642" s="624">
        <v>81.65000000000002</v>
      </c>
      <c r="I642" s="625"/>
      <c r="J642" s="626"/>
      <c r="K642" s="627"/>
      <c r="L642" s="627"/>
      <c r="M642" s="627"/>
      <c r="N642" s="627"/>
      <c r="O642" s="626"/>
      <c r="P642" s="626"/>
      <c r="Q642" s="626"/>
      <c r="R642" s="621"/>
      <c r="S642" s="621"/>
      <c r="T642" s="620"/>
      <c r="U642" s="564"/>
      <c r="V642" s="570"/>
      <c r="W642" s="570"/>
      <c r="X642" s="558"/>
    </row>
    <row r="643" spans="1:27" ht="7.5" customHeight="1" outlineLevel="4">
      <c r="A643" s="570"/>
      <c r="B643" s="557"/>
      <c r="C643" s="557"/>
      <c r="D643" s="558"/>
      <c r="E643" s="558"/>
      <c r="F643" s="568"/>
      <c r="G643" s="558"/>
      <c r="H643" s="559"/>
      <c r="I643" s="560"/>
      <c r="J643" s="561"/>
      <c r="K643" s="559"/>
      <c r="L643" s="559"/>
      <c r="M643" s="559"/>
      <c r="N643" s="559"/>
      <c r="O643" s="561"/>
      <c r="P643" s="561"/>
      <c r="Q643" s="561"/>
      <c r="R643" s="558"/>
      <c r="S643" s="558"/>
      <c r="T643" s="557"/>
      <c r="U643" s="570"/>
      <c r="X643" s="558"/>
    </row>
    <row r="644" spans="1:27" ht="11.25" outlineLevel="3">
      <c r="A644" s="599"/>
      <c r="B644" s="600"/>
      <c r="C644" s="601">
        <v>140</v>
      </c>
      <c r="D644" s="602" t="s">
        <v>1418</v>
      </c>
      <c r="E644" s="603" t="s">
        <v>1865</v>
      </c>
      <c r="F644" s="604" t="s">
        <v>1864</v>
      </c>
      <c r="G644" s="602" t="s">
        <v>114</v>
      </c>
      <c r="H644" s="605">
        <v>83.283000000000015</v>
      </c>
      <c r="I644" s="606">
        <v>0</v>
      </c>
      <c r="J644" s="607">
        <f>H644*I644</f>
        <v>0</v>
      </c>
      <c r="K644" s="605">
        <v>3.5E-4</v>
      </c>
      <c r="L644" s="605">
        <f>H644*K644</f>
        <v>2.9149050000000006E-2</v>
      </c>
      <c r="M644" s="605"/>
      <c r="N644" s="605">
        <f>H644*M644</f>
        <v>0</v>
      </c>
      <c r="O644" s="607">
        <v>21</v>
      </c>
      <c r="P644" s="607">
        <f>J644*(O644/100)</f>
        <v>0</v>
      </c>
      <c r="Q644" s="607">
        <f>J644+P644</f>
        <v>0</v>
      </c>
      <c r="R644" s="608"/>
      <c r="S644" s="608"/>
      <c r="T644" s="609">
        <v>1</v>
      </c>
      <c r="U644" s="570"/>
      <c r="V644" s="570"/>
      <c r="W644" s="570"/>
      <c r="X644" s="558"/>
    </row>
    <row r="645" spans="1:27" ht="9.75" outlineLevel="4">
      <c r="A645" s="610"/>
      <c r="B645" s="611"/>
      <c r="C645" s="611"/>
      <c r="D645" s="612"/>
      <c r="E645" s="613" t="s">
        <v>1330</v>
      </c>
      <c r="F645" s="641" t="s">
        <v>1400</v>
      </c>
      <c r="G645" s="641"/>
      <c r="H645" s="642"/>
      <c r="I645" s="643"/>
      <c r="J645" s="644"/>
      <c r="K645" s="614"/>
      <c r="L645" s="614"/>
      <c r="M645" s="614"/>
      <c r="N645" s="614"/>
      <c r="O645" s="615"/>
      <c r="P645" s="615"/>
      <c r="Q645" s="615"/>
      <c r="R645" s="612"/>
      <c r="S645" s="612"/>
      <c r="T645" s="611"/>
      <c r="U645" s="564"/>
      <c r="V645" s="570"/>
      <c r="W645" s="570"/>
      <c r="X645" s="616" t="str">
        <f>F645</f>
        <v>---</v>
      </c>
      <c r="Y645" s="562"/>
      <c r="AA645" s="617"/>
    </row>
    <row r="646" spans="1:27" ht="7.5" customHeight="1" outlineLevel="4">
      <c r="B646" s="557"/>
      <c r="C646" s="557"/>
      <c r="D646" s="558"/>
      <c r="E646" s="558"/>
      <c r="F646" s="618"/>
      <c r="G646" s="558"/>
      <c r="H646" s="559"/>
      <c r="I646" s="560"/>
      <c r="J646" s="561"/>
      <c r="K646" s="559"/>
      <c r="L646" s="559"/>
      <c r="M646" s="559"/>
      <c r="N646" s="559"/>
      <c r="O646" s="561"/>
      <c r="P646" s="561"/>
      <c r="Q646" s="561"/>
      <c r="R646" s="558"/>
      <c r="S646" s="558"/>
      <c r="T646" s="557"/>
      <c r="U646" s="570"/>
      <c r="X646" s="558"/>
    </row>
    <row r="647" spans="1:27" ht="11.25" outlineLevel="3">
      <c r="A647" s="599"/>
      <c r="B647" s="600"/>
      <c r="C647" s="601">
        <v>141</v>
      </c>
      <c r="D647" s="602" t="s">
        <v>1368</v>
      </c>
      <c r="E647" s="603" t="s">
        <v>1863</v>
      </c>
      <c r="F647" s="604" t="s">
        <v>1862</v>
      </c>
      <c r="G647" s="602" t="s">
        <v>634</v>
      </c>
      <c r="H647" s="605">
        <v>0.30973385000000003</v>
      </c>
      <c r="I647" s="606">
        <v>0</v>
      </c>
      <c r="J647" s="607">
        <f>H647*I647</f>
        <v>0</v>
      </c>
      <c r="K647" s="605"/>
      <c r="L647" s="605">
        <f>H647*K647</f>
        <v>0</v>
      </c>
      <c r="M647" s="605"/>
      <c r="N647" s="605">
        <f>H647*M647</f>
        <v>0</v>
      </c>
      <c r="O647" s="607">
        <v>21</v>
      </c>
      <c r="P647" s="607">
        <f>J647*(O647/100)</f>
        <v>0</v>
      </c>
      <c r="Q647" s="607">
        <f>J647+P647</f>
        <v>0</v>
      </c>
      <c r="R647" s="608"/>
      <c r="S647" s="608"/>
      <c r="T647" s="609">
        <v>1</v>
      </c>
      <c r="U647" s="570"/>
      <c r="V647" s="570"/>
      <c r="W647" s="570"/>
      <c r="X647" s="558"/>
    </row>
    <row r="648" spans="1:27" ht="9.75" outlineLevel="4">
      <c r="A648" s="610"/>
      <c r="B648" s="611"/>
      <c r="C648" s="611"/>
      <c r="D648" s="612"/>
      <c r="E648" s="613" t="s">
        <v>1330</v>
      </c>
      <c r="F648" s="641" t="s">
        <v>1861</v>
      </c>
      <c r="G648" s="641"/>
      <c r="H648" s="642"/>
      <c r="I648" s="643"/>
      <c r="J648" s="644"/>
      <c r="K648" s="614"/>
      <c r="L648" s="614"/>
      <c r="M648" s="614"/>
      <c r="N648" s="614"/>
      <c r="O648" s="615"/>
      <c r="P648" s="615"/>
      <c r="Q648" s="615"/>
      <c r="R648" s="612"/>
      <c r="S648" s="612"/>
      <c r="T648" s="611"/>
      <c r="U648" s="564"/>
      <c r="V648" s="570"/>
      <c r="W648" s="570"/>
      <c r="X648" s="616" t="str">
        <f>F648</f>
        <v>Přesun hmot pro podlahy povlakové stanovený z hmotnosti přesunovaného materiálu vodorovná dopravní vzdálenost do 50 m v objektech výšky přes 12 do 24 m</v>
      </c>
      <c r="Y648" s="562"/>
      <c r="AA648" s="617"/>
    </row>
    <row r="649" spans="1:27" ht="7.5" customHeight="1" outlineLevel="4">
      <c r="B649" s="557"/>
      <c r="C649" s="557"/>
      <c r="D649" s="558"/>
      <c r="E649" s="558"/>
      <c r="F649" s="618"/>
      <c r="G649" s="558"/>
      <c r="H649" s="559"/>
      <c r="I649" s="560"/>
      <c r="J649" s="561"/>
      <c r="K649" s="559"/>
      <c r="L649" s="559"/>
      <c r="M649" s="559"/>
      <c r="N649" s="559"/>
      <c r="O649" s="561"/>
      <c r="P649" s="561"/>
      <c r="Q649" s="561"/>
      <c r="R649" s="558"/>
      <c r="S649" s="558"/>
      <c r="T649" s="557"/>
      <c r="U649" s="570"/>
      <c r="X649" s="558"/>
    </row>
    <row r="650" spans="1:27" outlineLevel="3">
      <c r="B650" s="564"/>
      <c r="C650" s="564"/>
      <c r="D650" s="564"/>
      <c r="E650" s="564"/>
      <c r="F650" s="564"/>
      <c r="G650" s="564"/>
      <c r="H650" s="564"/>
      <c r="I650" s="570"/>
      <c r="J650" s="570"/>
      <c r="K650" s="564"/>
      <c r="L650" s="564"/>
      <c r="M650" s="564"/>
      <c r="N650" s="564"/>
      <c r="O650" s="564"/>
      <c r="P650" s="570"/>
      <c r="Q650" s="570"/>
      <c r="R650" s="570"/>
      <c r="S650" s="564"/>
      <c r="T650" s="564"/>
      <c r="X650" s="564"/>
    </row>
    <row r="651" spans="1:27" ht="11.25" outlineLevel="2">
      <c r="A651" s="589" t="s">
        <v>1860</v>
      </c>
      <c r="B651" s="590">
        <v>3</v>
      </c>
      <c r="C651" s="591"/>
      <c r="D651" s="592" t="s">
        <v>1336</v>
      </c>
      <c r="E651" s="592"/>
      <c r="F651" s="593" t="s">
        <v>1859</v>
      </c>
      <c r="G651" s="592"/>
      <c r="H651" s="594"/>
      <c r="I651" s="595"/>
      <c r="J651" s="596">
        <f>SUBTOTAL(9,J652:J686)</f>
        <v>0</v>
      </c>
      <c r="K651" s="594"/>
      <c r="L651" s="597">
        <f>SUBTOTAL(9,L652:L686)</f>
        <v>5.0369664600000004</v>
      </c>
      <c r="M651" s="594"/>
      <c r="N651" s="597">
        <f>SUBTOTAL(9,N652:N686)</f>
        <v>18.833101500000001</v>
      </c>
      <c r="O651" s="598"/>
      <c r="P651" s="596">
        <f>SUBTOTAL(9,P652:P686)</f>
        <v>0</v>
      </c>
      <c r="Q651" s="596">
        <f>SUBTOTAL(9,Q652:Q686)</f>
        <v>0</v>
      </c>
      <c r="R651" s="592"/>
      <c r="S651" s="592"/>
      <c r="T651" s="590">
        <f>SUBTOTAL(9,T652:T686)</f>
        <v>8</v>
      </c>
      <c r="U651" s="564"/>
      <c r="V651" s="570"/>
      <c r="W651" s="570"/>
      <c r="X651" s="558"/>
    </row>
    <row r="652" spans="1:27" ht="11.25" outlineLevel="3">
      <c r="A652" s="599"/>
      <c r="B652" s="600"/>
      <c r="C652" s="601">
        <v>142</v>
      </c>
      <c r="D652" s="602" t="s">
        <v>1368</v>
      </c>
      <c r="E652" s="603" t="s">
        <v>1858</v>
      </c>
      <c r="F652" s="604" t="s">
        <v>1857</v>
      </c>
      <c r="G652" s="602" t="s">
        <v>1426</v>
      </c>
      <c r="H652" s="605">
        <v>240.19</v>
      </c>
      <c r="I652" s="606">
        <v>0</v>
      </c>
      <c r="J652" s="607">
        <f>H652*I652</f>
        <v>0</v>
      </c>
      <c r="K652" s="605">
        <v>4.4999999999999997E-3</v>
      </c>
      <c r="L652" s="605">
        <f>H652*K652</f>
        <v>1.0808549999999999</v>
      </c>
      <c r="M652" s="605"/>
      <c r="N652" s="605">
        <f>H652*M652</f>
        <v>0</v>
      </c>
      <c r="O652" s="607">
        <v>21</v>
      </c>
      <c r="P652" s="607">
        <f>J652*(O652/100)</f>
        <v>0</v>
      </c>
      <c r="Q652" s="607">
        <f>J652+P652</f>
        <v>0</v>
      </c>
      <c r="R652" s="608"/>
      <c r="S652" s="608"/>
      <c r="T652" s="609">
        <v>1</v>
      </c>
      <c r="U652" s="570"/>
      <c r="V652" s="570"/>
      <c r="W652" s="570"/>
      <c r="X652" s="558"/>
    </row>
    <row r="653" spans="1:27" ht="9.75" outlineLevel="4">
      <c r="A653" s="610"/>
      <c r="B653" s="611"/>
      <c r="C653" s="611"/>
      <c r="D653" s="612"/>
      <c r="E653" s="613" t="s">
        <v>1330</v>
      </c>
      <c r="F653" s="641" t="s">
        <v>1856</v>
      </c>
      <c r="G653" s="641"/>
      <c r="H653" s="642"/>
      <c r="I653" s="643"/>
      <c r="J653" s="644"/>
      <c r="K653" s="614"/>
      <c r="L653" s="614"/>
      <c r="M653" s="614"/>
      <c r="N653" s="614"/>
      <c r="O653" s="615"/>
      <c r="P653" s="615"/>
      <c r="Q653" s="615"/>
      <c r="R653" s="612"/>
      <c r="S653" s="612"/>
      <c r="T653" s="611"/>
      <c r="U653" s="564"/>
      <c r="V653" s="570"/>
      <c r="W653" s="570"/>
      <c r="X653" s="616" t="str">
        <f>F653</f>
        <v>Příprava podkladu před provedením obkladu celoplošné vyrovnání podkladu stěrkou, tloušťky 3 mm</v>
      </c>
      <c r="Y653" s="562"/>
      <c r="AA653" s="617"/>
    </row>
    <row r="654" spans="1:27" ht="7.5" customHeight="1" outlineLevel="4">
      <c r="B654" s="557"/>
      <c r="C654" s="557"/>
      <c r="D654" s="558"/>
      <c r="E654" s="558"/>
      <c r="F654" s="618"/>
      <c r="G654" s="558"/>
      <c r="H654" s="559"/>
      <c r="I654" s="560"/>
      <c r="J654" s="561"/>
      <c r="K654" s="559"/>
      <c r="L654" s="559"/>
      <c r="M654" s="559"/>
      <c r="N654" s="559"/>
      <c r="O654" s="561"/>
      <c r="P654" s="561"/>
      <c r="Q654" s="561"/>
      <c r="R654" s="558"/>
      <c r="S654" s="558"/>
      <c r="T654" s="557"/>
      <c r="U654" s="570"/>
      <c r="X654" s="558"/>
    </row>
    <row r="655" spans="1:27" ht="11.25" outlineLevel="3">
      <c r="A655" s="599"/>
      <c r="B655" s="600"/>
      <c r="C655" s="601">
        <v>143</v>
      </c>
      <c r="D655" s="602" t="s">
        <v>1368</v>
      </c>
      <c r="E655" s="603" t="s">
        <v>1855</v>
      </c>
      <c r="F655" s="604" t="s">
        <v>1854</v>
      </c>
      <c r="G655" s="602" t="s">
        <v>1426</v>
      </c>
      <c r="H655" s="605">
        <v>231.08099999999999</v>
      </c>
      <c r="I655" s="606">
        <v>0</v>
      </c>
      <c r="J655" s="607">
        <f>H655*I655</f>
        <v>0</v>
      </c>
      <c r="K655" s="605"/>
      <c r="L655" s="605">
        <f>H655*K655</f>
        <v>0</v>
      </c>
      <c r="M655" s="605">
        <v>8.1500000000000003E-2</v>
      </c>
      <c r="N655" s="605">
        <f>H655*M655</f>
        <v>18.833101500000001</v>
      </c>
      <c r="O655" s="607">
        <v>21</v>
      </c>
      <c r="P655" s="607">
        <f>J655*(O655/100)</f>
        <v>0</v>
      </c>
      <c r="Q655" s="607">
        <f>J655+P655</f>
        <v>0</v>
      </c>
      <c r="R655" s="608"/>
      <c r="S655" s="608"/>
      <c r="T655" s="609">
        <v>1</v>
      </c>
      <c r="U655" s="570"/>
      <c r="V655" s="570"/>
      <c r="W655" s="570"/>
      <c r="X655" s="558"/>
    </row>
    <row r="656" spans="1:27" ht="19.5" outlineLevel="4">
      <c r="A656" s="610"/>
      <c r="B656" s="611"/>
      <c r="C656" s="611"/>
      <c r="D656" s="612"/>
      <c r="E656" s="613" t="s">
        <v>1330</v>
      </c>
      <c r="F656" s="641" t="s">
        <v>1853</v>
      </c>
      <c r="G656" s="641"/>
      <c r="H656" s="642"/>
      <c r="I656" s="643"/>
      <c r="J656" s="644"/>
      <c r="K656" s="614"/>
      <c r="L656" s="614"/>
      <c r="M656" s="614"/>
      <c r="N656" s="614"/>
      <c r="O656" s="615"/>
      <c r="P656" s="615"/>
      <c r="Q656" s="615"/>
      <c r="R656" s="612"/>
      <c r="S656" s="612"/>
      <c r="T656" s="611"/>
      <c r="U656" s="564"/>
      <c r="V656" s="570"/>
      <c r="W656" s="570"/>
      <c r="X656" s="616" t="str">
        <f>F656</f>
        <v>Demontáž obkladů z dlaždic keramických 
  kladených do malty</v>
      </c>
      <c r="Y656" s="562"/>
      <c r="AA656" s="617"/>
    </row>
    <row r="657" spans="1:27" ht="7.5" customHeight="1" outlineLevel="4">
      <c r="B657" s="557"/>
      <c r="C657" s="557"/>
      <c r="D657" s="558"/>
      <c r="E657" s="558"/>
      <c r="F657" s="618"/>
      <c r="G657" s="558"/>
      <c r="H657" s="559"/>
      <c r="I657" s="560"/>
      <c r="J657" s="561"/>
      <c r="K657" s="559"/>
      <c r="L657" s="559"/>
      <c r="M657" s="559"/>
      <c r="N657" s="559"/>
      <c r="O657" s="561"/>
      <c r="P657" s="561"/>
      <c r="Q657" s="561"/>
      <c r="R657" s="558"/>
      <c r="S657" s="558"/>
      <c r="T657" s="557"/>
      <c r="U657" s="570"/>
      <c r="X657" s="558"/>
    </row>
    <row r="658" spans="1:27" ht="11.25" customHeight="1" outlineLevel="4">
      <c r="A658" s="619"/>
      <c r="B658" s="620"/>
      <c r="C658" s="620"/>
      <c r="D658" s="621"/>
      <c r="E658" s="622" t="s">
        <v>1434</v>
      </c>
      <c r="F658" s="623" t="s">
        <v>1852</v>
      </c>
      <c r="G658" s="621"/>
      <c r="H658" s="624">
        <v>62.349000000000004</v>
      </c>
      <c r="I658" s="625"/>
      <c r="J658" s="626"/>
      <c r="K658" s="627"/>
      <c r="L658" s="627"/>
      <c r="M658" s="627"/>
      <c r="N658" s="627"/>
      <c r="O658" s="626"/>
      <c r="P658" s="626"/>
      <c r="Q658" s="626"/>
      <c r="R658" s="621"/>
      <c r="S658" s="621"/>
      <c r="T658" s="620"/>
      <c r="U658" s="564"/>
      <c r="V658" s="570"/>
      <c r="W658" s="570"/>
      <c r="X658" s="558"/>
    </row>
    <row r="659" spans="1:27" ht="11.25" customHeight="1" outlineLevel="4">
      <c r="A659" s="619"/>
      <c r="B659" s="620"/>
      <c r="C659" s="620"/>
      <c r="D659" s="621"/>
      <c r="E659" s="622"/>
      <c r="F659" s="623" t="s">
        <v>1851</v>
      </c>
      <c r="G659" s="621"/>
      <c r="H659" s="624">
        <v>168.73199999999997</v>
      </c>
      <c r="I659" s="625"/>
      <c r="J659" s="626"/>
      <c r="K659" s="627"/>
      <c r="L659" s="627"/>
      <c r="M659" s="627"/>
      <c r="N659" s="627"/>
      <c r="O659" s="626"/>
      <c r="P659" s="626"/>
      <c r="Q659" s="626"/>
      <c r="R659" s="621"/>
      <c r="S659" s="621"/>
      <c r="T659" s="620"/>
      <c r="U659" s="564"/>
      <c r="V659" s="570"/>
      <c r="W659" s="570"/>
      <c r="X659" s="558"/>
    </row>
    <row r="660" spans="1:27" ht="7.5" customHeight="1" outlineLevel="4">
      <c r="A660" s="570"/>
      <c r="B660" s="557"/>
      <c r="C660" s="557"/>
      <c r="D660" s="558"/>
      <c r="E660" s="558"/>
      <c r="F660" s="568"/>
      <c r="G660" s="558"/>
      <c r="H660" s="559"/>
      <c r="I660" s="560"/>
      <c r="J660" s="561"/>
      <c r="K660" s="559"/>
      <c r="L660" s="559"/>
      <c r="M660" s="559"/>
      <c r="N660" s="559"/>
      <c r="O660" s="561"/>
      <c r="P660" s="561"/>
      <c r="Q660" s="561"/>
      <c r="R660" s="558"/>
      <c r="S660" s="558"/>
      <c r="T660" s="557"/>
      <c r="U660" s="570"/>
      <c r="X660" s="558"/>
    </row>
    <row r="661" spans="1:27" ht="11.25" outlineLevel="3">
      <c r="A661" s="599"/>
      <c r="B661" s="600"/>
      <c r="C661" s="601">
        <v>144</v>
      </c>
      <c r="D661" s="602" t="s">
        <v>1368</v>
      </c>
      <c r="E661" s="603" t="s">
        <v>1850</v>
      </c>
      <c r="F661" s="604" t="s">
        <v>1849</v>
      </c>
      <c r="G661" s="602" t="s">
        <v>1426</v>
      </c>
      <c r="H661" s="605">
        <v>150</v>
      </c>
      <c r="I661" s="606">
        <v>0</v>
      </c>
      <c r="J661" s="607">
        <f>H661*I661</f>
        <v>0</v>
      </c>
      <c r="K661" s="605">
        <v>1.5E-3</v>
      </c>
      <c r="L661" s="605">
        <f>H661*K661</f>
        <v>0.22500000000000001</v>
      </c>
      <c r="M661" s="605"/>
      <c r="N661" s="605">
        <f>H661*M661</f>
        <v>0</v>
      </c>
      <c r="O661" s="607">
        <v>21</v>
      </c>
      <c r="P661" s="607">
        <f>J661*(O661/100)</f>
        <v>0</v>
      </c>
      <c r="Q661" s="607">
        <f>J661+P661</f>
        <v>0</v>
      </c>
      <c r="R661" s="608"/>
      <c r="S661" s="608"/>
      <c r="T661" s="609">
        <v>1</v>
      </c>
      <c r="U661" s="570"/>
      <c r="V661" s="570"/>
      <c r="W661" s="570"/>
      <c r="X661" s="558"/>
    </row>
    <row r="662" spans="1:27" ht="39" outlineLevel="4">
      <c r="A662" s="610"/>
      <c r="B662" s="611"/>
      <c r="C662" s="611"/>
      <c r="D662" s="612"/>
      <c r="E662" s="613" t="s">
        <v>1330</v>
      </c>
      <c r="F662" s="641" t="s">
        <v>1848</v>
      </c>
      <c r="G662" s="641"/>
      <c r="H662" s="642"/>
      <c r="I662" s="643"/>
      <c r="J662" s="644"/>
      <c r="K662" s="614"/>
      <c r="L662" s="614"/>
      <c r="M662" s="614"/>
      <c r="N662" s="614"/>
      <c r="O662" s="615"/>
      <c r="P662" s="615"/>
      <c r="Q662" s="615"/>
      <c r="R662" s="612"/>
      <c r="S662" s="612"/>
      <c r="T662" s="611"/>
      <c r="U662" s="564"/>
      <c r="V662" s="570"/>
      <c r="W662" s="570"/>
      <c r="X662" s="616" t="str">
        <f>F662</f>
        <v>Izolace stěny pod obklad 
  izolace 
    nátěrem nebo stěrkou 
      ve dvou vrstvách</v>
      </c>
      <c r="Y662" s="562"/>
      <c r="AA662" s="617"/>
    </row>
    <row r="663" spans="1:27" ht="7.5" customHeight="1" outlineLevel="4">
      <c r="B663" s="557"/>
      <c r="C663" s="557"/>
      <c r="D663" s="558"/>
      <c r="E663" s="558"/>
      <c r="F663" s="618"/>
      <c r="G663" s="558"/>
      <c r="H663" s="559"/>
      <c r="I663" s="560"/>
      <c r="J663" s="561"/>
      <c r="K663" s="559"/>
      <c r="L663" s="559"/>
      <c r="M663" s="559"/>
      <c r="N663" s="559"/>
      <c r="O663" s="561"/>
      <c r="P663" s="561"/>
      <c r="Q663" s="561"/>
      <c r="R663" s="558"/>
      <c r="S663" s="558"/>
      <c r="T663" s="557"/>
      <c r="U663" s="570"/>
      <c r="X663" s="558"/>
    </row>
    <row r="664" spans="1:27" ht="11.25" outlineLevel="3">
      <c r="A664" s="599"/>
      <c r="B664" s="600"/>
      <c r="C664" s="601">
        <v>145</v>
      </c>
      <c r="D664" s="602" t="s">
        <v>1368</v>
      </c>
      <c r="E664" s="603" t="s">
        <v>1847</v>
      </c>
      <c r="F664" s="604" t="s">
        <v>1846</v>
      </c>
      <c r="G664" s="602" t="s">
        <v>1426</v>
      </c>
      <c r="H664" s="605">
        <v>240.19</v>
      </c>
      <c r="I664" s="606">
        <v>0</v>
      </c>
      <c r="J664" s="607">
        <f>H664*I664</f>
        <v>0</v>
      </c>
      <c r="K664" s="605">
        <v>4.9500000000000004E-3</v>
      </c>
      <c r="L664" s="605">
        <f>H664*K664</f>
        <v>1.1889405000000002</v>
      </c>
      <c r="M664" s="605"/>
      <c r="N664" s="605">
        <f>H664*M664</f>
        <v>0</v>
      </c>
      <c r="O664" s="607">
        <v>21</v>
      </c>
      <c r="P664" s="607">
        <f>J664*(O664/100)</f>
        <v>0</v>
      </c>
      <c r="Q664" s="607">
        <f>J664+P664</f>
        <v>0</v>
      </c>
      <c r="R664" s="608"/>
      <c r="S664" s="608"/>
      <c r="T664" s="609">
        <v>1</v>
      </c>
      <c r="U664" s="570"/>
      <c r="V664" s="570"/>
      <c r="W664" s="570"/>
      <c r="X664" s="558"/>
    </row>
    <row r="665" spans="1:27" ht="58.5" outlineLevel="4">
      <c r="A665" s="610"/>
      <c r="B665" s="611"/>
      <c r="C665" s="611"/>
      <c r="D665" s="612"/>
      <c r="E665" s="613" t="s">
        <v>1330</v>
      </c>
      <c r="F665" s="641" t="s">
        <v>1845</v>
      </c>
      <c r="G665" s="641"/>
      <c r="H665" s="642"/>
      <c r="I665" s="643"/>
      <c r="J665" s="644"/>
      <c r="K665" s="614"/>
      <c r="L665" s="614"/>
      <c r="M665" s="614"/>
      <c r="N665" s="614"/>
      <c r="O665" s="615"/>
      <c r="P665" s="615"/>
      <c r="Q665" s="615"/>
      <c r="R665" s="612"/>
      <c r="S665" s="612"/>
      <c r="T665" s="611"/>
      <c r="U665" s="564"/>
      <c r="V665" s="570"/>
      <c r="W665" s="570"/>
      <c r="X665" s="616" t="str">
        <f>F665</f>
        <v>Montáž obkladů vnitřních stěn z dlaždic keramických 
  lepených 
    flexibilním lepidlem 
    maloformátových 
    hladkých 
      přes 19 do 22 ks/m2</v>
      </c>
      <c r="Y665" s="562"/>
      <c r="AA665" s="617"/>
    </row>
    <row r="666" spans="1:27" ht="7.5" customHeight="1" outlineLevel="4">
      <c r="B666" s="557"/>
      <c r="C666" s="557"/>
      <c r="D666" s="558"/>
      <c r="E666" s="558"/>
      <c r="F666" s="618"/>
      <c r="G666" s="558"/>
      <c r="H666" s="559"/>
      <c r="I666" s="560"/>
      <c r="J666" s="561"/>
      <c r="K666" s="559"/>
      <c r="L666" s="559"/>
      <c r="M666" s="559"/>
      <c r="N666" s="559"/>
      <c r="O666" s="561"/>
      <c r="P666" s="561"/>
      <c r="Q666" s="561"/>
      <c r="R666" s="558"/>
      <c r="S666" s="558"/>
      <c r="T666" s="557"/>
      <c r="U666" s="570"/>
      <c r="X666" s="558"/>
    </row>
    <row r="667" spans="1:27" ht="11.25" customHeight="1" outlineLevel="4">
      <c r="A667" s="619"/>
      <c r="B667" s="620"/>
      <c r="C667" s="620"/>
      <c r="D667" s="621"/>
      <c r="E667" s="622" t="s">
        <v>1434</v>
      </c>
      <c r="F667" s="623" t="s">
        <v>1844</v>
      </c>
      <c r="G667" s="621"/>
      <c r="H667" s="624">
        <v>30.91</v>
      </c>
      <c r="I667" s="625"/>
      <c r="J667" s="626"/>
      <c r="K667" s="627"/>
      <c r="L667" s="627"/>
      <c r="M667" s="627"/>
      <c r="N667" s="627"/>
      <c r="O667" s="626"/>
      <c r="P667" s="626"/>
      <c r="Q667" s="626"/>
      <c r="R667" s="621"/>
      <c r="S667" s="621"/>
      <c r="T667" s="620"/>
      <c r="U667" s="564"/>
      <c r="V667" s="570"/>
      <c r="W667" s="570"/>
      <c r="X667" s="558"/>
    </row>
    <row r="668" spans="1:27" ht="11.25" customHeight="1" outlineLevel="4">
      <c r="A668" s="619"/>
      <c r="B668" s="620"/>
      <c r="C668" s="620"/>
      <c r="D668" s="621"/>
      <c r="E668" s="622"/>
      <c r="F668" s="623" t="s">
        <v>1843</v>
      </c>
      <c r="G668" s="621"/>
      <c r="H668" s="624">
        <v>81.419999999999987</v>
      </c>
      <c r="I668" s="625"/>
      <c r="J668" s="626"/>
      <c r="K668" s="627"/>
      <c r="L668" s="627"/>
      <c r="M668" s="627"/>
      <c r="N668" s="627"/>
      <c r="O668" s="626"/>
      <c r="P668" s="626"/>
      <c r="Q668" s="626"/>
      <c r="R668" s="621"/>
      <c r="S668" s="621"/>
      <c r="T668" s="620"/>
      <c r="U668" s="564"/>
      <c r="V668" s="570"/>
      <c r="W668" s="570"/>
      <c r="X668" s="558"/>
    </row>
    <row r="669" spans="1:27" ht="11.25" customHeight="1" outlineLevel="4">
      <c r="A669" s="619"/>
      <c r="B669" s="620"/>
      <c r="C669" s="620"/>
      <c r="D669" s="621"/>
      <c r="E669" s="622"/>
      <c r="F669" s="623" t="s">
        <v>1842</v>
      </c>
      <c r="G669" s="621"/>
      <c r="H669" s="624">
        <v>80.990000000000009</v>
      </c>
      <c r="I669" s="625"/>
      <c r="J669" s="626"/>
      <c r="K669" s="627"/>
      <c r="L669" s="627"/>
      <c r="M669" s="627"/>
      <c r="N669" s="627"/>
      <c r="O669" s="626"/>
      <c r="P669" s="626"/>
      <c r="Q669" s="626"/>
      <c r="R669" s="621"/>
      <c r="S669" s="621"/>
      <c r="T669" s="620"/>
      <c r="U669" s="564"/>
      <c r="V669" s="570"/>
      <c r="W669" s="570"/>
      <c r="X669" s="558"/>
    </row>
    <row r="670" spans="1:27" ht="11.25" customHeight="1" outlineLevel="4">
      <c r="A670" s="619"/>
      <c r="B670" s="620"/>
      <c r="C670" s="620"/>
      <c r="D670" s="621"/>
      <c r="E670" s="622"/>
      <c r="F670" s="623" t="s">
        <v>1841</v>
      </c>
      <c r="G670" s="621"/>
      <c r="H670" s="624">
        <v>46.87</v>
      </c>
      <c r="I670" s="625"/>
      <c r="J670" s="626"/>
      <c r="K670" s="627"/>
      <c r="L670" s="627"/>
      <c r="M670" s="627"/>
      <c r="N670" s="627"/>
      <c r="O670" s="626"/>
      <c r="P670" s="626"/>
      <c r="Q670" s="626"/>
      <c r="R670" s="621"/>
      <c r="S670" s="621"/>
      <c r="T670" s="620"/>
      <c r="U670" s="564"/>
      <c r="V670" s="570"/>
      <c r="W670" s="570"/>
      <c r="X670" s="558"/>
    </row>
    <row r="671" spans="1:27" ht="7.5" customHeight="1" outlineLevel="4">
      <c r="A671" s="570"/>
      <c r="B671" s="557"/>
      <c r="C671" s="557"/>
      <c r="D671" s="558"/>
      <c r="E671" s="558"/>
      <c r="F671" s="568"/>
      <c r="G671" s="558"/>
      <c r="H671" s="559"/>
      <c r="I671" s="560"/>
      <c r="J671" s="561"/>
      <c r="K671" s="559"/>
      <c r="L671" s="559"/>
      <c r="M671" s="559"/>
      <c r="N671" s="559"/>
      <c r="O671" s="561"/>
      <c r="P671" s="561"/>
      <c r="Q671" s="561"/>
      <c r="R671" s="558"/>
      <c r="S671" s="558"/>
      <c r="T671" s="557"/>
      <c r="U671" s="570"/>
      <c r="X671" s="558"/>
    </row>
    <row r="672" spans="1:27" ht="11.25" outlineLevel="3">
      <c r="A672" s="599"/>
      <c r="B672" s="600"/>
      <c r="C672" s="601">
        <v>146</v>
      </c>
      <c r="D672" s="602" t="s">
        <v>1418</v>
      </c>
      <c r="E672" s="603" t="s">
        <v>1840</v>
      </c>
      <c r="F672" s="604" t="s">
        <v>1839</v>
      </c>
      <c r="G672" s="602" t="s">
        <v>1426</v>
      </c>
      <c r="H672" s="605">
        <v>259.40520000000004</v>
      </c>
      <c r="I672" s="606">
        <v>0</v>
      </c>
      <c r="J672" s="607">
        <f>H672*I672</f>
        <v>0</v>
      </c>
      <c r="K672" s="605">
        <v>9.7999999999999997E-3</v>
      </c>
      <c r="L672" s="605">
        <f>H672*K672</f>
        <v>2.5421709600000004</v>
      </c>
      <c r="M672" s="605"/>
      <c r="N672" s="605">
        <f>H672*M672</f>
        <v>0</v>
      </c>
      <c r="O672" s="607">
        <v>21</v>
      </c>
      <c r="P672" s="607">
        <f>J672*(O672/100)</f>
        <v>0</v>
      </c>
      <c r="Q672" s="607">
        <f>J672+P672</f>
        <v>0</v>
      </c>
      <c r="R672" s="608"/>
      <c r="S672" s="608"/>
      <c r="T672" s="609">
        <v>1</v>
      </c>
      <c r="U672" s="570"/>
      <c r="V672" s="570"/>
      <c r="W672" s="570"/>
      <c r="X672" s="558"/>
    </row>
    <row r="673" spans="1:27" ht="9.75" outlineLevel="4">
      <c r="A673" s="610"/>
      <c r="B673" s="611"/>
      <c r="C673" s="611"/>
      <c r="D673" s="612"/>
      <c r="E673" s="613" t="s">
        <v>1330</v>
      </c>
      <c r="F673" s="641" t="s">
        <v>1838</v>
      </c>
      <c r="G673" s="641"/>
      <c r="H673" s="642"/>
      <c r="I673" s="643"/>
      <c r="J673" s="644"/>
      <c r="K673" s="614"/>
      <c r="L673" s="614"/>
      <c r="M673" s="614"/>
      <c r="N673" s="614"/>
      <c r="O673" s="615"/>
      <c r="P673" s="615"/>
      <c r="Q673" s="615"/>
      <c r="R673" s="612"/>
      <c r="S673" s="612"/>
      <c r="T673" s="611"/>
      <c r="U673" s="564"/>
      <c r="V673" s="570"/>
      <c r="W673" s="570"/>
      <c r="X673" s="616" t="str">
        <f>F673</f>
        <v>obkládačky keramické koupelnové (bílé i barevné) přes 19 do 22 ks/m2</v>
      </c>
      <c r="Y673" s="562"/>
      <c r="AA673" s="617"/>
    </row>
    <row r="674" spans="1:27" ht="7.5" customHeight="1" outlineLevel="4">
      <c r="B674" s="557"/>
      <c r="C674" s="557"/>
      <c r="D674" s="558"/>
      <c r="E674" s="558"/>
      <c r="F674" s="618"/>
      <c r="G674" s="558"/>
      <c r="H674" s="559"/>
      <c r="I674" s="560"/>
      <c r="J674" s="561"/>
      <c r="K674" s="559"/>
      <c r="L674" s="559"/>
      <c r="M674" s="559"/>
      <c r="N674" s="559"/>
      <c r="O674" s="561"/>
      <c r="P674" s="561"/>
      <c r="Q674" s="561"/>
      <c r="R674" s="558"/>
      <c r="S674" s="558"/>
      <c r="T674" s="557"/>
      <c r="U674" s="570"/>
      <c r="X674" s="558"/>
    </row>
    <row r="675" spans="1:27" ht="11.25" customHeight="1" outlineLevel="4">
      <c r="A675" s="619"/>
      <c r="B675" s="620"/>
      <c r="C675" s="620"/>
      <c r="D675" s="621"/>
      <c r="E675" s="622" t="s">
        <v>1434</v>
      </c>
      <c r="F675" s="623" t="s">
        <v>1837</v>
      </c>
      <c r="G675" s="621"/>
      <c r="H675" s="624">
        <v>259.40520000000004</v>
      </c>
      <c r="I675" s="625"/>
      <c r="J675" s="626"/>
      <c r="K675" s="627"/>
      <c r="L675" s="627"/>
      <c r="M675" s="627"/>
      <c r="N675" s="627"/>
      <c r="O675" s="626"/>
      <c r="P675" s="626"/>
      <c r="Q675" s="626"/>
      <c r="R675" s="621"/>
      <c r="S675" s="621"/>
      <c r="T675" s="620"/>
      <c r="U675" s="564"/>
      <c r="V675" s="570"/>
      <c r="W675" s="570"/>
      <c r="X675" s="558"/>
    </row>
    <row r="676" spans="1:27" ht="7.5" customHeight="1" outlineLevel="4">
      <c r="A676" s="570"/>
      <c r="B676" s="557"/>
      <c r="C676" s="557"/>
      <c r="D676" s="558"/>
      <c r="E676" s="558"/>
      <c r="F676" s="568"/>
      <c r="G676" s="558"/>
      <c r="H676" s="559"/>
      <c r="I676" s="560"/>
      <c r="J676" s="561"/>
      <c r="K676" s="559"/>
      <c r="L676" s="559"/>
      <c r="M676" s="559"/>
      <c r="N676" s="559"/>
      <c r="O676" s="561"/>
      <c r="P676" s="561"/>
      <c r="Q676" s="561"/>
      <c r="R676" s="558"/>
      <c r="S676" s="558"/>
      <c r="T676" s="557"/>
      <c r="U676" s="570"/>
      <c r="X676" s="558"/>
    </row>
    <row r="677" spans="1:27" ht="11.25" outlineLevel="3">
      <c r="A677" s="599"/>
      <c r="B677" s="600"/>
      <c r="C677" s="601">
        <v>147</v>
      </c>
      <c r="D677" s="602" t="s">
        <v>1368</v>
      </c>
      <c r="E677" s="603" t="s">
        <v>1836</v>
      </c>
      <c r="F677" s="604" t="s">
        <v>1835</v>
      </c>
      <c r="G677" s="602" t="s">
        <v>1426</v>
      </c>
      <c r="H677" s="605">
        <v>231.08099999999999</v>
      </c>
      <c r="I677" s="606">
        <v>0</v>
      </c>
      <c r="J677" s="607">
        <f>H677*I677</f>
        <v>0</v>
      </c>
      <c r="K677" s="605"/>
      <c r="L677" s="605">
        <f>H677*K677</f>
        <v>0</v>
      </c>
      <c r="M677" s="605"/>
      <c r="N677" s="605">
        <f>H677*M677</f>
        <v>0</v>
      </c>
      <c r="O677" s="607">
        <v>21</v>
      </c>
      <c r="P677" s="607">
        <f>J677*(O677/100)</f>
        <v>0</v>
      </c>
      <c r="Q677" s="607">
        <f>J677+P677</f>
        <v>0</v>
      </c>
      <c r="R677" s="608"/>
      <c r="S677" s="608"/>
      <c r="T677" s="609">
        <v>1</v>
      </c>
      <c r="U677" s="570"/>
      <c r="V677" s="570"/>
      <c r="W677" s="570"/>
      <c r="X677" s="558"/>
    </row>
    <row r="678" spans="1:27" ht="29.25" outlineLevel="4">
      <c r="A678" s="610"/>
      <c r="B678" s="611"/>
      <c r="C678" s="611"/>
      <c r="D678" s="612"/>
      <c r="E678" s="613" t="s">
        <v>1330</v>
      </c>
      <c r="F678" s="641" t="s">
        <v>1834</v>
      </c>
      <c r="G678" s="641"/>
      <c r="H678" s="642"/>
      <c r="I678" s="643"/>
      <c r="J678" s="644"/>
      <c r="K678" s="614"/>
      <c r="L678" s="614"/>
      <c r="M678" s="614"/>
      <c r="N678" s="614"/>
      <c r="O678" s="615"/>
      <c r="P678" s="615"/>
      <c r="Q678" s="615"/>
      <c r="R678" s="612"/>
      <c r="S678" s="612"/>
      <c r="T678" s="611"/>
      <c r="U678" s="564"/>
      <c r="V678" s="570"/>
      <c r="W678" s="570"/>
      <c r="X678" s="616" t="str">
        <f>F678</f>
        <v>Montáž obkladů vnitřních stěn z dlaždic keramických 
  Příplatek k cenám 
    za plochu do 10 m2 jednotlivě</v>
      </c>
      <c r="Y678" s="562"/>
      <c r="AA678" s="617"/>
    </row>
    <row r="679" spans="1:27" ht="7.5" customHeight="1" outlineLevel="4">
      <c r="B679" s="557"/>
      <c r="C679" s="557"/>
      <c r="D679" s="558"/>
      <c r="E679" s="558"/>
      <c r="F679" s="618"/>
      <c r="G679" s="558"/>
      <c r="H679" s="559"/>
      <c r="I679" s="560"/>
      <c r="J679" s="561"/>
      <c r="K679" s="559"/>
      <c r="L679" s="559"/>
      <c r="M679" s="559"/>
      <c r="N679" s="559"/>
      <c r="O679" s="561"/>
      <c r="P679" s="561"/>
      <c r="Q679" s="561"/>
      <c r="R679" s="558"/>
      <c r="S679" s="558"/>
      <c r="T679" s="557"/>
      <c r="U679" s="570"/>
      <c r="X679" s="558"/>
    </row>
    <row r="680" spans="1:27" ht="11.25" outlineLevel="3">
      <c r="A680" s="599"/>
      <c r="B680" s="600"/>
      <c r="C680" s="601">
        <v>148</v>
      </c>
      <c r="D680" s="602" t="s">
        <v>1368</v>
      </c>
      <c r="E680" s="603" t="s">
        <v>1833</v>
      </c>
      <c r="F680" s="604" t="s">
        <v>1832</v>
      </c>
      <c r="G680" s="602" t="s">
        <v>1426</v>
      </c>
      <c r="H680" s="605">
        <v>89</v>
      </c>
      <c r="I680" s="606">
        <v>0</v>
      </c>
      <c r="J680" s="607">
        <f>H680*I680</f>
        <v>0</v>
      </c>
      <c r="K680" s="605"/>
      <c r="L680" s="605">
        <f>H680*K680</f>
        <v>0</v>
      </c>
      <c r="M680" s="605"/>
      <c r="N680" s="605">
        <f>H680*M680</f>
        <v>0</v>
      </c>
      <c r="O680" s="607">
        <v>21</v>
      </c>
      <c r="P680" s="607">
        <f>J680*(O680/100)</f>
        <v>0</v>
      </c>
      <c r="Q680" s="607">
        <f>J680+P680</f>
        <v>0</v>
      </c>
      <c r="R680" s="608"/>
      <c r="S680" s="608"/>
      <c r="T680" s="609">
        <v>1</v>
      </c>
      <c r="U680" s="570"/>
      <c r="V680" s="570"/>
      <c r="W680" s="570"/>
      <c r="X680" s="558"/>
    </row>
    <row r="681" spans="1:27" ht="29.25" outlineLevel="4">
      <c r="A681" s="610"/>
      <c r="B681" s="611"/>
      <c r="C681" s="611"/>
      <c r="D681" s="612"/>
      <c r="E681" s="613" t="s">
        <v>1330</v>
      </c>
      <c r="F681" s="641" t="s">
        <v>1831</v>
      </c>
      <c r="G681" s="641"/>
      <c r="H681" s="642"/>
      <c r="I681" s="643"/>
      <c r="J681" s="644"/>
      <c r="K681" s="614"/>
      <c r="L681" s="614"/>
      <c r="M681" s="614"/>
      <c r="N681" s="614"/>
      <c r="O681" s="615"/>
      <c r="P681" s="615"/>
      <c r="Q681" s="615"/>
      <c r="R681" s="612"/>
      <c r="S681" s="612"/>
      <c r="T681" s="611"/>
      <c r="U681" s="564"/>
      <c r="V681" s="570"/>
      <c r="W681" s="570"/>
      <c r="X681" s="616" t="str">
        <f>F681</f>
        <v>Montáž obkladů vnitřních stěn z dlaždic keramických 
  Příplatek k cenám 
    za obklady v omezeném prostoru</v>
      </c>
      <c r="Y681" s="562"/>
      <c r="AA681" s="617"/>
    </row>
    <row r="682" spans="1:27" ht="7.5" customHeight="1" outlineLevel="4">
      <c r="B682" s="557"/>
      <c r="C682" s="557"/>
      <c r="D682" s="558"/>
      <c r="E682" s="558"/>
      <c r="F682" s="618"/>
      <c r="G682" s="558"/>
      <c r="H682" s="559"/>
      <c r="I682" s="560"/>
      <c r="J682" s="561"/>
      <c r="K682" s="559"/>
      <c r="L682" s="559"/>
      <c r="M682" s="559"/>
      <c r="N682" s="559"/>
      <c r="O682" s="561"/>
      <c r="P682" s="561"/>
      <c r="Q682" s="561"/>
      <c r="R682" s="558"/>
      <c r="S682" s="558"/>
      <c r="T682" s="557"/>
      <c r="U682" s="570"/>
      <c r="X682" s="558"/>
    </row>
    <row r="683" spans="1:27" ht="11.25" outlineLevel="3">
      <c r="A683" s="599"/>
      <c r="B683" s="600"/>
      <c r="C683" s="601">
        <v>149</v>
      </c>
      <c r="D683" s="602" t="s">
        <v>1368</v>
      </c>
      <c r="E683" s="603" t="s">
        <v>1830</v>
      </c>
      <c r="F683" s="604" t="s">
        <v>1829</v>
      </c>
      <c r="G683" s="602" t="s">
        <v>634</v>
      </c>
      <c r="H683" s="605">
        <v>5.0369664600000004</v>
      </c>
      <c r="I683" s="606">
        <v>0</v>
      </c>
      <c r="J683" s="607">
        <f>H683*I683</f>
        <v>0</v>
      </c>
      <c r="K683" s="605"/>
      <c r="L683" s="605">
        <f>H683*K683</f>
        <v>0</v>
      </c>
      <c r="M683" s="605"/>
      <c r="N683" s="605">
        <f>H683*M683</f>
        <v>0</v>
      </c>
      <c r="O683" s="607">
        <v>21</v>
      </c>
      <c r="P683" s="607">
        <f>J683*(O683/100)</f>
        <v>0</v>
      </c>
      <c r="Q683" s="607">
        <f>J683+P683</f>
        <v>0</v>
      </c>
      <c r="R683" s="608"/>
      <c r="S683" s="608"/>
      <c r="T683" s="609">
        <v>1</v>
      </c>
      <c r="U683" s="570"/>
      <c r="V683" s="570"/>
      <c r="W683" s="570"/>
      <c r="X683" s="558"/>
    </row>
    <row r="684" spans="1:27" ht="48.75" outlineLevel="4">
      <c r="A684" s="610"/>
      <c r="B684" s="611"/>
      <c r="C684" s="611"/>
      <c r="D684" s="612"/>
      <c r="E684" s="613" t="s">
        <v>1330</v>
      </c>
      <c r="F684" s="641" t="s">
        <v>1828</v>
      </c>
      <c r="G684" s="641"/>
      <c r="H684" s="642"/>
      <c r="I684" s="643"/>
      <c r="J684" s="644"/>
      <c r="K684" s="614"/>
      <c r="L684" s="614"/>
      <c r="M684" s="614"/>
      <c r="N684" s="614"/>
      <c r="O684" s="615"/>
      <c r="P684" s="615"/>
      <c r="Q684" s="615"/>
      <c r="R684" s="612"/>
      <c r="S684" s="612"/>
      <c r="T684" s="611"/>
      <c r="U684" s="564"/>
      <c r="V684" s="570"/>
      <c r="W684" s="570"/>
      <c r="X684" s="616" t="str">
        <f>F684</f>
        <v>Přesun hmot pro obklady keramické  
  stanovený z hmotnosti přesunovaného materiálu 
    vodorovná dopravní vzdálenost do 50 m 
    v objektech výšky 
      přes 12 do 24 m</v>
      </c>
      <c r="Y684" s="562"/>
      <c r="AA684" s="617"/>
    </row>
    <row r="685" spans="1:27" ht="7.5" customHeight="1" outlineLevel="4">
      <c r="B685" s="557"/>
      <c r="C685" s="557"/>
      <c r="D685" s="558"/>
      <c r="E685" s="558"/>
      <c r="F685" s="618"/>
      <c r="G685" s="558"/>
      <c r="H685" s="559"/>
      <c r="I685" s="560"/>
      <c r="J685" s="561"/>
      <c r="K685" s="559"/>
      <c r="L685" s="559"/>
      <c r="M685" s="559"/>
      <c r="N685" s="559"/>
      <c r="O685" s="561"/>
      <c r="P685" s="561"/>
      <c r="Q685" s="561"/>
      <c r="R685" s="558"/>
      <c r="S685" s="558"/>
      <c r="T685" s="557"/>
      <c r="U685" s="570"/>
      <c r="X685" s="558"/>
    </row>
    <row r="686" spans="1:27" outlineLevel="3">
      <c r="B686" s="564"/>
      <c r="C686" s="564"/>
      <c r="D686" s="564"/>
      <c r="E686" s="564"/>
      <c r="F686" s="564"/>
      <c r="G686" s="564"/>
      <c r="H686" s="564"/>
      <c r="I686" s="570"/>
      <c r="J686" s="570"/>
      <c r="K686" s="564"/>
      <c r="L686" s="564"/>
      <c r="M686" s="564"/>
      <c r="N686" s="564"/>
      <c r="O686" s="564"/>
      <c r="P686" s="570"/>
      <c r="Q686" s="570"/>
      <c r="R686" s="570"/>
      <c r="S686" s="564"/>
      <c r="T686" s="564"/>
      <c r="X686" s="564"/>
    </row>
    <row r="687" spans="1:27" ht="11.25" outlineLevel="2">
      <c r="A687" s="589" t="s">
        <v>1827</v>
      </c>
      <c r="B687" s="590">
        <v>3</v>
      </c>
      <c r="C687" s="591"/>
      <c r="D687" s="592" t="s">
        <v>1336</v>
      </c>
      <c r="E687" s="592"/>
      <c r="F687" s="593" t="s">
        <v>1826</v>
      </c>
      <c r="G687" s="592"/>
      <c r="H687" s="594"/>
      <c r="I687" s="595"/>
      <c r="J687" s="596">
        <f>SUBTOTAL(9,J688:J703)</f>
        <v>0</v>
      </c>
      <c r="K687" s="594"/>
      <c r="L687" s="597">
        <f>SUBTOTAL(9,L688:L703)</f>
        <v>6.3219800000000007E-2</v>
      </c>
      <c r="M687" s="594"/>
      <c r="N687" s="597">
        <f>SUBTOTAL(9,N688:N703)</f>
        <v>0</v>
      </c>
      <c r="O687" s="598"/>
      <c r="P687" s="596">
        <f>SUBTOTAL(9,P688:P703)</f>
        <v>0</v>
      </c>
      <c r="Q687" s="596">
        <f>SUBTOTAL(9,Q688:Q703)</f>
        <v>0</v>
      </c>
      <c r="R687" s="592"/>
      <c r="S687" s="592"/>
      <c r="T687" s="590">
        <f>SUBTOTAL(9,T688:T703)</f>
        <v>4</v>
      </c>
      <c r="U687" s="564"/>
      <c r="V687" s="570"/>
      <c r="W687" s="570"/>
      <c r="X687" s="558"/>
    </row>
    <row r="688" spans="1:27" ht="11.25" outlineLevel="3">
      <c r="A688" s="599"/>
      <c r="B688" s="600"/>
      <c r="C688" s="601">
        <v>150</v>
      </c>
      <c r="D688" s="602" t="s">
        <v>1368</v>
      </c>
      <c r="E688" s="603" t="s">
        <v>1825</v>
      </c>
      <c r="F688" s="604" t="s">
        <v>1824</v>
      </c>
      <c r="G688" s="602" t="s">
        <v>1426</v>
      </c>
      <c r="H688" s="605">
        <v>129.02000000000001</v>
      </c>
      <c r="I688" s="606">
        <v>0</v>
      </c>
      <c r="J688" s="607">
        <f>H688*I688</f>
        <v>0</v>
      </c>
      <c r="K688" s="605">
        <v>8.0000000000000007E-5</v>
      </c>
      <c r="L688" s="605">
        <f>H688*K688</f>
        <v>1.0321600000000002E-2</v>
      </c>
      <c r="M688" s="605"/>
      <c r="N688" s="605">
        <f>H688*M688</f>
        <v>0</v>
      </c>
      <c r="O688" s="607">
        <v>21</v>
      </c>
      <c r="P688" s="607">
        <f>J688*(O688/100)</f>
        <v>0</v>
      </c>
      <c r="Q688" s="607">
        <f>J688+P688</f>
        <v>0</v>
      </c>
      <c r="R688" s="608"/>
      <c r="S688" s="608"/>
      <c r="T688" s="609">
        <v>1</v>
      </c>
      <c r="U688" s="570"/>
      <c r="V688" s="570"/>
      <c r="W688" s="570"/>
      <c r="X688" s="558"/>
    </row>
    <row r="689" spans="1:27" ht="29.25" outlineLevel="4">
      <c r="A689" s="610"/>
      <c r="B689" s="611"/>
      <c r="C689" s="611"/>
      <c r="D689" s="612"/>
      <c r="E689" s="613" t="s">
        <v>1330</v>
      </c>
      <c r="F689" s="641" t="s">
        <v>1823</v>
      </c>
      <c r="G689" s="641"/>
      <c r="H689" s="642"/>
      <c r="I689" s="643"/>
      <c r="J689" s="644"/>
      <c r="K689" s="614"/>
      <c r="L689" s="614"/>
      <c r="M689" s="614"/>
      <c r="N689" s="614"/>
      <c r="O689" s="615"/>
      <c r="P689" s="615"/>
      <c r="Q689" s="615"/>
      <c r="R689" s="612"/>
      <c r="S689" s="612"/>
      <c r="T689" s="611"/>
      <c r="U689" s="564"/>
      <c r="V689" s="570"/>
      <c r="W689" s="570"/>
      <c r="X689" s="616" t="str">
        <f>F689</f>
        <v>Příprava podkladu zámečnických konstrukcí před provedením nátěru 
  odmaštění 
    odmašťovačem vodou ředitelným</v>
      </c>
      <c r="Y689" s="562"/>
      <c r="AA689" s="617"/>
    </row>
    <row r="690" spans="1:27" ht="7.5" customHeight="1" outlineLevel="4">
      <c r="B690" s="557"/>
      <c r="C690" s="557"/>
      <c r="D690" s="558"/>
      <c r="E690" s="558"/>
      <c r="F690" s="618"/>
      <c r="G690" s="558"/>
      <c r="H690" s="559"/>
      <c r="I690" s="560"/>
      <c r="J690" s="561"/>
      <c r="K690" s="559"/>
      <c r="L690" s="559"/>
      <c r="M690" s="559"/>
      <c r="N690" s="559"/>
      <c r="O690" s="561"/>
      <c r="P690" s="561"/>
      <c r="Q690" s="561"/>
      <c r="R690" s="558"/>
      <c r="S690" s="558"/>
      <c r="T690" s="557"/>
      <c r="U690" s="570"/>
      <c r="X690" s="558"/>
    </row>
    <row r="691" spans="1:27" ht="11.25" customHeight="1" outlineLevel="4">
      <c r="A691" s="619"/>
      <c r="B691" s="620"/>
      <c r="C691" s="620"/>
      <c r="D691" s="621"/>
      <c r="E691" s="622" t="s">
        <v>1434</v>
      </c>
      <c r="F691" s="623" t="s">
        <v>1822</v>
      </c>
      <c r="G691" s="621"/>
      <c r="H691" s="624">
        <v>98.8</v>
      </c>
      <c r="I691" s="625"/>
      <c r="J691" s="626"/>
      <c r="K691" s="627"/>
      <c r="L691" s="627"/>
      <c r="M691" s="627"/>
      <c r="N691" s="627"/>
      <c r="O691" s="626"/>
      <c r="P691" s="626"/>
      <c r="Q691" s="626"/>
      <c r="R691" s="621"/>
      <c r="S691" s="621"/>
      <c r="T691" s="620"/>
      <c r="U691" s="564"/>
      <c r="V691" s="570"/>
      <c r="W691" s="570"/>
      <c r="X691" s="558"/>
    </row>
    <row r="692" spans="1:27" ht="11.25" customHeight="1" outlineLevel="4">
      <c r="A692" s="619"/>
      <c r="B692" s="620"/>
      <c r="C692" s="620"/>
      <c r="D692" s="621"/>
      <c r="E692" s="622"/>
      <c r="F692" s="623" t="s">
        <v>1821</v>
      </c>
      <c r="G692" s="621"/>
      <c r="H692" s="624">
        <v>30.220000000000002</v>
      </c>
      <c r="I692" s="625"/>
      <c r="J692" s="626"/>
      <c r="K692" s="627"/>
      <c r="L692" s="627"/>
      <c r="M692" s="627"/>
      <c r="N692" s="627"/>
      <c r="O692" s="626"/>
      <c r="P692" s="626"/>
      <c r="Q692" s="626"/>
      <c r="R692" s="621"/>
      <c r="S692" s="621"/>
      <c r="T692" s="620"/>
      <c r="U692" s="564"/>
      <c r="V692" s="570"/>
      <c r="W692" s="570"/>
      <c r="X692" s="558"/>
    </row>
    <row r="693" spans="1:27" ht="7.5" customHeight="1" outlineLevel="4">
      <c r="A693" s="570"/>
      <c r="B693" s="557"/>
      <c r="C693" s="557"/>
      <c r="D693" s="558"/>
      <c r="E693" s="558"/>
      <c r="F693" s="568"/>
      <c r="G693" s="558"/>
      <c r="H693" s="559"/>
      <c r="I693" s="560"/>
      <c r="J693" s="561"/>
      <c r="K693" s="559"/>
      <c r="L693" s="559"/>
      <c r="M693" s="559"/>
      <c r="N693" s="559"/>
      <c r="O693" s="561"/>
      <c r="P693" s="561"/>
      <c r="Q693" s="561"/>
      <c r="R693" s="558"/>
      <c r="S693" s="558"/>
      <c r="T693" s="557"/>
      <c r="U693" s="570"/>
      <c r="X693" s="558"/>
    </row>
    <row r="694" spans="1:27" ht="11.25" outlineLevel="3">
      <c r="A694" s="599"/>
      <c r="B694" s="600"/>
      <c r="C694" s="601">
        <v>151</v>
      </c>
      <c r="D694" s="602" t="s">
        <v>1368</v>
      </c>
      <c r="E694" s="603" t="s">
        <v>1820</v>
      </c>
      <c r="F694" s="604" t="s">
        <v>1819</v>
      </c>
      <c r="G694" s="602" t="s">
        <v>1426</v>
      </c>
      <c r="H694" s="605">
        <v>129.02000000000001</v>
      </c>
      <c r="I694" s="606">
        <v>0</v>
      </c>
      <c r="J694" s="607">
        <f>H694*I694</f>
        <v>0</v>
      </c>
      <c r="K694" s="605">
        <v>1.7000000000000001E-4</v>
      </c>
      <c r="L694" s="605">
        <f>H694*K694</f>
        <v>2.1933400000000002E-2</v>
      </c>
      <c r="M694" s="605"/>
      <c r="N694" s="605">
        <f>H694*M694</f>
        <v>0</v>
      </c>
      <c r="O694" s="607">
        <v>21</v>
      </c>
      <c r="P694" s="607">
        <f>J694*(O694/100)</f>
        <v>0</v>
      </c>
      <c r="Q694" s="607">
        <f>J694+P694</f>
        <v>0</v>
      </c>
      <c r="R694" s="608"/>
      <c r="S694" s="608"/>
      <c r="T694" s="609">
        <v>1</v>
      </c>
      <c r="U694" s="570"/>
      <c r="V694" s="570"/>
      <c r="W694" s="570"/>
      <c r="X694" s="558"/>
    </row>
    <row r="695" spans="1:27" ht="39" outlineLevel="4">
      <c r="A695" s="610"/>
      <c r="B695" s="611"/>
      <c r="C695" s="611"/>
      <c r="D695" s="612"/>
      <c r="E695" s="613" t="s">
        <v>1330</v>
      </c>
      <c r="F695" s="641" t="s">
        <v>1818</v>
      </c>
      <c r="G695" s="641"/>
      <c r="H695" s="642"/>
      <c r="I695" s="643"/>
      <c r="J695" s="644"/>
      <c r="K695" s="614"/>
      <c r="L695" s="614"/>
      <c r="M695" s="614"/>
      <c r="N695" s="614"/>
      <c r="O695" s="615"/>
      <c r="P695" s="615"/>
      <c r="Q695" s="615"/>
      <c r="R695" s="612"/>
      <c r="S695" s="612"/>
      <c r="T695" s="611"/>
      <c r="U695" s="564"/>
      <c r="V695" s="570"/>
      <c r="W695" s="570"/>
      <c r="X695" s="616" t="str">
        <f>F695</f>
        <v>Základní antikorozní nátěr zámečnických konstrukcí 
  jednonásobný 
    syntetický 
      standardní</v>
      </c>
      <c r="Y695" s="562"/>
      <c r="AA695" s="617"/>
    </row>
    <row r="696" spans="1:27" ht="7.5" customHeight="1" outlineLevel="4">
      <c r="B696" s="557"/>
      <c r="C696" s="557"/>
      <c r="D696" s="558"/>
      <c r="E696" s="558"/>
      <c r="F696" s="618"/>
      <c r="G696" s="558"/>
      <c r="H696" s="559"/>
      <c r="I696" s="560"/>
      <c r="J696" s="561"/>
      <c r="K696" s="559"/>
      <c r="L696" s="559"/>
      <c r="M696" s="559"/>
      <c r="N696" s="559"/>
      <c r="O696" s="561"/>
      <c r="P696" s="561"/>
      <c r="Q696" s="561"/>
      <c r="R696" s="558"/>
      <c r="S696" s="558"/>
      <c r="T696" s="557"/>
      <c r="U696" s="570"/>
      <c r="X696" s="558"/>
    </row>
    <row r="697" spans="1:27" ht="11.25" outlineLevel="3">
      <c r="A697" s="599"/>
      <c r="B697" s="600"/>
      <c r="C697" s="601">
        <v>152</v>
      </c>
      <c r="D697" s="602" t="s">
        <v>1368</v>
      </c>
      <c r="E697" s="603" t="s">
        <v>1817</v>
      </c>
      <c r="F697" s="604" t="s">
        <v>1816</v>
      </c>
      <c r="G697" s="602" t="s">
        <v>1426</v>
      </c>
      <c r="H697" s="605">
        <v>129.02000000000001</v>
      </c>
      <c r="I697" s="606">
        <v>0</v>
      </c>
      <c r="J697" s="607">
        <f>H697*I697</f>
        <v>0</v>
      </c>
      <c r="K697" s="605">
        <v>1.2E-4</v>
      </c>
      <c r="L697" s="605">
        <f>H697*K697</f>
        <v>1.5482400000000002E-2</v>
      </c>
      <c r="M697" s="605"/>
      <c r="N697" s="605">
        <f>H697*M697</f>
        <v>0</v>
      </c>
      <c r="O697" s="607">
        <v>21</v>
      </c>
      <c r="P697" s="607">
        <f>J697*(O697/100)</f>
        <v>0</v>
      </c>
      <c r="Q697" s="607">
        <f>J697+P697</f>
        <v>0</v>
      </c>
      <c r="R697" s="608"/>
      <c r="S697" s="608"/>
      <c r="T697" s="609">
        <v>1</v>
      </c>
      <c r="U697" s="570"/>
      <c r="V697" s="570"/>
      <c r="W697" s="570"/>
      <c r="X697" s="558"/>
    </row>
    <row r="698" spans="1:27" ht="39" outlineLevel="4">
      <c r="A698" s="610"/>
      <c r="B698" s="611"/>
      <c r="C698" s="611"/>
      <c r="D698" s="612"/>
      <c r="E698" s="613" t="s">
        <v>1330</v>
      </c>
      <c r="F698" s="641" t="s">
        <v>1815</v>
      </c>
      <c r="G698" s="641"/>
      <c r="H698" s="642"/>
      <c r="I698" s="643"/>
      <c r="J698" s="644"/>
      <c r="K698" s="614"/>
      <c r="L698" s="614"/>
      <c r="M698" s="614"/>
      <c r="N698" s="614"/>
      <c r="O698" s="615"/>
      <c r="P698" s="615"/>
      <c r="Q698" s="615"/>
      <c r="R698" s="612"/>
      <c r="S698" s="612"/>
      <c r="T698" s="611"/>
      <c r="U698" s="564"/>
      <c r="V698" s="570"/>
      <c r="W698" s="570"/>
      <c r="X698" s="616" t="str">
        <f>F698</f>
        <v>Mezinátěr zámečnických konstrukcí 
  jednonásobný 
    syntetický 
      standardní</v>
      </c>
      <c r="Y698" s="562"/>
      <c r="AA698" s="617"/>
    </row>
    <row r="699" spans="1:27" ht="7.5" customHeight="1" outlineLevel="4">
      <c r="B699" s="557"/>
      <c r="C699" s="557"/>
      <c r="D699" s="558"/>
      <c r="E699" s="558"/>
      <c r="F699" s="618"/>
      <c r="G699" s="558"/>
      <c r="H699" s="559"/>
      <c r="I699" s="560"/>
      <c r="J699" s="561"/>
      <c r="K699" s="559"/>
      <c r="L699" s="559"/>
      <c r="M699" s="559"/>
      <c r="N699" s="559"/>
      <c r="O699" s="561"/>
      <c r="P699" s="561"/>
      <c r="Q699" s="561"/>
      <c r="R699" s="558"/>
      <c r="S699" s="558"/>
      <c r="T699" s="557"/>
      <c r="U699" s="570"/>
      <c r="X699" s="558"/>
    </row>
    <row r="700" spans="1:27" ht="11.25" outlineLevel="3">
      <c r="A700" s="599"/>
      <c r="B700" s="600"/>
      <c r="C700" s="601">
        <v>153</v>
      </c>
      <c r="D700" s="602" t="s">
        <v>1368</v>
      </c>
      <c r="E700" s="603" t="s">
        <v>1814</v>
      </c>
      <c r="F700" s="604" t="s">
        <v>1813</v>
      </c>
      <c r="G700" s="602" t="s">
        <v>1426</v>
      </c>
      <c r="H700" s="605">
        <v>129.02000000000001</v>
      </c>
      <c r="I700" s="606">
        <v>0</v>
      </c>
      <c r="J700" s="607">
        <f>H700*I700</f>
        <v>0</v>
      </c>
      <c r="K700" s="605">
        <v>1.2E-4</v>
      </c>
      <c r="L700" s="605">
        <f>H700*K700</f>
        <v>1.5482400000000002E-2</v>
      </c>
      <c r="M700" s="605"/>
      <c r="N700" s="605">
        <f>H700*M700</f>
        <v>0</v>
      </c>
      <c r="O700" s="607">
        <v>21</v>
      </c>
      <c r="P700" s="607">
        <f>J700*(O700/100)</f>
        <v>0</v>
      </c>
      <c r="Q700" s="607">
        <f>J700+P700</f>
        <v>0</v>
      </c>
      <c r="R700" s="608"/>
      <c r="S700" s="608"/>
      <c r="T700" s="609">
        <v>1</v>
      </c>
      <c r="U700" s="570"/>
      <c r="V700" s="570"/>
      <c r="W700" s="570"/>
      <c r="X700" s="558"/>
    </row>
    <row r="701" spans="1:27" ht="39" outlineLevel="4">
      <c r="A701" s="610"/>
      <c r="B701" s="611"/>
      <c r="C701" s="611"/>
      <c r="D701" s="612"/>
      <c r="E701" s="613" t="s">
        <v>1330</v>
      </c>
      <c r="F701" s="641" t="s">
        <v>1812</v>
      </c>
      <c r="G701" s="641"/>
      <c r="H701" s="642"/>
      <c r="I701" s="643"/>
      <c r="J701" s="644"/>
      <c r="K701" s="614"/>
      <c r="L701" s="614"/>
      <c r="M701" s="614"/>
      <c r="N701" s="614"/>
      <c r="O701" s="615"/>
      <c r="P701" s="615"/>
      <c r="Q701" s="615"/>
      <c r="R701" s="612"/>
      <c r="S701" s="612"/>
      <c r="T701" s="611"/>
      <c r="U701" s="564"/>
      <c r="V701" s="570"/>
      <c r="W701" s="570"/>
      <c r="X701" s="616" t="str">
        <f>F701</f>
        <v>Krycí nátěr (email) zámečnických konstrukcí 
  jednonásobný 
    syntetický 
      standardní</v>
      </c>
      <c r="Y701" s="562"/>
      <c r="AA701" s="617"/>
    </row>
    <row r="702" spans="1:27" ht="7.5" customHeight="1" outlineLevel="4">
      <c r="B702" s="557"/>
      <c r="C702" s="557"/>
      <c r="D702" s="558"/>
      <c r="E702" s="558"/>
      <c r="F702" s="618"/>
      <c r="G702" s="558"/>
      <c r="H702" s="559"/>
      <c r="I702" s="560"/>
      <c r="J702" s="561"/>
      <c r="K702" s="559"/>
      <c r="L702" s="559"/>
      <c r="M702" s="559"/>
      <c r="N702" s="559"/>
      <c r="O702" s="561"/>
      <c r="P702" s="561"/>
      <c r="Q702" s="561"/>
      <c r="R702" s="558"/>
      <c r="S702" s="558"/>
      <c r="T702" s="557"/>
      <c r="U702" s="570"/>
      <c r="X702" s="558"/>
    </row>
    <row r="703" spans="1:27" outlineLevel="3">
      <c r="B703" s="564"/>
      <c r="C703" s="564"/>
      <c r="D703" s="564"/>
      <c r="E703" s="564"/>
      <c r="F703" s="564"/>
      <c r="G703" s="564"/>
      <c r="H703" s="564"/>
      <c r="I703" s="570"/>
      <c r="J703" s="570"/>
      <c r="K703" s="564"/>
      <c r="L703" s="564"/>
      <c r="M703" s="564"/>
      <c r="N703" s="564"/>
      <c r="O703" s="564"/>
      <c r="P703" s="570"/>
      <c r="Q703" s="570"/>
      <c r="R703" s="570"/>
      <c r="S703" s="564"/>
      <c r="T703" s="564"/>
      <c r="X703" s="564"/>
    </row>
    <row r="704" spans="1:27" ht="11.25" outlineLevel="2">
      <c r="A704" s="589" t="s">
        <v>1811</v>
      </c>
      <c r="B704" s="590">
        <v>3</v>
      </c>
      <c r="C704" s="591"/>
      <c r="D704" s="592" t="s">
        <v>1336</v>
      </c>
      <c r="E704" s="592"/>
      <c r="F704" s="593" t="s">
        <v>1810</v>
      </c>
      <c r="G704" s="592"/>
      <c r="H704" s="594"/>
      <c r="I704" s="595"/>
      <c r="J704" s="596">
        <f>SUBTOTAL(9,J705:J733)</f>
        <v>0</v>
      </c>
      <c r="K704" s="594"/>
      <c r="L704" s="597">
        <f>SUBTOTAL(9,L705:L733)</f>
        <v>1.120965</v>
      </c>
      <c r="M704" s="594"/>
      <c r="N704" s="597">
        <f>SUBTOTAL(9,N705:N733)</f>
        <v>0</v>
      </c>
      <c r="O704" s="598"/>
      <c r="P704" s="596">
        <f>SUBTOTAL(9,P705:P733)</f>
        <v>0</v>
      </c>
      <c r="Q704" s="596">
        <f>SUBTOTAL(9,Q705:Q733)</f>
        <v>0</v>
      </c>
      <c r="R704" s="592"/>
      <c r="S704" s="592"/>
      <c r="T704" s="590">
        <f>SUBTOTAL(9,T705:T733)</f>
        <v>7</v>
      </c>
      <c r="U704" s="564"/>
      <c r="V704" s="570"/>
      <c r="W704" s="570"/>
      <c r="X704" s="558"/>
    </row>
    <row r="705" spans="1:27" ht="11.25" outlineLevel="3">
      <c r="A705" s="599"/>
      <c r="B705" s="600"/>
      <c r="C705" s="601">
        <v>154</v>
      </c>
      <c r="D705" s="602" t="s">
        <v>1368</v>
      </c>
      <c r="E705" s="603" t="s">
        <v>1809</v>
      </c>
      <c r="F705" s="604" t="s">
        <v>1808</v>
      </c>
      <c r="G705" s="602" t="s">
        <v>1426</v>
      </c>
      <c r="H705" s="605">
        <v>1840</v>
      </c>
      <c r="I705" s="606">
        <v>0</v>
      </c>
      <c r="J705" s="607">
        <f>H705*I705</f>
        <v>0</v>
      </c>
      <c r="K705" s="605"/>
      <c r="L705" s="605">
        <f>H705*K705</f>
        <v>0</v>
      </c>
      <c r="M705" s="605"/>
      <c r="N705" s="605">
        <f>H705*M705</f>
        <v>0</v>
      </c>
      <c r="O705" s="607">
        <v>21</v>
      </c>
      <c r="P705" s="607">
        <f>J705*(O705/100)</f>
        <v>0</v>
      </c>
      <c r="Q705" s="607">
        <f>J705+P705</f>
        <v>0</v>
      </c>
      <c r="R705" s="608"/>
      <c r="S705" s="608"/>
      <c r="T705" s="609">
        <v>1</v>
      </c>
      <c r="U705" s="570"/>
      <c r="V705" s="570"/>
      <c r="W705" s="570"/>
      <c r="X705" s="558"/>
    </row>
    <row r="706" spans="1:27" ht="29.25" outlineLevel="4">
      <c r="A706" s="610"/>
      <c r="B706" s="611"/>
      <c r="C706" s="611"/>
      <c r="D706" s="612"/>
      <c r="E706" s="613" t="s">
        <v>1330</v>
      </c>
      <c r="F706" s="641" t="s">
        <v>1803</v>
      </c>
      <c r="G706" s="641"/>
      <c r="H706" s="642"/>
      <c r="I706" s="643"/>
      <c r="J706" s="644"/>
      <c r="K706" s="614"/>
      <c r="L706" s="614"/>
      <c r="M706" s="614"/>
      <c r="N706" s="614"/>
      <c r="O706" s="615"/>
      <c r="P706" s="615"/>
      <c r="Q706" s="615"/>
      <c r="R706" s="612"/>
      <c r="S706" s="612"/>
      <c r="T706" s="611"/>
      <c r="U706" s="564"/>
      <c r="V706" s="570"/>
      <c r="W706" s="570"/>
      <c r="X706" s="616" t="str">
        <f>F706</f>
        <v>Oprášení (ometení) podkladu 
  v místnostech výšky 
    do 3,80 m</v>
      </c>
      <c r="Y706" s="562"/>
      <c r="AA706" s="617"/>
    </row>
    <row r="707" spans="1:27" ht="7.5" customHeight="1" outlineLevel="4">
      <c r="B707" s="557"/>
      <c r="C707" s="557"/>
      <c r="D707" s="558"/>
      <c r="E707" s="558"/>
      <c r="F707" s="618"/>
      <c r="G707" s="558"/>
      <c r="H707" s="559"/>
      <c r="I707" s="560"/>
      <c r="J707" s="561"/>
      <c r="K707" s="559"/>
      <c r="L707" s="559"/>
      <c r="M707" s="559"/>
      <c r="N707" s="559"/>
      <c r="O707" s="561"/>
      <c r="P707" s="561"/>
      <c r="Q707" s="561"/>
      <c r="R707" s="558"/>
      <c r="S707" s="558"/>
      <c r="T707" s="557"/>
      <c r="U707" s="570"/>
      <c r="X707" s="558"/>
    </row>
    <row r="708" spans="1:27" ht="11.25" customHeight="1" outlineLevel="4">
      <c r="A708" s="619"/>
      <c r="B708" s="620"/>
      <c r="C708" s="620"/>
      <c r="D708" s="621"/>
      <c r="E708" s="622" t="s">
        <v>1434</v>
      </c>
      <c r="F708" s="623" t="s">
        <v>1807</v>
      </c>
      <c r="G708" s="621"/>
      <c r="H708" s="624">
        <v>1840</v>
      </c>
      <c r="I708" s="625"/>
      <c r="J708" s="626"/>
      <c r="K708" s="627"/>
      <c r="L708" s="627"/>
      <c r="M708" s="627"/>
      <c r="N708" s="627"/>
      <c r="O708" s="626"/>
      <c r="P708" s="626"/>
      <c r="Q708" s="626"/>
      <c r="R708" s="621"/>
      <c r="S708" s="621"/>
      <c r="T708" s="620"/>
      <c r="U708" s="564"/>
      <c r="V708" s="570"/>
      <c r="W708" s="570"/>
      <c r="X708" s="558"/>
    </row>
    <row r="709" spans="1:27" ht="11.25" customHeight="1" outlineLevel="4">
      <c r="A709" s="619"/>
      <c r="B709" s="620"/>
      <c r="C709" s="620"/>
      <c r="D709" s="621"/>
      <c r="E709" s="622"/>
      <c r="F709" s="623" t="s">
        <v>1806</v>
      </c>
      <c r="G709" s="621"/>
      <c r="H709" s="624">
        <v>0</v>
      </c>
      <c r="I709" s="625"/>
      <c r="J709" s="626"/>
      <c r="K709" s="627"/>
      <c r="L709" s="627"/>
      <c r="M709" s="627"/>
      <c r="N709" s="627"/>
      <c r="O709" s="626"/>
      <c r="P709" s="626"/>
      <c r="Q709" s="626"/>
      <c r="R709" s="621"/>
      <c r="S709" s="621"/>
      <c r="T709" s="620"/>
      <c r="U709" s="564"/>
      <c r="V709" s="570"/>
      <c r="W709" s="570"/>
      <c r="X709" s="558"/>
    </row>
    <row r="710" spans="1:27" ht="7.5" customHeight="1" outlineLevel="4">
      <c r="A710" s="570"/>
      <c r="B710" s="557"/>
      <c r="C710" s="557"/>
      <c r="D710" s="558"/>
      <c r="E710" s="558"/>
      <c r="F710" s="568"/>
      <c r="G710" s="558"/>
      <c r="H710" s="559"/>
      <c r="I710" s="560"/>
      <c r="J710" s="561"/>
      <c r="K710" s="559"/>
      <c r="L710" s="559"/>
      <c r="M710" s="559"/>
      <c r="N710" s="559"/>
      <c r="O710" s="561"/>
      <c r="P710" s="561"/>
      <c r="Q710" s="561"/>
      <c r="R710" s="558"/>
      <c r="S710" s="558"/>
      <c r="T710" s="557"/>
      <c r="U710" s="570"/>
      <c r="X710" s="558"/>
    </row>
    <row r="711" spans="1:27" ht="11.25" outlineLevel="3">
      <c r="A711" s="599"/>
      <c r="B711" s="600"/>
      <c r="C711" s="601">
        <v>155</v>
      </c>
      <c r="D711" s="602" t="s">
        <v>1368</v>
      </c>
      <c r="E711" s="603" t="s">
        <v>1805</v>
      </c>
      <c r="F711" s="604" t="s">
        <v>1804</v>
      </c>
      <c r="G711" s="602" t="s">
        <v>1426</v>
      </c>
      <c r="H711" s="605">
        <v>1840</v>
      </c>
      <c r="I711" s="606">
        <v>0</v>
      </c>
      <c r="J711" s="607">
        <f>H711*I711</f>
        <v>0</v>
      </c>
      <c r="K711" s="605"/>
      <c r="L711" s="605">
        <f>H711*K711</f>
        <v>0</v>
      </c>
      <c r="M711" s="605"/>
      <c r="N711" s="605">
        <f>H711*M711</f>
        <v>0</v>
      </c>
      <c r="O711" s="607">
        <v>21</v>
      </c>
      <c r="P711" s="607">
        <f>J711*(O711/100)</f>
        <v>0</v>
      </c>
      <c r="Q711" s="607">
        <f>J711+P711</f>
        <v>0</v>
      </c>
      <c r="R711" s="608"/>
      <c r="S711" s="608"/>
      <c r="T711" s="609">
        <v>1</v>
      </c>
      <c r="U711" s="570"/>
      <c r="V711" s="570"/>
      <c r="W711" s="570"/>
      <c r="X711" s="558"/>
    </row>
    <row r="712" spans="1:27" ht="29.25" outlineLevel="4">
      <c r="A712" s="610"/>
      <c r="B712" s="611"/>
      <c r="C712" s="611"/>
      <c r="D712" s="612"/>
      <c r="E712" s="613" t="s">
        <v>1330</v>
      </c>
      <c r="F712" s="641" t="s">
        <v>1803</v>
      </c>
      <c r="G712" s="641"/>
      <c r="H712" s="642"/>
      <c r="I712" s="643"/>
      <c r="J712" s="644"/>
      <c r="K712" s="614"/>
      <c r="L712" s="614"/>
      <c r="M712" s="614"/>
      <c r="N712" s="614"/>
      <c r="O712" s="615"/>
      <c r="P712" s="615"/>
      <c r="Q712" s="615"/>
      <c r="R712" s="612"/>
      <c r="S712" s="612"/>
      <c r="T712" s="611"/>
      <c r="U712" s="564"/>
      <c r="V712" s="570"/>
      <c r="W712" s="570"/>
      <c r="X712" s="616" t="str">
        <f>F712</f>
        <v>Oprášení (ometení) podkladu 
  v místnostech výšky 
    do 3,80 m</v>
      </c>
      <c r="Y712" s="562"/>
      <c r="AA712" s="617"/>
    </row>
    <row r="713" spans="1:27" ht="7.5" customHeight="1" outlineLevel="4">
      <c r="B713" s="557"/>
      <c r="C713" s="557"/>
      <c r="D713" s="558"/>
      <c r="E713" s="558"/>
      <c r="F713" s="618"/>
      <c r="G713" s="558"/>
      <c r="H713" s="559"/>
      <c r="I713" s="560"/>
      <c r="J713" s="561"/>
      <c r="K713" s="559"/>
      <c r="L713" s="559"/>
      <c r="M713" s="559"/>
      <c r="N713" s="559"/>
      <c r="O713" s="561"/>
      <c r="P713" s="561"/>
      <c r="Q713" s="561"/>
      <c r="R713" s="558"/>
      <c r="S713" s="558"/>
      <c r="T713" s="557"/>
      <c r="U713" s="570"/>
      <c r="X713" s="558"/>
    </row>
    <row r="714" spans="1:27" ht="11.25" outlineLevel="3">
      <c r="A714" s="599"/>
      <c r="B714" s="600"/>
      <c r="C714" s="601">
        <v>156</v>
      </c>
      <c r="D714" s="602" t="s">
        <v>1368</v>
      </c>
      <c r="E714" s="603" t="s">
        <v>1802</v>
      </c>
      <c r="F714" s="604" t="s">
        <v>1801</v>
      </c>
      <c r="G714" s="602" t="s">
        <v>1426</v>
      </c>
      <c r="H714" s="605">
        <v>2203</v>
      </c>
      <c r="I714" s="606">
        <v>0</v>
      </c>
      <c r="J714" s="607">
        <f>H714*I714</f>
        <v>0</v>
      </c>
      <c r="K714" s="605">
        <v>2.0000000000000001E-4</v>
      </c>
      <c r="L714" s="605">
        <f>H714*K714</f>
        <v>0.44060000000000005</v>
      </c>
      <c r="M714" s="605"/>
      <c r="N714" s="605">
        <f>H714*M714</f>
        <v>0</v>
      </c>
      <c r="O714" s="607">
        <v>21</v>
      </c>
      <c r="P714" s="607">
        <f>J714*(O714/100)</f>
        <v>0</v>
      </c>
      <c r="Q714" s="607">
        <f>J714+P714</f>
        <v>0</v>
      </c>
      <c r="R714" s="608"/>
      <c r="S714" s="608"/>
      <c r="T714" s="609">
        <v>1</v>
      </c>
      <c r="U714" s="570"/>
      <c r="V714" s="570"/>
      <c r="W714" s="570"/>
      <c r="X714" s="558"/>
    </row>
    <row r="715" spans="1:27" ht="48.75" outlineLevel="4">
      <c r="A715" s="610"/>
      <c r="B715" s="611"/>
      <c r="C715" s="611"/>
      <c r="D715" s="612"/>
      <c r="E715" s="613" t="s">
        <v>1330</v>
      </c>
      <c r="F715" s="641" t="s">
        <v>1800</v>
      </c>
      <c r="G715" s="641"/>
      <c r="H715" s="642"/>
      <c r="I715" s="643"/>
      <c r="J715" s="644"/>
      <c r="K715" s="614"/>
      <c r="L715" s="614"/>
      <c r="M715" s="614"/>
      <c r="N715" s="614"/>
      <c r="O715" s="615"/>
      <c r="P715" s="615"/>
      <c r="Q715" s="615"/>
      <c r="R715" s="612"/>
      <c r="S715" s="612"/>
      <c r="T715" s="611"/>
      <c r="U715" s="564"/>
      <c r="V715" s="570"/>
      <c r="W715" s="570"/>
      <c r="X715" s="616" t="str">
        <f>F715</f>
        <v>Penetrace podkladu 
  jednonásobná 
    hloubková 
    v místnostech výšky 
      do 3,80 m</v>
      </c>
      <c r="Y715" s="562"/>
      <c r="AA715" s="617"/>
    </row>
    <row r="716" spans="1:27" ht="7.5" customHeight="1" outlineLevel="4">
      <c r="B716" s="557"/>
      <c r="C716" s="557"/>
      <c r="D716" s="558"/>
      <c r="E716" s="558"/>
      <c r="F716" s="618"/>
      <c r="G716" s="558"/>
      <c r="H716" s="559"/>
      <c r="I716" s="560"/>
      <c r="J716" s="561"/>
      <c r="K716" s="559"/>
      <c r="L716" s="559"/>
      <c r="M716" s="559"/>
      <c r="N716" s="559"/>
      <c r="O716" s="561"/>
      <c r="P716" s="561"/>
      <c r="Q716" s="561"/>
      <c r="R716" s="558"/>
      <c r="S716" s="558"/>
      <c r="T716" s="557"/>
      <c r="U716" s="570"/>
      <c r="X716" s="558"/>
    </row>
    <row r="717" spans="1:27" ht="11.25" customHeight="1" outlineLevel="4">
      <c r="A717" s="619"/>
      <c r="B717" s="620"/>
      <c r="C717" s="620"/>
      <c r="D717" s="621"/>
      <c r="E717" s="622" t="s">
        <v>1434</v>
      </c>
      <c r="F717" s="623" t="s">
        <v>1799</v>
      </c>
      <c r="G717" s="621"/>
      <c r="H717" s="624">
        <v>2203</v>
      </c>
      <c r="I717" s="625"/>
      <c r="J717" s="626"/>
      <c r="K717" s="627"/>
      <c r="L717" s="627"/>
      <c r="M717" s="627"/>
      <c r="N717" s="627"/>
      <c r="O717" s="626"/>
      <c r="P717" s="626"/>
      <c r="Q717" s="626"/>
      <c r="R717" s="621"/>
      <c r="S717" s="621"/>
      <c r="T717" s="620"/>
      <c r="U717" s="564"/>
      <c r="V717" s="570"/>
      <c r="W717" s="570"/>
      <c r="X717" s="558"/>
    </row>
    <row r="718" spans="1:27" ht="7.5" customHeight="1" outlineLevel="4">
      <c r="A718" s="570"/>
      <c r="B718" s="557"/>
      <c r="C718" s="557"/>
      <c r="D718" s="558"/>
      <c r="E718" s="558"/>
      <c r="F718" s="568"/>
      <c r="G718" s="558"/>
      <c r="H718" s="559"/>
      <c r="I718" s="560"/>
      <c r="J718" s="561"/>
      <c r="K718" s="559"/>
      <c r="L718" s="559"/>
      <c r="M718" s="559"/>
      <c r="N718" s="559"/>
      <c r="O718" s="561"/>
      <c r="P718" s="561"/>
      <c r="Q718" s="561"/>
      <c r="R718" s="558"/>
      <c r="S718" s="558"/>
      <c r="T718" s="557"/>
      <c r="U718" s="570"/>
      <c r="X718" s="558"/>
    </row>
    <row r="719" spans="1:27" ht="11.25" outlineLevel="3">
      <c r="A719" s="599"/>
      <c r="B719" s="600"/>
      <c r="C719" s="601">
        <v>157</v>
      </c>
      <c r="D719" s="602" t="s">
        <v>1368</v>
      </c>
      <c r="E719" s="603" t="s">
        <v>1798</v>
      </c>
      <c r="F719" s="604" t="s">
        <v>1797</v>
      </c>
      <c r="G719" s="602" t="s">
        <v>1426</v>
      </c>
      <c r="H719" s="605">
        <v>2203</v>
      </c>
      <c r="I719" s="606">
        <v>0</v>
      </c>
      <c r="J719" s="607">
        <f>H719*I719</f>
        <v>0</v>
      </c>
      <c r="K719" s="605">
        <v>2.7999999999999998E-4</v>
      </c>
      <c r="L719" s="605">
        <f>H719*K719</f>
        <v>0.61683999999999994</v>
      </c>
      <c r="M719" s="605"/>
      <c r="N719" s="605">
        <f>H719*M719</f>
        <v>0</v>
      </c>
      <c r="O719" s="607">
        <v>21</v>
      </c>
      <c r="P719" s="607">
        <f>J719*(O719/100)</f>
        <v>0</v>
      </c>
      <c r="Q719" s="607">
        <f>J719+P719</f>
        <v>0</v>
      </c>
      <c r="R719" s="608"/>
      <c r="S719" s="608"/>
      <c r="T719" s="609">
        <v>1</v>
      </c>
      <c r="U719" s="570"/>
      <c r="V719" s="570"/>
      <c r="W719" s="570"/>
      <c r="X719" s="558"/>
    </row>
    <row r="720" spans="1:27" ht="48.75" outlineLevel="4">
      <c r="A720" s="610"/>
      <c r="B720" s="611"/>
      <c r="C720" s="611"/>
      <c r="D720" s="612"/>
      <c r="E720" s="613" t="s">
        <v>1330</v>
      </c>
      <c r="F720" s="641" t="s">
        <v>1796</v>
      </c>
      <c r="G720" s="641"/>
      <c r="H720" s="642"/>
      <c r="I720" s="643"/>
      <c r="J720" s="644"/>
      <c r="K720" s="614"/>
      <c r="L720" s="614"/>
      <c r="M720" s="614"/>
      <c r="N720" s="614"/>
      <c r="O720" s="615"/>
      <c r="P720" s="615"/>
      <c r="Q720" s="615"/>
      <c r="R720" s="612"/>
      <c r="S720" s="612"/>
      <c r="T720" s="611"/>
      <c r="U720" s="564"/>
      <c r="V720" s="570"/>
      <c r="W720" s="570"/>
      <c r="X720" s="616" t="str">
        <f>F720</f>
        <v>Malby z malířských směsí otěruvzdorných za mokra 
  dvojnásobné, bílé 
    za mokra otěruvzdorné velmi dobře 
    v místnostech výšky 
      do 3,80 m</v>
      </c>
      <c r="Y720" s="562"/>
      <c r="AA720" s="617"/>
    </row>
    <row r="721" spans="1:27" ht="7.5" customHeight="1" outlineLevel="4">
      <c r="B721" s="557"/>
      <c r="C721" s="557"/>
      <c r="D721" s="558"/>
      <c r="E721" s="558"/>
      <c r="F721" s="618"/>
      <c r="G721" s="558"/>
      <c r="H721" s="559"/>
      <c r="I721" s="560"/>
      <c r="J721" s="561"/>
      <c r="K721" s="559"/>
      <c r="L721" s="559"/>
      <c r="M721" s="559"/>
      <c r="N721" s="559"/>
      <c r="O721" s="561"/>
      <c r="P721" s="561"/>
      <c r="Q721" s="561"/>
      <c r="R721" s="558"/>
      <c r="S721" s="558"/>
      <c r="T721" s="557"/>
      <c r="U721" s="570"/>
      <c r="X721" s="558"/>
    </row>
    <row r="722" spans="1:27" ht="11.25" outlineLevel="3">
      <c r="A722" s="599"/>
      <c r="B722" s="600"/>
      <c r="C722" s="601">
        <v>158</v>
      </c>
      <c r="D722" s="602" t="s">
        <v>1368</v>
      </c>
      <c r="E722" s="603" t="s">
        <v>1795</v>
      </c>
      <c r="F722" s="604" t="s">
        <v>1794</v>
      </c>
      <c r="G722" s="602" t="s">
        <v>1426</v>
      </c>
      <c r="H722" s="605">
        <v>815</v>
      </c>
      <c r="I722" s="606">
        <v>0</v>
      </c>
      <c r="J722" s="607">
        <f>H722*I722</f>
        <v>0</v>
      </c>
      <c r="K722" s="605"/>
      <c r="L722" s="605">
        <f>H722*K722</f>
        <v>0</v>
      </c>
      <c r="M722" s="605"/>
      <c r="N722" s="605">
        <f>H722*M722</f>
        <v>0</v>
      </c>
      <c r="O722" s="607">
        <v>21</v>
      </c>
      <c r="P722" s="607">
        <f>J722*(O722/100)</f>
        <v>0</v>
      </c>
      <c r="Q722" s="607">
        <f>J722+P722</f>
        <v>0</v>
      </c>
      <c r="R722" s="608"/>
      <c r="S722" s="608"/>
      <c r="T722" s="609">
        <v>1</v>
      </c>
      <c r="U722" s="570"/>
      <c r="V722" s="570"/>
      <c r="W722" s="570"/>
      <c r="X722" s="558"/>
    </row>
    <row r="723" spans="1:27" ht="9.75" outlineLevel="4">
      <c r="A723" s="610"/>
      <c r="B723" s="611"/>
      <c r="C723" s="611"/>
      <c r="D723" s="612"/>
      <c r="E723" s="613" t="s">
        <v>1330</v>
      </c>
      <c r="F723" s="641" t="s">
        <v>1793</v>
      </c>
      <c r="G723" s="641"/>
      <c r="H723" s="642"/>
      <c r="I723" s="643"/>
      <c r="J723" s="644"/>
      <c r="K723" s="614"/>
      <c r="L723" s="614"/>
      <c r="M723" s="614"/>
      <c r="N723" s="614"/>
      <c r="O723" s="615"/>
      <c r="P723" s="615"/>
      <c r="Q723" s="615"/>
      <c r="R723" s="612"/>
      <c r="S723" s="612"/>
      <c r="T723" s="611"/>
      <c r="U723" s="564"/>
      <c r="V723" s="570"/>
      <c r="W723" s="570"/>
      <c r="X723" s="616" t="str">
        <f>F723</f>
        <v>Zakrytí nemalovaných ploch (materiál ve specifikaci) včetně pozdějšího odkrytí podlah</v>
      </c>
      <c r="Y723" s="562"/>
      <c r="AA723" s="617"/>
    </row>
    <row r="724" spans="1:27" ht="7.5" customHeight="1" outlineLevel="4">
      <c r="B724" s="557"/>
      <c r="C724" s="557"/>
      <c r="D724" s="558"/>
      <c r="E724" s="558"/>
      <c r="F724" s="618"/>
      <c r="G724" s="558"/>
      <c r="H724" s="559"/>
      <c r="I724" s="560"/>
      <c r="J724" s="561"/>
      <c r="K724" s="559"/>
      <c r="L724" s="559"/>
      <c r="M724" s="559"/>
      <c r="N724" s="559"/>
      <c r="O724" s="561"/>
      <c r="P724" s="561"/>
      <c r="Q724" s="561"/>
      <c r="R724" s="558"/>
      <c r="S724" s="558"/>
      <c r="T724" s="557"/>
      <c r="U724" s="570"/>
      <c r="X724" s="558"/>
    </row>
    <row r="725" spans="1:27" ht="11.25" outlineLevel="3">
      <c r="A725" s="599"/>
      <c r="B725" s="600"/>
      <c r="C725" s="601">
        <v>159</v>
      </c>
      <c r="D725" s="602" t="s">
        <v>1368</v>
      </c>
      <c r="E725" s="603" t="s">
        <v>1792</v>
      </c>
      <c r="F725" s="604" t="s">
        <v>1791</v>
      </c>
      <c r="G725" s="602" t="s">
        <v>1426</v>
      </c>
      <c r="H725" s="605">
        <v>340</v>
      </c>
      <c r="I725" s="606">
        <v>0</v>
      </c>
      <c r="J725" s="607">
        <f>H725*I725</f>
        <v>0</v>
      </c>
      <c r="K725" s="605"/>
      <c r="L725" s="605">
        <f>H725*K725</f>
        <v>0</v>
      </c>
      <c r="M725" s="605"/>
      <c r="N725" s="605">
        <f>H725*M725</f>
        <v>0</v>
      </c>
      <c r="O725" s="607">
        <v>21</v>
      </c>
      <c r="P725" s="607">
        <f>J725*(O725/100)</f>
        <v>0</v>
      </c>
      <c r="Q725" s="607">
        <f>J725+P725</f>
        <v>0</v>
      </c>
      <c r="R725" s="608"/>
      <c r="S725" s="608"/>
      <c r="T725" s="609">
        <v>1</v>
      </c>
      <c r="U725" s="570"/>
      <c r="V725" s="570"/>
      <c r="W725" s="570"/>
      <c r="X725" s="558"/>
    </row>
    <row r="726" spans="1:27" ht="9.75" outlineLevel="4">
      <c r="A726" s="610"/>
      <c r="B726" s="611"/>
      <c r="C726" s="611"/>
      <c r="D726" s="612"/>
      <c r="E726" s="613" t="s">
        <v>1330</v>
      </c>
      <c r="F726" s="641" t="s">
        <v>1790</v>
      </c>
      <c r="G726" s="641"/>
      <c r="H726" s="642"/>
      <c r="I726" s="643"/>
      <c r="J726" s="644"/>
      <c r="K726" s="614"/>
      <c r="L726" s="614"/>
      <c r="M726" s="614"/>
      <c r="N726" s="614"/>
      <c r="O726" s="615"/>
      <c r="P726" s="615"/>
      <c r="Q726" s="615"/>
      <c r="R726" s="612"/>
      <c r="S726" s="612"/>
      <c r="T726" s="611"/>
      <c r="U726" s="564"/>
      <c r="V726" s="570"/>
      <c r="W726" s="570"/>
      <c r="X726" s="616" t="str">
        <f>F726</f>
        <v>Zakrytí nemalovaných ploch (materiál ve specifikaci) včetně pozdějšího odkrytí svislých ploch např. stěn, oken, dveří v místnostech výšky do 3,80</v>
      </c>
      <c r="Y726" s="562"/>
      <c r="AA726" s="617"/>
    </row>
    <row r="727" spans="1:27" ht="7.5" customHeight="1" outlineLevel="4">
      <c r="B727" s="557"/>
      <c r="C727" s="557"/>
      <c r="D727" s="558"/>
      <c r="E727" s="558"/>
      <c r="F727" s="618"/>
      <c r="G727" s="558"/>
      <c r="H727" s="559"/>
      <c r="I727" s="560"/>
      <c r="J727" s="561"/>
      <c r="K727" s="559"/>
      <c r="L727" s="559"/>
      <c r="M727" s="559"/>
      <c r="N727" s="559"/>
      <c r="O727" s="561"/>
      <c r="P727" s="561"/>
      <c r="Q727" s="561"/>
      <c r="R727" s="558"/>
      <c r="S727" s="558"/>
      <c r="T727" s="557"/>
      <c r="U727" s="570"/>
      <c r="X727" s="558"/>
    </row>
    <row r="728" spans="1:27" ht="11.25" outlineLevel="3">
      <c r="A728" s="599"/>
      <c r="B728" s="600"/>
      <c r="C728" s="601">
        <v>160</v>
      </c>
      <c r="D728" s="602" t="s">
        <v>1418</v>
      </c>
      <c r="E728" s="603" t="s">
        <v>1789</v>
      </c>
      <c r="F728" s="604" t="s">
        <v>1788</v>
      </c>
      <c r="G728" s="602" t="s">
        <v>1426</v>
      </c>
      <c r="H728" s="605">
        <v>1270.5</v>
      </c>
      <c r="I728" s="606">
        <v>0</v>
      </c>
      <c r="J728" s="607">
        <f>H728*I728</f>
        <v>0</v>
      </c>
      <c r="K728" s="605">
        <v>5.0000000000000002E-5</v>
      </c>
      <c r="L728" s="605">
        <f>H728*K728</f>
        <v>6.3524999999999998E-2</v>
      </c>
      <c r="M728" s="605"/>
      <c r="N728" s="605">
        <f>H728*M728</f>
        <v>0</v>
      </c>
      <c r="O728" s="607">
        <v>21</v>
      </c>
      <c r="P728" s="607">
        <f>J728*(O728/100)</f>
        <v>0</v>
      </c>
      <c r="Q728" s="607">
        <f>J728+P728</f>
        <v>0</v>
      </c>
      <c r="R728" s="608"/>
      <c r="S728" s="608"/>
      <c r="T728" s="609">
        <v>1</v>
      </c>
      <c r="U728" s="570"/>
      <c r="V728" s="570"/>
      <c r="W728" s="570"/>
      <c r="X728" s="558"/>
    </row>
    <row r="729" spans="1:27" ht="9.75" outlineLevel="4">
      <c r="A729" s="610"/>
      <c r="B729" s="611"/>
      <c r="C729" s="611"/>
      <c r="D729" s="612"/>
      <c r="E729" s="613" t="s">
        <v>1330</v>
      </c>
      <c r="F729" s="641" t="s">
        <v>1400</v>
      </c>
      <c r="G729" s="641"/>
      <c r="H729" s="642"/>
      <c r="I729" s="643"/>
      <c r="J729" s="644"/>
      <c r="K729" s="614"/>
      <c r="L729" s="614"/>
      <c r="M729" s="614"/>
      <c r="N729" s="614"/>
      <c r="O729" s="615"/>
      <c r="P729" s="615"/>
      <c r="Q729" s="615"/>
      <c r="R729" s="612"/>
      <c r="S729" s="612"/>
      <c r="T729" s="611"/>
      <c r="U729" s="564"/>
      <c r="V729" s="570"/>
      <c r="W729" s="570"/>
      <c r="X729" s="616" t="str">
        <f>F729</f>
        <v>---</v>
      </c>
      <c r="Y729" s="562"/>
      <c r="AA729" s="617"/>
    </row>
    <row r="730" spans="1:27" ht="7.5" customHeight="1" outlineLevel="4">
      <c r="B730" s="557"/>
      <c r="C730" s="557"/>
      <c r="D730" s="558"/>
      <c r="E730" s="558"/>
      <c r="F730" s="618"/>
      <c r="G730" s="558"/>
      <c r="H730" s="559"/>
      <c r="I730" s="560"/>
      <c r="J730" s="561"/>
      <c r="K730" s="559"/>
      <c r="L730" s="559"/>
      <c r="M730" s="559"/>
      <c r="N730" s="559"/>
      <c r="O730" s="561"/>
      <c r="P730" s="561"/>
      <c r="Q730" s="561"/>
      <c r="R730" s="558"/>
      <c r="S730" s="558"/>
      <c r="T730" s="557"/>
      <c r="U730" s="570"/>
      <c r="X730" s="558"/>
    </row>
    <row r="731" spans="1:27" ht="11.25" customHeight="1" outlineLevel="4">
      <c r="A731" s="619"/>
      <c r="B731" s="620"/>
      <c r="C731" s="620"/>
      <c r="D731" s="621"/>
      <c r="E731" s="622" t="s">
        <v>1434</v>
      </c>
      <c r="F731" s="623" t="s">
        <v>1787</v>
      </c>
      <c r="G731" s="621"/>
      <c r="H731" s="624">
        <v>1270.5</v>
      </c>
      <c r="I731" s="625"/>
      <c r="J731" s="626"/>
      <c r="K731" s="627"/>
      <c r="L731" s="627"/>
      <c r="M731" s="627"/>
      <c r="N731" s="627"/>
      <c r="O731" s="626"/>
      <c r="P731" s="626"/>
      <c r="Q731" s="626"/>
      <c r="R731" s="621"/>
      <c r="S731" s="621"/>
      <c r="T731" s="620"/>
      <c r="U731" s="564"/>
      <c r="V731" s="570"/>
      <c r="W731" s="570"/>
      <c r="X731" s="558"/>
    </row>
    <row r="732" spans="1:27" ht="7.5" customHeight="1" outlineLevel="4">
      <c r="A732" s="570"/>
      <c r="B732" s="557"/>
      <c r="C732" s="557"/>
      <c r="D732" s="558"/>
      <c r="E732" s="558"/>
      <c r="F732" s="568"/>
      <c r="G732" s="558"/>
      <c r="H732" s="559"/>
      <c r="I732" s="560"/>
      <c r="J732" s="561"/>
      <c r="K732" s="559"/>
      <c r="L732" s="559"/>
      <c r="M732" s="559"/>
      <c r="N732" s="559"/>
      <c r="O732" s="561"/>
      <c r="P732" s="561"/>
      <c r="Q732" s="561"/>
      <c r="R732" s="558"/>
      <c r="S732" s="558"/>
      <c r="T732" s="557"/>
      <c r="U732" s="570"/>
      <c r="X732" s="558"/>
    </row>
    <row r="733" spans="1:27" outlineLevel="3">
      <c r="B733" s="564"/>
      <c r="C733" s="564"/>
      <c r="D733" s="564"/>
      <c r="E733" s="564"/>
      <c r="F733" s="564"/>
      <c r="G733" s="564"/>
      <c r="H733" s="564"/>
      <c r="I733" s="570"/>
      <c r="J733" s="570"/>
      <c r="K733" s="564"/>
      <c r="L733" s="564"/>
      <c r="M733" s="564"/>
      <c r="N733" s="564"/>
      <c r="O733" s="564"/>
      <c r="P733" s="570"/>
      <c r="Q733" s="570"/>
      <c r="R733" s="570"/>
      <c r="S733" s="564"/>
      <c r="T733" s="564"/>
      <c r="X733" s="564"/>
    </row>
    <row r="734" spans="1:27" ht="11.25" outlineLevel="2">
      <c r="A734" s="589" t="s">
        <v>1786</v>
      </c>
      <c r="B734" s="590">
        <v>3</v>
      </c>
      <c r="C734" s="591"/>
      <c r="D734" s="592" t="s">
        <v>1336</v>
      </c>
      <c r="E734" s="592"/>
      <c r="F734" s="593" t="s">
        <v>1785</v>
      </c>
      <c r="G734" s="592"/>
      <c r="H734" s="594"/>
      <c r="I734" s="595"/>
      <c r="J734" s="596">
        <f>SUBTOTAL(9,J735:J740)</f>
        <v>0</v>
      </c>
      <c r="K734" s="594"/>
      <c r="L734" s="597">
        <f>SUBTOTAL(9,L735:L740)</f>
        <v>0</v>
      </c>
      <c r="M734" s="594"/>
      <c r="N734" s="597">
        <f>SUBTOTAL(9,N735:N740)</f>
        <v>2.7000000000000003E-2</v>
      </c>
      <c r="O734" s="598"/>
      <c r="P734" s="596">
        <f>SUBTOTAL(9,P735:P740)</f>
        <v>0</v>
      </c>
      <c r="Q734" s="596">
        <f>SUBTOTAL(9,Q735:Q740)</f>
        <v>0</v>
      </c>
      <c r="R734" s="592"/>
      <c r="S734" s="592"/>
      <c r="T734" s="590">
        <f>SUBTOTAL(9,T735:T740)</f>
        <v>1</v>
      </c>
      <c r="U734" s="564"/>
      <c r="V734" s="570"/>
      <c r="W734" s="570"/>
      <c r="X734" s="558"/>
    </row>
    <row r="735" spans="1:27" ht="11.25" outlineLevel="3">
      <c r="A735" s="599"/>
      <c r="B735" s="600"/>
      <c r="C735" s="601">
        <v>161</v>
      </c>
      <c r="D735" s="602" t="s">
        <v>1368</v>
      </c>
      <c r="E735" s="603" t="s">
        <v>1784</v>
      </c>
      <c r="F735" s="604" t="s">
        <v>1783</v>
      </c>
      <c r="G735" s="602" t="s">
        <v>1426</v>
      </c>
      <c r="H735" s="605">
        <v>2.7</v>
      </c>
      <c r="I735" s="606">
        <v>0</v>
      </c>
      <c r="J735" s="607">
        <f>H735*I735</f>
        <v>0</v>
      </c>
      <c r="K735" s="605"/>
      <c r="L735" s="605">
        <f>H735*K735</f>
        <v>0</v>
      </c>
      <c r="M735" s="605">
        <v>0.01</v>
      </c>
      <c r="N735" s="605">
        <f>H735*M735</f>
        <v>2.7000000000000003E-2</v>
      </c>
      <c r="O735" s="607">
        <v>21</v>
      </c>
      <c r="P735" s="607">
        <f>J735*(O735/100)</f>
        <v>0</v>
      </c>
      <c r="Q735" s="607">
        <f>J735+P735</f>
        <v>0</v>
      </c>
      <c r="R735" s="608"/>
      <c r="S735" s="608"/>
      <c r="T735" s="609">
        <v>1</v>
      </c>
      <c r="U735" s="570"/>
      <c r="V735" s="570"/>
      <c r="W735" s="570"/>
      <c r="X735" s="558"/>
    </row>
    <row r="736" spans="1:27" ht="29.25" outlineLevel="4">
      <c r="A736" s="610"/>
      <c r="B736" s="611"/>
      <c r="C736" s="611"/>
      <c r="D736" s="612"/>
      <c r="E736" s="613" t="s">
        <v>1330</v>
      </c>
      <c r="F736" s="641" t="s">
        <v>1782</v>
      </c>
      <c r="G736" s="641"/>
      <c r="H736" s="642"/>
      <c r="I736" s="643"/>
      <c r="J736" s="644"/>
      <c r="K736" s="614"/>
      <c r="L736" s="614"/>
      <c r="M736" s="614"/>
      <c r="N736" s="614"/>
      <c r="O736" s="615"/>
      <c r="P736" s="615"/>
      <c r="Q736" s="615"/>
      <c r="R736" s="612"/>
      <c r="S736" s="612"/>
      <c r="T736" s="611"/>
      <c r="U736" s="564"/>
      <c r="V736" s="570"/>
      <c r="W736" s="570"/>
      <c r="X736" s="616" t="str">
        <f>F736</f>
        <v>Vysklívání oken a dveří  
  skla plochého, plochy 
    do 1 m2</v>
      </c>
      <c r="Y736" s="562"/>
      <c r="AA736" s="617"/>
    </row>
    <row r="737" spans="1:27" ht="7.5" customHeight="1" outlineLevel="4">
      <c r="B737" s="557"/>
      <c r="C737" s="557"/>
      <c r="D737" s="558"/>
      <c r="E737" s="558"/>
      <c r="F737" s="618"/>
      <c r="G737" s="558"/>
      <c r="H737" s="559"/>
      <c r="I737" s="560"/>
      <c r="J737" s="561"/>
      <c r="K737" s="559"/>
      <c r="L737" s="559"/>
      <c r="M737" s="559"/>
      <c r="N737" s="559"/>
      <c r="O737" s="561"/>
      <c r="P737" s="561"/>
      <c r="Q737" s="561"/>
      <c r="R737" s="558"/>
      <c r="S737" s="558"/>
      <c r="T737" s="557"/>
      <c r="U737" s="570"/>
      <c r="X737" s="558"/>
    </row>
    <row r="738" spans="1:27" ht="11.25" customHeight="1" outlineLevel="4">
      <c r="A738" s="619"/>
      <c r="B738" s="620"/>
      <c r="C738" s="620"/>
      <c r="D738" s="621"/>
      <c r="E738" s="622" t="s">
        <v>1434</v>
      </c>
      <c r="F738" s="623" t="s">
        <v>1781</v>
      </c>
      <c r="G738" s="621"/>
      <c r="H738" s="624">
        <v>2.7</v>
      </c>
      <c r="I738" s="625"/>
      <c r="J738" s="626"/>
      <c r="K738" s="627"/>
      <c r="L738" s="627"/>
      <c r="M738" s="627"/>
      <c r="N738" s="627"/>
      <c r="O738" s="626"/>
      <c r="P738" s="626"/>
      <c r="Q738" s="626"/>
      <c r="R738" s="621"/>
      <c r="S738" s="621"/>
      <c r="T738" s="620"/>
      <c r="U738" s="564"/>
      <c r="V738" s="570"/>
      <c r="W738" s="570"/>
      <c r="X738" s="558"/>
    </row>
    <row r="739" spans="1:27" ht="7.5" customHeight="1" outlineLevel="4">
      <c r="A739" s="570"/>
      <c r="B739" s="557"/>
      <c r="C739" s="557"/>
      <c r="D739" s="558"/>
      <c r="E739" s="558"/>
      <c r="F739" s="568"/>
      <c r="G739" s="558"/>
      <c r="H739" s="559"/>
      <c r="I739" s="560"/>
      <c r="J739" s="561"/>
      <c r="K739" s="559"/>
      <c r="L739" s="559"/>
      <c r="M739" s="559"/>
      <c r="N739" s="559"/>
      <c r="O739" s="561"/>
      <c r="P739" s="561"/>
      <c r="Q739" s="561"/>
      <c r="R739" s="558"/>
      <c r="S739" s="558"/>
      <c r="T739" s="557"/>
      <c r="U739" s="570"/>
      <c r="X739" s="558"/>
    </row>
    <row r="740" spans="1:27" outlineLevel="3">
      <c r="B740" s="564"/>
      <c r="C740" s="564"/>
      <c r="D740" s="564"/>
      <c r="E740" s="564"/>
      <c r="F740" s="564"/>
      <c r="G740" s="564"/>
      <c r="H740" s="564"/>
      <c r="I740" s="570"/>
      <c r="J740" s="570"/>
      <c r="K740" s="564"/>
      <c r="L740" s="564"/>
      <c r="M740" s="564"/>
      <c r="N740" s="564"/>
      <c r="O740" s="564"/>
      <c r="P740" s="570"/>
      <c r="Q740" s="570"/>
      <c r="R740" s="570"/>
      <c r="S740" s="564"/>
      <c r="T740" s="564"/>
      <c r="X740" s="564"/>
    </row>
    <row r="741" spans="1:27" ht="12" outlineLevel="1">
      <c r="A741" s="579" t="s">
        <v>1780</v>
      </c>
      <c r="B741" s="580">
        <v>2</v>
      </c>
      <c r="C741" s="581"/>
      <c r="D741" s="582" t="s">
        <v>803</v>
      </c>
      <c r="E741" s="582"/>
      <c r="F741" s="583" t="s">
        <v>1779</v>
      </c>
      <c r="G741" s="582"/>
      <c r="H741" s="584"/>
      <c r="I741" s="585"/>
      <c r="J741" s="586">
        <f>SUBTOTAL(9,J742:J1122)</f>
        <v>0</v>
      </c>
      <c r="K741" s="584"/>
      <c r="L741" s="587">
        <f>SUBTOTAL(9,L742:L1122)</f>
        <v>46.294864384799979</v>
      </c>
      <c r="M741" s="584"/>
      <c r="N741" s="587">
        <f>SUBTOTAL(9,N742:N1122)</f>
        <v>16.287030000000001</v>
      </c>
      <c r="O741" s="588"/>
      <c r="P741" s="586">
        <f>SUBTOTAL(9,P742:P1122)</f>
        <v>0</v>
      </c>
      <c r="Q741" s="586">
        <f>SUBTOTAL(9,Q742:Q1122)</f>
        <v>0</v>
      </c>
      <c r="R741" s="582"/>
      <c r="S741" s="582"/>
      <c r="T741" s="580">
        <f>SUBTOTAL(9,T742:T1122)</f>
        <v>95</v>
      </c>
      <c r="U741" s="564"/>
      <c r="V741" s="570"/>
      <c r="W741" s="570"/>
      <c r="X741" s="558"/>
    </row>
    <row r="742" spans="1:27" ht="11.25" outlineLevel="2">
      <c r="A742" s="589" t="s">
        <v>1778</v>
      </c>
      <c r="B742" s="590">
        <v>3</v>
      </c>
      <c r="C742" s="591"/>
      <c r="D742" s="592" t="s">
        <v>1336</v>
      </c>
      <c r="E742" s="592"/>
      <c r="F742" s="593" t="s">
        <v>1777</v>
      </c>
      <c r="G742" s="592"/>
      <c r="H742" s="594"/>
      <c r="I742" s="595"/>
      <c r="J742" s="596">
        <f>SUBTOTAL(9,J743:J787)</f>
        <v>0</v>
      </c>
      <c r="K742" s="594"/>
      <c r="L742" s="597">
        <f>SUBTOTAL(9,L743:L787)</f>
        <v>24.84</v>
      </c>
      <c r="M742" s="594"/>
      <c r="N742" s="597">
        <f>SUBTOTAL(9,N743:N787)</f>
        <v>0</v>
      </c>
      <c r="O742" s="598"/>
      <c r="P742" s="596">
        <f>SUBTOTAL(9,P743:P787)</f>
        <v>0</v>
      </c>
      <c r="Q742" s="596">
        <f>SUBTOTAL(9,Q743:Q787)</f>
        <v>0</v>
      </c>
      <c r="R742" s="592"/>
      <c r="S742" s="592"/>
      <c r="T742" s="590">
        <f>SUBTOTAL(9,T743:T787)</f>
        <v>10</v>
      </c>
      <c r="U742" s="564"/>
      <c r="V742" s="570"/>
      <c r="W742" s="570"/>
      <c r="X742" s="558"/>
    </row>
    <row r="743" spans="1:27" ht="11.25" outlineLevel="3">
      <c r="A743" s="599"/>
      <c r="B743" s="600"/>
      <c r="C743" s="601">
        <v>162</v>
      </c>
      <c r="D743" s="602" t="s">
        <v>1368</v>
      </c>
      <c r="E743" s="603" t="s">
        <v>1776</v>
      </c>
      <c r="F743" s="604" t="s">
        <v>1775</v>
      </c>
      <c r="G743" s="602" t="s">
        <v>1430</v>
      </c>
      <c r="H743" s="605">
        <v>22.08</v>
      </c>
      <c r="I743" s="606">
        <v>0</v>
      </c>
      <c r="J743" s="607">
        <f>H743*I743</f>
        <v>0</v>
      </c>
      <c r="K743" s="605"/>
      <c r="L743" s="605">
        <f>H743*K743</f>
        <v>0</v>
      </c>
      <c r="M743" s="605"/>
      <c r="N743" s="605">
        <f>H743*M743</f>
        <v>0</v>
      </c>
      <c r="O743" s="607">
        <v>21</v>
      </c>
      <c r="P743" s="607">
        <f>J743*(O743/100)</f>
        <v>0</v>
      </c>
      <c r="Q743" s="607">
        <f>J743+P743</f>
        <v>0</v>
      </c>
      <c r="R743" s="608"/>
      <c r="S743" s="608"/>
      <c r="T743" s="609">
        <v>1</v>
      </c>
      <c r="U743" s="570"/>
      <c r="V743" s="570"/>
      <c r="W743" s="570"/>
      <c r="X743" s="558"/>
    </row>
    <row r="744" spans="1:27" ht="9.75" outlineLevel="4">
      <c r="A744" s="610"/>
      <c r="B744" s="611"/>
      <c r="C744" s="611"/>
      <c r="D744" s="612"/>
      <c r="E744" s="613" t="s">
        <v>1330</v>
      </c>
      <c r="F744" s="641" t="s">
        <v>1774</v>
      </c>
      <c r="G744" s="641"/>
      <c r="H744" s="642"/>
      <c r="I744" s="643"/>
      <c r="J744" s="644"/>
      <c r="K744" s="614"/>
      <c r="L744" s="614"/>
      <c r="M744" s="614"/>
      <c r="N744" s="614"/>
      <c r="O744" s="615"/>
      <c r="P744" s="615"/>
      <c r="Q744" s="615"/>
      <c r="R744" s="612"/>
      <c r="S744" s="612"/>
      <c r="T744" s="611"/>
      <c r="U744" s="564"/>
      <c r="V744" s="570"/>
      <c r="W744" s="570"/>
      <c r="X744" s="616" t="str">
        <f>F744</f>
        <v>Vykopávka v uzavřených prostorech ručně v hornině třídy těžitelnosti I skupiny 1 až 3</v>
      </c>
      <c r="Y744" s="562"/>
      <c r="AA744" s="617"/>
    </row>
    <row r="745" spans="1:27" ht="7.5" customHeight="1" outlineLevel="4">
      <c r="B745" s="557"/>
      <c r="C745" s="557"/>
      <c r="D745" s="558"/>
      <c r="E745" s="558"/>
      <c r="F745" s="618"/>
      <c r="G745" s="558"/>
      <c r="H745" s="559"/>
      <c r="I745" s="560"/>
      <c r="J745" s="561"/>
      <c r="K745" s="559"/>
      <c r="L745" s="559"/>
      <c r="M745" s="559"/>
      <c r="N745" s="559"/>
      <c r="O745" s="561"/>
      <c r="P745" s="561"/>
      <c r="Q745" s="561"/>
      <c r="R745" s="558"/>
      <c r="S745" s="558"/>
      <c r="T745" s="557"/>
      <c r="U745" s="570"/>
      <c r="X745" s="558"/>
    </row>
    <row r="746" spans="1:27" ht="11.25" customHeight="1" outlineLevel="4">
      <c r="A746" s="619"/>
      <c r="B746" s="620"/>
      <c r="C746" s="620"/>
      <c r="D746" s="621"/>
      <c r="E746" s="622" t="s">
        <v>1434</v>
      </c>
      <c r="F746" s="623" t="s">
        <v>1773</v>
      </c>
      <c r="G746" s="621"/>
      <c r="H746" s="624">
        <v>22.08</v>
      </c>
      <c r="I746" s="625"/>
      <c r="J746" s="626"/>
      <c r="K746" s="627"/>
      <c r="L746" s="627"/>
      <c r="M746" s="627"/>
      <c r="N746" s="627"/>
      <c r="O746" s="626"/>
      <c r="P746" s="626"/>
      <c r="Q746" s="626"/>
      <c r="R746" s="621"/>
      <c r="S746" s="621"/>
      <c r="T746" s="620"/>
      <c r="U746" s="564"/>
      <c r="V746" s="570"/>
      <c r="W746" s="570"/>
      <c r="X746" s="558"/>
    </row>
    <row r="747" spans="1:27" ht="7.5" customHeight="1" outlineLevel="4">
      <c r="A747" s="570"/>
      <c r="B747" s="557"/>
      <c r="C747" s="557"/>
      <c r="D747" s="558"/>
      <c r="E747" s="558"/>
      <c r="F747" s="568"/>
      <c r="G747" s="558"/>
      <c r="H747" s="559"/>
      <c r="I747" s="560"/>
      <c r="J747" s="561"/>
      <c r="K747" s="559"/>
      <c r="L747" s="559"/>
      <c r="M747" s="559"/>
      <c r="N747" s="559"/>
      <c r="O747" s="561"/>
      <c r="P747" s="561"/>
      <c r="Q747" s="561"/>
      <c r="R747" s="558"/>
      <c r="S747" s="558"/>
      <c r="T747" s="557"/>
      <c r="U747" s="570"/>
      <c r="X747" s="558"/>
    </row>
    <row r="748" spans="1:27" ht="11.25" outlineLevel="3">
      <c r="A748" s="599"/>
      <c r="B748" s="600"/>
      <c r="C748" s="601">
        <v>163</v>
      </c>
      <c r="D748" s="602" t="s">
        <v>1368</v>
      </c>
      <c r="E748" s="603" t="s">
        <v>1772</v>
      </c>
      <c r="F748" s="604" t="s">
        <v>1771</v>
      </c>
      <c r="G748" s="602" t="s">
        <v>1430</v>
      </c>
      <c r="H748" s="605">
        <v>12.42</v>
      </c>
      <c r="I748" s="606">
        <v>0</v>
      </c>
      <c r="J748" s="607">
        <f>H748*I748</f>
        <v>0</v>
      </c>
      <c r="K748" s="605"/>
      <c r="L748" s="605">
        <f>H748*K748</f>
        <v>0</v>
      </c>
      <c r="M748" s="605"/>
      <c r="N748" s="605">
        <f>H748*M748</f>
        <v>0</v>
      </c>
      <c r="O748" s="607">
        <v>21</v>
      </c>
      <c r="P748" s="607">
        <f>J748*(O748/100)</f>
        <v>0</v>
      </c>
      <c r="Q748" s="607">
        <f>J748+P748</f>
        <v>0</v>
      </c>
      <c r="R748" s="608"/>
      <c r="S748" s="608"/>
      <c r="T748" s="609">
        <v>1</v>
      </c>
      <c r="U748" s="570"/>
      <c r="V748" s="570"/>
      <c r="W748" s="570"/>
      <c r="X748" s="558"/>
    </row>
    <row r="749" spans="1:27" ht="19.5" outlineLevel="4">
      <c r="A749" s="610"/>
      <c r="B749" s="611"/>
      <c r="C749" s="611"/>
      <c r="D749" s="612"/>
      <c r="E749" s="613" t="s">
        <v>1330</v>
      </c>
      <c r="F749" s="641" t="s">
        <v>1770</v>
      </c>
      <c r="G749" s="641"/>
      <c r="H749" s="642"/>
      <c r="I749" s="643"/>
      <c r="J749" s="644"/>
      <c r="K749" s="614"/>
      <c r="L749" s="614"/>
      <c r="M749" s="614"/>
      <c r="N749" s="614"/>
      <c r="O749" s="615"/>
      <c r="P749" s="615"/>
      <c r="Q749" s="615"/>
      <c r="R749" s="612"/>
      <c r="S749" s="612"/>
      <c r="T749" s="611"/>
      <c r="U749" s="564"/>
      <c r="V749" s="570"/>
      <c r="W749" s="570"/>
      <c r="X749" s="616" t="str">
        <f>F749</f>
        <v>Obsypání potrubí ručně sypaninou z vhodných hornin třídy těžitelnosti I a II, skupiny 1 až 4 nebo materiálem připraveným podél výkopu ve vzdálenosti do 3 m od jeho kraje pro jakoukoliv hloubku výkopu a míru zhutnění bez prohození sypaniny</v>
      </c>
      <c r="Y749" s="562"/>
      <c r="AA749" s="617"/>
    </row>
    <row r="750" spans="1:27" ht="7.5" customHeight="1" outlineLevel="4">
      <c r="B750" s="557"/>
      <c r="C750" s="557"/>
      <c r="D750" s="558"/>
      <c r="E750" s="558"/>
      <c r="F750" s="618"/>
      <c r="G750" s="558"/>
      <c r="H750" s="559"/>
      <c r="I750" s="560"/>
      <c r="J750" s="561"/>
      <c r="K750" s="559"/>
      <c r="L750" s="559"/>
      <c r="M750" s="559"/>
      <c r="N750" s="559"/>
      <c r="O750" s="561"/>
      <c r="P750" s="561"/>
      <c r="Q750" s="561"/>
      <c r="R750" s="558"/>
      <c r="S750" s="558"/>
      <c r="T750" s="557"/>
      <c r="U750" s="570"/>
      <c r="X750" s="558"/>
    </row>
    <row r="751" spans="1:27" ht="11.25" customHeight="1" outlineLevel="4">
      <c r="A751" s="619"/>
      <c r="B751" s="620"/>
      <c r="C751" s="620"/>
      <c r="D751" s="621"/>
      <c r="E751" s="622" t="s">
        <v>1434</v>
      </c>
      <c r="F751" s="623" t="s">
        <v>1769</v>
      </c>
      <c r="G751" s="621"/>
      <c r="H751" s="624">
        <v>12.420000000000002</v>
      </c>
      <c r="I751" s="625"/>
      <c r="J751" s="626"/>
      <c r="K751" s="627"/>
      <c r="L751" s="627"/>
      <c r="M751" s="627"/>
      <c r="N751" s="627"/>
      <c r="O751" s="626"/>
      <c r="P751" s="626"/>
      <c r="Q751" s="626"/>
      <c r="R751" s="621"/>
      <c r="S751" s="621"/>
      <c r="T751" s="620"/>
      <c r="U751" s="564"/>
      <c r="V751" s="570"/>
      <c r="W751" s="570"/>
      <c r="X751" s="558"/>
    </row>
    <row r="752" spans="1:27" ht="7.5" customHeight="1" outlineLevel="4">
      <c r="A752" s="570"/>
      <c r="B752" s="557"/>
      <c r="C752" s="557"/>
      <c r="D752" s="558"/>
      <c r="E752" s="558"/>
      <c r="F752" s="568"/>
      <c r="G752" s="558"/>
      <c r="H752" s="559"/>
      <c r="I752" s="560"/>
      <c r="J752" s="561"/>
      <c r="K752" s="559"/>
      <c r="L752" s="559"/>
      <c r="M752" s="559"/>
      <c r="N752" s="559"/>
      <c r="O752" s="561"/>
      <c r="P752" s="561"/>
      <c r="Q752" s="561"/>
      <c r="R752" s="558"/>
      <c r="S752" s="558"/>
      <c r="T752" s="557"/>
      <c r="U752" s="570"/>
      <c r="X752" s="558"/>
    </row>
    <row r="753" spans="1:27" ht="11.25" outlineLevel="3">
      <c r="A753" s="599"/>
      <c r="B753" s="600"/>
      <c r="C753" s="601">
        <v>164</v>
      </c>
      <c r="D753" s="602" t="s">
        <v>1418</v>
      </c>
      <c r="E753" s="603" t="s">
        <v>1768</v>
      </c>
      <c r="F753" s="604" t="s">
        <v>1767</v>
      </c>
      <c r="G753" s="602" t="s">
        <v>634</v>
      </c>
      <c r="H753" s="605">
        <v>24.84</v>
      </c>
      <c r="I753" s="606">
        <v>0</v>
      </c>
      <c r="J753" s="607">
        <f>H753*I753</f>
        <v>0</v>
      </c>
      <c r="K753" s="605">
        <v>1</v>
      </c>
      <c r="L753" s="605">
        <f>H753*K753</f>
        <v>24.84</v>
      </c>
      <c r="M753" s="605"/>
      <c r="N753" s="605">
        <f>H753*M753</f>
        <v>0</v>
      </c>
      <c r="O753" s="607">
        <v>21</v>
      </c>
      <c r="P753" s="607">
        <f>J753*(O753/100)</f>
        <v>0</v>
      </c>
      <c r="Q753" s="607">
        <f>J753+P753</f>
        <v>0</v>
      </c>
      <c r="R753" s="608"/>
      <c r="S753" s="608"/>
      <c r="T753" s="609">
        <v>1</v>
      </c>
      <c r="U753" s="570"/>
      <c r="V753" s="570"/>
      <c r="W753" s="570"/>
      <c r="X753" s="558"/>
    </row>
    <row r="754" spans="1:27" ht="9.75" outlineLevel="4">
      <c r="A754" s="610"/>
      <c r="B754" s="611"/>
      <c r="C754" s="611"/>
      <c r="D754" s="612"/>
      <c r="E754" s="613" t="s">
        <v>1330</v>
      </c>
      <c r="F754" s="641" t="s">
        <v>1400</v>
      </c>
      <c r="G754" s="641"/>
      <c r="H754" s="642"/>
      <c r="I754" s="643"/>
      <c r="J754" s="644"/>
      <c r="K754" s="614"/>
      <c r="L754" s="614"/>
      <c r="M754" s="614"/>
      <c r="N754" s="614"/>
      <c r="O754" s="615"/>
      <c r="P754" s="615"/>
      <c r="Q754" s="615"/>
      <c r="R754" s="612"/>
      <c r="S754" s="612"/>
      <c r="T754" s="611"/>
      <c r="U754" s="564"/>
      <c r="V754" s="570"/>
      <c r="W754" s="570"/>
      <c r="X754" s="616" t="str">
        <f>F754</f>
        <v>---</v>
      </c>
      <c r="Y754" s="562"/>
      <c r="AA754" s="617"/>
    </row>
    <row r="755" spans="1:27" ht="7.5" customHeight="1" outlineLevel="4">
      <c r="B755" s="557"/>
      <c r="C755" s="557"/>
      <c r="D755" s="558"/>
      <c r="E755" s="558"/>
      <c r="F755" s="618"/>
      <c r="G755" s="558"/>
      <c r="H755" s="559"/>
      <c r="I755" s="560"/>
      <c r="J755" s="561"/>
      <c r="K755" s="559"/>
      <c r="L755" s="559"/>
      <c r="M755" s="559"/>
      <c r="N755" s="559"/>
      <c r="O755" s="561"/>
      <c r="P755" s="561"/>
      <c r="Q755" s="561"/>
      <c r="R755" s="558"/>
      <c r="S755" s="558"/>
      <c r="T755" s="557"/>
      <c r="U755" s="570"/>
      <c r="X755" s="558"/>
    </row>
    <row r="756" spans="1:27" ht="11.25" customHeight="1" outlineLevel="4">
      <c r="A756" s="619"/>
      <c r="B756" s="620"/>
      <c r="C756" s="620"/>
      <c r="D756" s="621"/>
      <c r="E756" s="622" t="s">
        <v>1434</v>
      </c>
      <c r="F756" s="623" t="s">
        <v>1766</v>
      </c>
      <c r="G756" s="621"/>
      <c r="H756" s="624">
        <v>24.84</v>
      </c>
      <c r="I756" s="625"/>
      <c r="J756" s="626"/>
      <c r="K756" s="627"/>
      <c r="L756" s="627"/>
      <c r="M756" s="627"/>
      <c r="N756" s="627"/>
      <c r="O756" s="626"/>
      <c r="P756" s="626"/>
      <c r="Q756" s="626"/>
      <c r="R756" s="621"/>
      <c r="S756" s="621"/>
      <c r="T756" s="620"/>
      <c r="U756" s="564"/>
      <c r="V756" s="570"/>
      <c r="W756" s="570"/>
      <c r="X756" s="558"/>
    </row>
    <row r="757" spans="1:27" ht="7.5" customHeight="1" outlineLevel="4">
      <c r="A757" s="570"/>
      <c r="B757" s="557"/>
      <c r="C757" s="557"/>
      <c r="D757" s="558"/>
      <c r="E757" s="558"/>
      <c r="F757" s="568"/>
      <c r="G757" s="558"/>
      <c r="H757" s="559"/>
      <c r="I757" s="560"/>
      <c r="J757" s="561"/>
      <c r="K757" s="559"/>
      <c r="L757" s="559"/>
      <c r="M757" s="559"/>
      <c r="N757" s="559"/>
      <c r="O757" s="561"/>
      <c r="P757" s="561"/>
      <c r="Q757" s="561"/>
      <c r="R757" s="558"/>
      <c r="S757" s="558"/>
      <c r="T757" s="557"/>
      <c r="U757" s="570"/>
      <c r="X757" s="558"/>
    </row>
    <row r="758" spans="1:27" ht="11.25" outlineLevel="3">
      <c r="A758" s="599"/>
      <c r="B758" s="600"/>
      <c r="C758" s="601">
        <v>165</v>
      </c>
      <c r="D758" s="602" t="s">
        <v>1368</v>
      </c>
      <c r="E758" s="603" t="s">
        <v>1765</v>
      </c>
      <c r="F758" s="604" t="s">
        <v>1764</v>
      </c>
      <c r="G758" s="602" t="s">
        <v>1430</v>
      </c>
      <c r="H758" s="605">
        <v>6.9</v>
      </c>
      <c r="I758" s="606">
        <v>0</v>
      </c>
      <c r="J758" s="607">
        <f>H758*I758</f>
        <v>0</v>
      </c>
      <c r="K758" s="605"/>
      <c r="L758" s="605">
        <f>H758*K758</f>
        <v>0</v>
      </c>
      <c r="M758" s="605"/>
      <c r="N758" s="605">
        <f>H758*M758</f>
        <v>0</v>
      </c>
      <c r="O758" s="607">
        <v>21</v>
      </c>
      <c r="P758" s="607">
        <f>J758*(O758/100)</f>
        <v>0</v>
      </c>
      <c r="Q758" s="607">
        <f>J758+P758</f>
        <v>0</v>
      </c>
      <c r="R758" s="608"/>
      <c r="S758" s="608"/>
      <c r="T758" s="609">
        <v>1</v>
      </c>
      <c r="U758" s="570"/>
      <c r="V758" s="570"/>
      <c r="W758" s="570"/>
      <c r="X758" s="558"/>
    </row>
    <row r="759" spans="1:27" ht="9.75" outlineLevel="4">
      <c r="A759" s="610"/>
      <c r="B759" s="611"/>
      <c r="C759" s="611"/>
      <c r="D759" s="612"/>
      <c r="E759" s="613" t="s">
        <v>1330</v>
      </c>
      <c r="F759" s="641" t="s">
        <v>1763</v>
      </c>
      <c r="G759" s="641"/>
      <c r="H759" s="642"/>
      <c r="I759" s="643"/>
      <c r="J759" s="644"/>
      <c r="K759" s="614"/>
      <c r="L759" s="614"/>
      <c r="M759" s="614"/>
      <c r="N759" s="614"/>
      <c r="O759" s="615"/>
      <c r="P759" s="615"/>
      <c r="Q759" s="615"/>
      <c r="R759" s="612"/>
      <c r="S759" s="612"/>
      <c r="T759" s="611"/>
      <c r="U759" s="564"/>
      <c r="V759" s="570"/>
      <c r="W759" s="570"/>
      <c r="X759" s="616" t="str">
        <f>F759</f>
        <v>Zásyp sypaninou z jakékoliv horniny ručně s uložením výkopku ve vrstvách se zhutněním v uzavřených prostorách s urovnáním povrchu zásypu</v>
      </c>
      <c r="Y759" s="562"/>
      <c r="AA759" s="617"/>
    </row>
    <row r="760" spans="1:27" ht="7.5" customHeight="1" outlineLevel="4">
      <c r="B760" s="557"/>
      <c r="C760" s="557"/>
      <c r="D760" s="558"/>
      <c r="E760" s="558"/>
      <c r="F760" s="618"/>
      <c r="G760" s="558"/>
      <c r="H760" s="559"/>
      <c r="I760" s="560"/>
      <c r="J760" s="561"/>
      <c r="K760" s="559"/>
      <c r="L760" s="559"/>
      <c r="M760" s="559"/>
      <c r="N760" s="559"/>
      <c r="O760" s="561"/>
      <c r="P760" s="561"/>
      <c r="Q760" s="561"/>
      <c r="R760" s="558"/>
      <c r="S760" s="558"/>
      <c r="T760" s="557"/>
      <c r="U760" s="570"/>
      <c r="X760" s="558"/>
    </row>
    <row r="761" spans="1:27" ht="11.25" customHeight="1" outlineLevel="4">
      <c r="A761" s="619"/>
      <c r="B761" s="620"/>
      <c r="C761" s="620"/>
      <c r="D761" s="621"/>
      <c r="E761" s="622" t="s">
        <v>1434</v>
      </c>
      <c r="F761" s="623" t="s">
        <v>1762</v>
      </c>
      <c r="G761" s="621"/>
      <c r="H761" s="624">
        <v>6.8999999999999986</v>
      </c>
      <c r="I761" s="625"/>
      <c r="J761" s="626"/>
      <c r="K761" s="627"/>
      <c r="L761" s="627"/>
      <c r="M761" s="627"/>
      <c r="N761" s="627"/>
      <c r="O761" s="626"/>
      <c r="P761" s="626"/>
      <c r="Q761" s="626"/>
      <c r="R761" s="621"/>
      <c r="S761" s="621"/>
      <c r="T761" s="620"/>
      <c r="U761" s="564"/>
      <c r="V761" s="570"/>
      <c r="W761" s="570"/>
      <c r="X761" s="558"/>
    </row>
    <row r="762" spans="1:27" ht="7.5" customHeight="1" outlineLevel="4">
      <c r="A762" s="570"/>
      <c r="B762" s="557"/>
      <c r="C762" s="557"/>
      <c r="D762" s="558"/>
      <c r="E762" s="558"/>
      <c r="F762" s="568"/>
      <c r="G762" s="558"/>
      <c r="H762" s="559"/>
      <c r="I762" s="560"/>
      <c r="J762" s="561"/>
      <c r="K762" s="559"/>
      <c r="L762" s="559"/>
      <c r="M762" s="559"/>
      <c r="N762" s="559"/>
      <c r="O762" s="561"/>
      <c r="P762" s="561"/>
      <c r="Q762" s="561"/>
      <c r="R762" s="558"/>
      <c r="S762" s="558"/>
      <c r="T762" s="557"/>
      <c r="U762" s="570"/>
      <c r="X762" s="558"/>
    </row>
    <row r="763" spans="1:27" ht="22.5" outlineLevel="3">
      <c r="A763" s="599"/>
      <c r="B763" s="600"/>
      <c r="C763" s="601">
        <v>166</v>
      </c>
      <c r="D763" s="602" t="s">
        <v>1368</v>
      </c>
      <c r="E763" s="603" t="s">
        <v>1761</v>
      </c>
      <c r="F763" s="604" t="s">
        <v>1760</v>
      </c>
      <c r="G763" s="602" t="s">
        <v>1430</v>
      </c>
      <c r="H763" s="605">
        <v>15.18</v>
      </c>
      <c r="I763" s="606">
        <v>0</v>
      </c>
      <c r="J763" s="607">
        <f>H763*I763</f>
        <v>0</v>
      </c>
      <c r="K763" s="605"/>
      <c r="L763" s="605">
        <f>H763*K763</f>
        <v>0</v>
      </c>
      <c r="M763" s="605"/>
      <c r="N763" s="605">
        <f>H763*M763</f>
        <v>0</v>
      </c>
      <c r="O763" s="607">
        <v>21</v>
      </c>
      <c r="P763" s="607">
        <f>J763*(O763/100)</f>
        <v>0</v>
      </c>
      <c r="Q763" s="607">
        <f>J763+P763</f>
        <v>0</v>
      </c>
      <c r="R763" s="608"/>
      <c r="S763" s="608"/>
      <c r="T763" s="609">
        <v>1</v>
      </c>
      <c r="U763" s="570"/>
      <c r="V763" s="570"/>
      <c r="W763" s="570"/>
      <c r="X763" s="558"/>
    </row>
    <row r="764" spans="1:27" ht="19.5" outlineLevel="4">
      <c r="A764" s="610"/>
      <c r="B764" s="611"/>
      <c r="C764" s="611"/>
      <c r="D764" s="612"/>
      <c r="E764" s="613" t="s">
        <v>1330</v>
      </c>
      <c r="F764" s="641" t="s">
        <v>1759</v>
      </c>
      <c r="G764" s="641"/>
      <c r="H764" s="642"/>
      <c r="I764" s="643"/>
      <c r="J764" s="644"/>
      <c r="K764" s="614"/>
      <c r="L764" s="614"/>
      <c r="M764" s="614"/>
      <c r="N764" s="614"/>
      <c r="O764" s="615"/>
      <c r="P764" s="615"/>
      <c r="Q764" s="615"/>
      <c r="R764" s="612"/>
      <c r="S764" s="612"/>
      <c r="T764" s="611"/>
      <c r="U764" s="564"/>
      <c r="V764" s="570"/>
      <c r="W764" s="570"/>
      <c r="X764" s="616" t="str">
        <f>F764</f>
        <v>Vodorovné přemístění výkopku nebo sypaniny stavebním kolečkem s vyprázdněním kolečka na hromady nebo do dopravního prostředku na vzdálenost do 10 m z horniny třídy těžitelnosti I, skupiny 1 až 3</v>
      </c>
      <c r="Y764" s="562"/>
      <c r="AA764" s="617"/>
    </row>
    <row r="765" spans="1:27" ht="7.5" customHeight="1" outlineLevel="4">
      <c r="B765" s="557"/>
      <c r="C765" s="557"/>
      <c r="D765" s="558"/>
      <c r="E765" s="558"/>
      <c r="F765" s="618"/>
      <c r="G765" s="558"/>
      <c r="H765" s="559"/>
      <c r="I765" s="560"/>
      <c r="J765" s="561"/>
      <c r="K765" s="559"/>
      <c r="L765" s="559"/>
      <c r="M765" s="559"/>
      <c r="N765" s="559"/>
      <c r="O765" s="561"/>
      <c r="P765" s="561"/>
      <c r="Q765" s="561"/>
      <c r="R765" s="558"/>
      <c r="S765" s="558"/>
      <c r="T765" s="557"/>
      <c r="U765" s="570"/>
      <c r="X765" s="558"/>
    </row>
    <row r="766" spans="1:27" ht="11.25" customHeight="1" outlineLevel="4">
      <c r="A766" s="619"/>
      <c r="B766" s="620"/>
      <c r="C766" s="620"/>
      <c r="D766" s="621"/>
      <c r="E766" s="622" t="s">
        <v>1434</v>
      </c>
      <c r="F766" s="623" t="s">
        <v>1758</v>
      </c>
      <c r="G766" s="621"/>
      <c r="H766" s="624">
        <v>15.179999999999998</v>
      </c>
      <c r="I766" s="625"/>
      <c r="J766" s="626"/>
      <c r="K766" s="627"/>
      <c r="L766" s="627"/>
      <c r="M766" s="627"/>
      <c r="N766" s="627"/>
      <c r="O766" s="626"/>
      <c r="P766" s="626"/>
      <c r="Q766" s="626"/>
      <c r="R766" s="621"/>
      <c r="S766" s="621"/>
      <c r="T766" s="620"/>
      <c r="U766" s="564"/>
      <c r="V766" s="570"/>
      <c r="W766" s="570"/>
      <c r="X766" s="558"/>
    </row>
    <row r="767" spans="1:27" ht="7.5" customHeight="1" outlineLevel="4">
      <c r="A767" s="570"/>
      <c r="B767" s="557"/>
      <c r="C767" s="557"/>
      <c r="D767" s="558"/>
      <c r="E767" s="558"/>
      <c r="F767" s="568"/>
      <c r="G767" s="558"/>
      <c r="H767" s="559"/>
      <c r="I767" s="560"/>
      <c r="J767" s="561"/>
      <c r="K767" s="559"/>
      <c r="L767" s="559"/>
      <c r="M767" s="559"/>
      <c r="N767" s="559"/>
      <c r="O767" s="561"/>
      <c r="P767" s="561"/>
      <c r="Q767" s="561"/>
      <c r="R767" s="558"/>
      <c r="S767" s="558"/>
      <c r="T767" s="557"/>
      <c r="U767" s="570"/>
      <c r="X767" s="558"/>
    </row>
    <row r="768" spans="1:27" ht="22.5" outlineLevel="3">
      <c r="A768" s="599"/>
      <c r="B768" s="600"/>
      <c r="C768" s="601">
        <v>167</v>
      </c>
      <c r="D768" s="602" t="s">
        <v>1368</v>
      </c>
      <c r="E768" s="603" t="s">
        <v>1757</v>
      </c>
      <c r="F768" s="604" t="s">
        <v>1756</v>
      </c>
      <c r="G768" s="602" t="s">
        <v>1430</v>
      </c>
      <c r="H768" s="605">
        <v>60.72</v>
      </c>
      <c r="I768" s="606">
        <v>0</v>
      </c>
      <c r="J768" s="607">
        <f>H768*I768</f>
        <v>0</v>
      </c>
      <c r="K768" s="605"/>
      <c r="L768" s="605">
        <f>H768*K768</f>
        <v>0</v>
      </c>
      <c r="M768" s="605"/>
      <c r="N768" s="605">
        <f>H768*M768</f>
        <v>0</v>
      </c>
      <c r="O768" s="607">
        <v>21</v>
      </c>
      <c r="P768" s="607">
        <f>J768*(O768/100)</f>
        <v>0</v>
      </c>
      <c r="Q768" s="607">
        <f>J768+P768</f>
        <v>0</v>
      </c>
      <c r="R768" s="608"/>
      <c r="S768" s="608"/>
      <c r="T768" s="609">
        <v>1</v>
      </c>
      <c r="U768" s="570"/>
      <c r="V768" s="570"/>
      <c r="W768" s="570"/>
      <c r="X768" s="558"/>
    </row>
    <row r="769" spans="1:27" ht="19.5" outlineLevel="4">
      <c r="A769" s="610"/>
      <c r="B769" s="611"/>
      <c r="C769" s="611"/>
      <c r="D769" s="612"/>
      <c r="E769" s="613" t="s">
        <v>1330</v>
      </c>
      <c r="F769" s="641" t="s">
        <v>1755</v>
      </c>
      <c r="G769" s="641"/>
      <c r="H769" s="642"/>
      <c r="I769" s="643"/>
      <c r="J769" s="644"/>
      <c r="K769" s="614"/>
      <c r="L769" s="614"/>
      <c r="M769" s="614"/>
      <c r="N769" s="614"/>
      <c r="O769" s="615"/>
      <c r="P769" s="615"/>
      <c r="Q769" s="615"/>
      <c r="R769" s="612"/>
      <c r="S769" s="612"/>
      <c r="T769" s="611"/>
      <c r="U769" s="564"/>
      <c r="V769" s="570"/>
      <c r="W769" s="570"/>
      <c r="X769" s="616" t="str">
        <f>F769</f>
        <v>Vodorovné přemístění výkopku nebo sypaniny stavebním kolečkem s vyprázdněním kolečka na hromady nebo do dopravního prostředku na vzdálenost do 10 m Příplatek za každých dalších 10 m k ceně -1311</v>
      </c>
      <c r="Y769" s="562"/>
      <c r="AA769" s="617"/>
    </row>
    <row r="770" spans="1:27" ht="7.5" customHeight="1" outlineLevel="4">
      <c r="B770" s="557"/>
      <c r="C770" s="557"/>
      <c r="D770" s="558"/>
      <c r="E770" s="558"/>
      <c r="F770" s="618"/>
      <c r="G770" s="558"/>
      <c r="H770" s="559"/>
      <c r="I770" s="560"/>
      <c r="J770" s="561"/>
      <c r="K770" s="559"/>
      <c r="L770" s="559"/>
      <c r="M770" s="559"/>
      <c r="N770" s="559"/>
      <c r="O770" s="561"/>
      <c r="P770" s="561"/>
      <c r="Q770" s="561"/>
      <c r="R770" s="558"/>
      <c r="S770" s="558"/>
      <c r="T770" s="557"/>
      <c r="U770" s="570"/>
      <c r="X770" s="558"/>
    </row>
    <row r="771" spans="1:27" ht="11.25" customHeight="1" outlineLevel="4">
      <c r="A771" s="619"/>
      <c r="B771" s="620"/>
      <c r="C771" s="620"/>
      <c r="D771" s="621"/>
      <c r="E771" s="622" t="s">
        <v>1434</v>
      </c>
      <c r="F771" s="623" t="s">
        <v>1754</v>
      </c>
      <c r="G771" s="621"/>
      <c r="H771" s="624">
        <v>60.72</v>
      </c>
      <c r="I771" s="625"/>
      <c r="J771" s="626"/>
      <c r="K771" s="627"/>
      <c r="L771" s="627"/>
      <c r="M771" s="627"/>
      <c r="N771" s="627"/>
      <c r="O771" s="626"/>
      <c r="P771" s="626"/>
      <c r="Q771" s="626"/>
      <c r="R771" s="621"/>
      <c r="S771" s="621"/>
      <c r="T771" s="620"/>
      <c r="U771" s="564"/>
      <c r="V771" s="570"/>
      <c r="W771" s="570"/>
      <c r="X771" s="558"/>
    </row>
    <row r="772" spans="1:27" ht="7.5" customHeight="1" outlineLevel="4">
      <c r="A772" s="570"/>
      <c r="B772" s="557"/>
      <c r="C772" s="557"/>
      <c r="D772" s="558"/>
      <c r="E772" s="558"/>
      <c r="F772" s="568"/>
      <c r="G772" s="558"/>
      <c r="H772" s="559"/>
      <c r="I772" s="560"/>
      <c r="J772" s="561"/>
      <c r="K772" s="559"/>
      <c r="L772" s="559"/>
      <c r="M772" s="559"/>
      <c r="N772" s="559"/>
      <c r="O772" s="561"/>
      <c r="P772" s="561"/>
      <c r="Q772" s="561"/>
      <c r="R772" s="558"/>
      <c r="S772" s="558"/>
      <c r="T772" s="557"/>
      <c r="U772" s="570"/>
      <c r="X772" s="558"/>
    </row>
    <row r="773" spans="1:27" ht="11.25" outlineLevel="3">
      <c r="A773" s="599"/>
      <c r="B773" s="600"/>
      <c r="C773" s="601">
        <v>168</v>
      </c>
      <c r="D773" s="602" t="s">
        <v>1368</v>
      </c>
      <c r="E773" s="603" t="s">
        <v>1753</v>
      </c>
      <c r="F773" s="604" t="s">
        <v>1752</v>
      </c>
      <c r="G773" s="602" t="s">
        <v>1430</v>
      </c>
      <c r="H773" s="605">
        <v>15.18</v>
      </c>
      <c r="I773" s="606">
        <v>0</v>
      </c>
      <c r="J773" s="607">
        <f>H773*I773</f>
        <v>0</v>
      </c>
      <c r="K773" s="605"/>
      <c r="L773" s="605">
        <f>H773*K773</f>
        <v>0</v>
      </c>
      <c r="M773" s="605"/>
      <c r="N773" s="605">
        <f>H773*M773</f>
        <v>0</v>
      </c>
      <c r="O773" s="607">
        <v>21</v>
      </c>
      <c r="P773" s="607">
        <f>J773*(O773/100)</f>
        <v>0</v>
      </c>
      <c r="Q773" s="607">
        <f>J773+P773</f>
        <v>0</v>
      </c>
      <c r="R773" s="608"/>
      <c r="S773" s="608"/>
      <c r="T773" s="609">
        <v>1</v>
      </c>
      <c r="U773" s="570"/>
      <c r="V773" s="570"/>
      <c r="W773" s="570"/>
      <c r="X773" s="558"/>
    </row>
    <row r="774" spans="1:27" ht="9.75" outlineLevel="4">
      <c r="A774" s="610"/>
      <c r="B774" s="611"/>
      <c r="C774" s="611"/>
      <c r="D774" s="612"/>
      <c r="E774" s="613" t="s">
        <v>1330</v>
      </c>
      <c r="F774" s="641" t="s">
        <v>1751</v>
      </c>
      <c r="G774" s="641"/>
      <c r="H774" s="642"/>
      <c r="I774" s="643"/>
      <c r="J774" s="644"/>
      <c r="K774" s="614"/>
      <c r="L774" s="614"/>
      <c r="M774" s="614"/>
      <c r="N774" s="614"/>
      <c r="O774" s="615"/>
      <c r="P774" s="615"/>
      <c r="Q774" s="615"/>
      <c r="R774" s="612"/>
      <c r="S774" s="612"/>
      <c r="T774" s="611"/>
      <c r="U774" s="564"/>
      <c r="V774" s="570"/>
      <c r="W774" s="570"/>
      <c r="X774" s="616" t="str">
        <f>F774</f>
        <v>Nakládání, skládání a překládání neulehlého výkopku nebo sypaniny ručně nakládání, z hornin třídy těžitelnosti I, skupiny 1 až 3</v>
      </c>
      <c r="Y774" s="562"/>
      <c r="AA774" s="617"/>
    </row>
    <row r="775" spans="1:27" ht="7.5" customHeight="1" outlineLevel="4">
      <c r="B775" s="557"/>
      <c r="C775" s="557"/>
      <c r="D775" s="558"/>
      <c r="E775" s="558"/>
      <c r="F775" s="618"/>
      <c r="G775" s="558"/>
      <c r="H775" s="559"/>
      <c r="I775" s="560"/>
      <c r="J775" s="561"/>
      <c r="K775" s="559"/>
      <c r="L775" s="559"/>
      <c r="M775" s="559"/>
      <c r="N775" s="559"/>
      <c r="O775" s="561"/>
      <c r="P775" s="561"/>
      <c r="Q775" s="561"/>
      <c r="R775" s="558"/>
      <c r="S775" s="558"/>
      <c r="T775" s="557"/>
      <c r="U775" s="570"/>
      <c r="X775" s="558"/>
    </row>
    <row r="776" spans="1:27" ht="22.5" outlineLevel="3">
      <c r="A776" s="599"/>
      <c r="B776" s="600"/>
      <c r="C776" s="601">
        <v>169</v>
      </c>
      <c r="D776" s="602" t="s">
        <v>1368</v>
      </c>
      <c r="E776" s="603" t="s">
        <v>1750</v>
      </c>
      <c r="F776" s="604" t="s">
        <v>1749</v>
      </c>
      <c r="G776" s="602" t="s">
        <v>1430</v>
      </c>
      <c r="H776" s="605">
        <v>15.18</v>
      </c>
      <c r="I776" s="606">
        <v>0</v>
      </c>
      <c r="J776" s="607">
        <f>H776*I776</f>
        <v>0</v>
      </c>
      <c r="K776" s="605"/>
      <c r="L776" s="605">
        <f>H776*K776</f>
        <v>0</v>
      </c>
      <c r="M776" s="605"/>
      <c r="N776" s="605">
        <f>H776*M776</f>
        <v>0</v>
      </c>
      <c r="O776" s="607">
        <v>21</v>
      </c>
      <c r="P776" s="607">
        <f>J776*(O776/100)</f>
        <v>0</v>
      </c>
      <c r="Q776" s="607">
        <f>J776+P776</f>
        <v>0</v>
      </c>
      <c r="R776" s="608"/>
      <c r="S776" s="608"/>
      <c r="T776" s="609">
        <v>1</v>
      </c>
      <c r="U776" s="570"/>
      <c r="V776" s="570"/>
      <c r="W776" s="570"/>
      <c r="X776" s="558"/>
    </row>
    <row r="777" spans="1:27" ht="19.5" outlineLevel="4">
      <c r="A777" s="610"/>
      <c r="B777" s="611"/>
      <c r="C777" s="611"/>
      <c r="D777" s="612"/>
      <c r="E777" s="613" t="s">
        <v>1330</v>
      </c>
      <c r="F777" s="641" t="s">
        <v>1748</v>
      </c>
      <c r="G777" s="641"/>
      <c r="H777" s="642"/>
      <c r="I777" s="643"/>
      <c r="J777" s="644"/>
      <c r="K777" s="614"/>
      <c r="L777" s="614"/>
      <c r="M777" s="614"/>
      <c r="N777" s="614"/>
      <c r="O777" s="615"/>
      <c r="P777" s="615"/>
      <c r="Q777" s="615"/>
      <c r="R777" s="612"/>
      <c r="S777" s="612"/>
      <c r="T777" s="611"/>
      <c r="U777" s="564"/>
      <c r="V777" s="570"/>
      <c r="W777" s="570"/>
      <c r="X777" s="616" t="str">
        <f>F777</f>
        <v>Vodorovné přemístění výkopku nebo sypaniny po suchu na obvyklém dopravním prostředku, bez naložení výkopku, avšak se složením bez rozhrnutí z horniny třídy těžitelnosti I skupiny 1 až 3 na vzdálenost přes 9 000 do 10 000 m</v>
      </c>
      <c r="Y777" s="562"/>
      <c r="AA777" s="617"/>
    </row>
    <row r="778" spans="1:27" ht="7.5" customHeight="1" outlineLevel="4">
      <c r="B778" s="557"/>
      <c r="C778" s="557"/>
      <c r="D778" s="558"/>
      <c r="E778" s="558"/>
      <c r="F778" s="618"/>
      <c r="G778" s="558"/>
      <c r="H778" s="559"/>
      <c r="I778" s="560"/>
      <c r="J778" s="561"/>
      <c r="K778" s="559"/>
      <c r="L778" s="559"/>
      <c r="M778" s="559"/>
      <c r="N778" s="559"/>
      <c r="O778" s="561"/>
      <c r="P778" s="561"/>
      <c r="Q778" s="561"/>
      <c r="R778" s="558"/>
      <c r="S778" s="558"/>
      <c r="T778" s="557"/>
      <c r="U778" s="570"/>
      <c r="X778" s="558"/>
    </row>
    <row r="779" spans="1:27" ht="11.25" outlineLevel="3">
      <c r="A779" s="599"/>
      <c r="B779" s="600"/>
      <c r="C779" s="601">
        <v>170</v>
      </c>
      <c r="D779" s="602" t="s">
        <v>1368</v>
      </c>
      <c r="E779" s="603" t="s">
        <v>1747</v>
      </c>
      <c r="F779" s="604" t="s">
        <v>1746</v>
      </c>
      <c r="G779" s="602" t="s">
        <v>1430</v>
      </c>
      <c r="H779" s="605">
        <v>15.18</v>
      </c>
      <c r="I779" s="606">
        <v>0</v>
      </c>
      <c r="J779" s="607">
        <f>H779*I779</f>
        <v>0</v>
      </c>
      <c r="K779" s="605"/>
      <c r="L779" s="605">
        <f>H779*K779</f>
        <v>0</v>
      </c>
      <c r="M779" s="605"/>
      <c r="N779" s="605">
        <f>H779*M779</f>
        <v>0</v>
      </c>
      <c r="O779" s="607">
        <v>21</v>
      </c>
      <c r="P779" s="607">
        <f>J779*(O779/100)</f>
        <v>0</v>
      </c>
      <c r="Q779" s="607">
        <f>J779+P779</f>
        <v>0</v>
      </c>
      <c r="R779" s="608"/>
      <c r="S779" s="608"/>
      <c r="T779" s="609">
        <v>1</v>
      </c>
      <c r="U779" s="570"/>
      <c r="V779" s="570"/>
      <c r="W779" s="570"/>
      <c r="X779" s="558"/>
    </row>
    <row r="780" spans="1:27" ht="9.75" outlineLevel="4">
      <c r="A780" s="610"/>
      <c r="B780" s="611"/>
      <c r="C780" s="611"/>
      <c r="D780" s="612"/>
      <c r="E780" s="613" t="s">
        <v>1330</v>
      </c>
      <c r="F780" s="641" t="s">
        <v>1745</v>
      </c>
      <c r="G780" s="641"/>
      <c r="H780" s="642"/>
      <c r="I780" s="643"/>
      <c r="J780" s="644"/>
      <c r="K780" s="614"/>
      <c r="L780" s="614"/>
      <c r="M780" s="614"/>
      <c r="N780" s="614"/>
      <c r="O780" s="615"/>
      <c r="P780" s="615"/>
      <c r="Q780" s="615"/>
      <c r="R780" s="612"/>
      <c r="S780" s="612"/>
      <c r="T780" s="611"/>
      <c r="U780" s="564"/>
      <c r="V780" s="570"/>
      <c r="W780" s="570"/>
      <c r="X780" s="616" t="str">
        <f>F780</f>
        <v>Uložení sypaniny na skládky nebo meziskládky bez hutnění s upravením uložené sypaniny do předepsaného tvaru</v>
      </c>
      <c r="Y780" s="562"/>
      <c r="AA780" s="617"/>
    </row>
    <row r="781" spans="1:27" ht="7.5" customHeight="1" outlineLevel="4">
      <c r="B781" s="557"/>
      <c r="C781" s="557"/>
      <c r="D781" s="558"/>
      <c r="E781" s="558"/>
      <c r="F781" s="618"/>
      <c r="G781" s="558"/>
      <c r="H781" s="559"/>
      <c r="I781" s="560"/>
      <c r="J781" s="561"/>
      <c r="K781" s="559"/>
      <c r="L781" s="559"/>
      <c r="M781" s="559"/>
      <c r="N781" s="559"/>
      <c r="O781" s="561"/>
      <c r="P781" s="561"/>
      <c r="Q781" s="561"/>
      <c r="R781" s="558"/>
      <c r="S781" s="558"/>
      <c r="T781" s="557"/>
      <c r="U781" s="570"/>
      <c r="X781" s="558"/>
    </row>
    <row r="782" spans="1:27" ht="11.25" outlineLevel="3">
      <c r="A782" s="599"/>
      <c r="B782" s="600"/>
      <c r="C782" s="601">
        <v>171</v>
      </c>
      <c r="D782" s="602" t="s">
        <v>1368</v>
      </c>
      <c r="E782" s="603" t="s">
        <v>1744</v>
      </c>
      <c r="F782" s="604" t="s">
        <v>1743</v>
      </c>
      <c r="G782" s="602" t="s">
        <v>634</v>
      </c>
      <c r="H782" s="605">
        <v>28.841999999999999</v>
      </c>
      <c r="I782" s="606">
        <v>0</v>
      </c>
      <c r="J782" s="607">
        <f>H782*I782</f>
        <v>0</v>
      </c>
      <c r="K782" s="605"/>
      <c r="L782" s="605">
        <f>H782*K782</f>
        <v>0</v>
      </c>
      <c r="M782" s="605"/>
      <c r="N782" s="605">
        <f>H782*M782</f>
        <v>0</v>
      </c>
      <c r="O782" s="607">
        <v>21</v>
      </c>
      <c r="P782" s="607">
        <f>J782*(O782/100)</f>
        <v>0</v>
      </c>
      <c r="Q782" s="607">
        <f>J782+P782</f>
        <v>0</v>
      </c>
      <c r="R782" s="608"/>
      <c r="S782" s="608"/>
      <c r="T782" s="609">
        <v>1</v>
      </c>
      <c r="U782" s="570"/>
      <c r="V782" s="570"/>
      <c r="W782" s="570"/>
      <c r="X782" s="558"/>
    </row>
    <row r="783" spans="1:27" ht="9.75" outlineLevel="4">
      <c r="A783" s="610"/>
      <c r="B783" s="611"/>
      <c r="C783" s="611"/>
      <c r="D783" s="612"/>
      <c r="E783" s="613" t="s">
        <v>1330</v>
      </c>
      <c r="F783" s="641" t="s">
        <v>1742</v>
      </c>
      <c r="G783" s="641"/>
      <c r="H783" s="642"/>
      <c r="I783" s="643"/>
      <c r="J783" s="644"/>
      <c r="K783" s="614"/>
      <c r="L783" s="614"/>
      <c r="M783" s="614"/>
      <c r="N783" s="614"/>
      <c r="O783" s="615"/>
      <c r="P783" s="615"/>
      <c r="Q783" s="615"/>
      <c r="R783" s="612"/>
      <c r="S783" s="612"/>
      <c r="T783" s="611"/>
      <c r="U783" s="564"/>
      <c r="V783" s="570"/>
      <c r="W783" s="570"/>
      <c r="X783" s="616" t="str">
        <f>F783</f>
        <v>Poplatek za uložení stavebního odpadu na skládce (skládkovné) zeminy a kamení zatříděného do Katalogu odpadů pod kódem 17 05 04</v>
      </c>
      <c r="Y783" s="562"/>
      <c r="AA783" s="617"/>
    </row>
    <row r="784" spans="1:27" ht="7.5" customHeight="1" outlineLevel="4">
      <c r="B784" s="557"/>
      <c r="C784" s="557"/>
      <c r="D784" s="558"/>
      <c r="E784" s="558"/>
      <c r="F784" s="618"/>
      <c r="G784" s="558"/>
      <c r="H784" s="559"/>
      <c r="I784" s="560"/>
      <c r="J784" s="561"/>
      <c r="K784" s="559"/>
      <c r="L784" s="559"/>
      <c r="M784" s="559"/>
      <c r="N784" s="559"/>
      <c r="O784" s="561"/>
      <c r="P784" s="561"/>
      <c r="Q784" s="561"/>
      <c r="R784" s="558"/>
      <c r="S784" s="558"/>
      <c r="T784" s="557"/>
      <c r="U784" s="570"/>
      <c r="X784" s="558"/>
    </row>
    <row r="785" spans="1:27" ht="11.25" customHeight="1" outlineLevel="4">
      <c r="A785" s="619"/>
      <c r="B785" s="620"/>
      <c r="C785" s="620"/>
      <c r="D785" s="621"/>
      <c r="E785" s="622" t="s">
        <v>1434</v>
      </c>
      <c r="F785" s="623" t="s">
        <v>1741</v>
      </c>
      <c r="G785" s="621"/>
      <c r="H785" s="624">
        <v>28.841999999999999</v>
      </c>
      <c r="I785" s="625"/>
      <c r="J785" s="626"/>
      <c r="K785" s="627"/>
      <c r="L785" s="627"/>
      <c r="M785" s="627"/>
      <c r="N785" s="627"/>
      <c r="O785" s="626"/>
      <c r="P785" s="626"/>
      <c r="Q785" s="626"/>
      <c r="R785" s="621"/>
      <c r="S785" s="621"/>
      <c r="T785" s="620"/>
      <c r="U785" s="564"/>
      <c r="V785" s="570"/>
      <c r="W785" s="570"/>
      <c r="X785" s="558"/>
    </row>
    <row r="786" spans="1:27" ht="7.5" customHeight="1" outlineLevel="4">
      <c r="A786" s="570"/>
      <c r="B786" s="557"/>
      <c r="C786" s="557"/>
      <c r="D786" s="558"/>
      <c r="E786" s="558"/>
      <c r="F786" s="568"/>
      <c r="G786" s="558"/>
      <c r="H786" s="559"/>
      <c r="I786" s="560"/>
      <c r="J786" s="561"/>
      <c r="K786" s="559"/>
      <c r="L786" s="559"/>
      <c r="M786" s="559"/>
      <c r="N786" s="559"/>
      <c r="O786" s="561"/>
      <c r="P786" s="561"/>
      <c r="Q786" s="561"/>
      <c r="R786" s="558"/>
      <c r="S786" s="558"/>
      <c r="T786" s="557"/>
      <c r="U786" s="570"/>
      <c r="X786" s="558"/>
    </row>
    <row r="787" spans="1:27" outlineLevel="3">
      <c r="B787" s="564"/>
      <c r="C787" s="564"/>
      <c r="D787" s="564"/>
      <c r="E787" s="564"/>
      <c r="F787" s="564"/>
      <c r="G787" s="564"/>
      <c r="H787" s="564"/>
      <c r="I787" s="570"/>
      <c r="J787" s="570"/>
      <c r="K787" s="564"/>
      <c r="L787" s="564"/>
      <c r="M787" s="564"/>
      <c r="N787" s="564"/>
      <c r="O787" s="564"/>
      <c r="P787" s="570"/>
      <c r="Q787" s="570"/>
      <c r="R787" s="570"/>
      <c r="S787" s="564"/>
      <c r="T787" s="564"/>
      <c r="X787" s="564"/>
    </row>
    <row r="788" spans="1:27" ht="11.25" outlineLevel="2">
      <c r="A788" s="589" t="s">
        <v>1740</v>
      </c>
      <c r="B788" s="590">
        <v>3</v>
      </c>
      <c r="C788" s="591"/>
      <c r="D788" s="592" t="s">
        <v>1336</v>
      </c>
      <c r="E788" s="592"/>
      <c r="F788" s="593" t="s">
        <v>1739</v>
      </c>
      <c r="G788" s="592"/>
      <c r="H788" s="594"/>
      <c r="I788" s="595"/>
      <c r="J788" s="596">
        <f>SUBTOTAL(9,J789:J800)</f>
        <v>0</v>
      </c>
      <c r="K788" s="594"/>
      <c r="L788" s="597">
        <f>SUBTOTAL(9,L789:L800)</f>
        <v>19.5313993848</v>
      </c>
      <c r="M788" s="594"/>
      <c r="N788" s="597">
        <f>SUBTOTAL(9,N789:N800)</f>
        <v>0</v>
      </c>
      <c r="O788" s="598"/>
      <c r="P788" s="596">
        <f>SUBTOTAL(9,P789:P800)</f>
        <v>0</v>
      </c>
      <c r="Q788" s="596">
        <f>SUBTOTAL(9,Q789:Q800)</f>
        <v>0</v>
      </c>
      <c r="R788" s="592"/>
      <c r="S788" s="592"/>
      <c r="T788" s="590">
        <f>SUBTOTAL(9,T789:T800)</f>
        <v>3</v>
      </c>
      <c r="U788" s="564"/>
      <c r="V788" s="570"/>
      <c r="W788" s="570"/>
      <c r="X788" s="558"/>
    </row>
    <row r="789" spans="1:27" ht="11.25" outlineLevel="3">
      <c r="A789" s="599"/>
      <c r="B789" s="600"/>
      <c r="C789" s="601">
        <v>172</v>
      </c>
      <c r="D789" s="602" t="s">
        <v>1368</v>
      </c>
      <c r="E789" s="603" t="s">
        <v>1738</v>
      </c>
      <c r="F789" s="604" t="s">
        <v>1737</v>
      </c>
      <c r="G789" s="602" t="s">
        <v>1430</v>
      </c>
      <c r="H789" s="605">
        <v>4.1399999999999997</v>
      </c>
      <c r="I789" s="606">
        <v>0</v>
      </c>
      <c r="J789" s="607">
        <f>H789*I789</f>
        <v>0</v>
      </c>
      <c r="K789" s="605">
        <v>2.16</v>
      </c>
      <c r="L789" s="605">
        <f>H789*K789</f>
        <v>8.9423999999999992</v>
      </c>
      <c r="M789" s="605"/>
      <c r="N789" s="605">
        <f>H789*M789</f>
        <v>0</v>
      </c>
      <c r="O789" s="607">
        <v>21</v>
      </c>
      <c r="P789" s="607">
        <f>J789*(O789/100)</f>
        <v>0</v>
      </c>
      <c r="Q789" s="607">
        <f>J789+P789</f>
        <v>0</v>
      </c>
      <c r="R789" s="608"/>
      <c r="S789" s="608"/>
      <c r="T789" s="609">
        <v>1</v>
      </c>
      <c r="U789" s="570"/>
      <c r="V789" s="570"/>
      <c r="W789" s="570"/>
      <c r="X789" s="558"/>
    </row>
    <row r="790" spans="1:27" ht="9.75" outlineLevel="4">
      <c r="A790" s="610"/>
      <c r="B790" s="611"/>
      <c r="C790" s="611"/>
      <c r="D790" s="612"/>
      <c r="E790" s="613" t="s">
        <v>1330</v>
      </c>
      <c r="F790" s="641" t="s">
        <v>1736</v>
      </c>
      <c r="G790" s="641"/>
      <c r="H790" s="642"/>
      <c r="I790" s="643"/>
      <c r="J790" s="644"/>
      <c r="K790" s="614"/>
      <c r="L790" s="614"/>
      <c r="M790" s="614"/>
      <c r="N790" s="614"/>
      <c r="O790" s="615"/>
      <c r="P790" s="615"/>
      <c r="Q790" s="615"/>
      <c r="R790" s="612"/>
      <c r="S790" s="612"/>
      <c r="T790" s="611"/>
      <c r="U790" s="564"/>
      <c r="V790" s="570"/>
      <c r="W790" s="570"/>
      <c r="X790" s="616" t="str">
        <f>F790</f>
        <v>Podsyp pod základové konstrukce se zhutněním a urovnáním povrchu z kameniva hrubého, frakce 16 - 32 mm</v>
      </c>
      <c r="Y790" s="562"/>
      <c r="AA790" s="617"/>
    </row>
    <row r="791" spans="1:27" ht="7.5" customHeight="1" outlineLevel="4">
      <c r="B791" s="557"/>
      <c r="C791" s="557"/>
      <c r="D791" s="558"/>
      <c r="E791" s="558"/>
      <c r="F791" s="618"/>
      <c r="G791" s="558"/>
      <c r="H791" s="559"/>
      <c r="I791" s="560"/>
      <c r="J791" s="561"/>
      <c r="K791" s="559"/>
      <c r="L791" s="559"/>
      <c r="M791" s="559"/>
      <c r="N791" s="559"/>
      <c r="O791" s="561"/>
      <c r="P791" s="561"/>
      <c r="Q791" s="561"/>
      <c r="R791" s="558"/>
      <c r="S791" s="558"/>
      <c r="T791" s="557"/>
      <c r="U791" s="570"/>
      <c r="X791" s="558"/>
    </row>
    <row r="792" spans="1:27" ht="11.25" outlineLevel="3">
      <c r="A792" s="599"/>
      <c r="B792" s="600"/>
      <c r="C792" s="601">
        <v>173</v>
      </c>
      <c r="D792" s="602" t="s">
        <v>1368</v>
      </c>
      <c r="E792" s="603" t="s">
        <v>1735</v>
      </c>
      <c r="F792" s="604" t="s">
        <v>1734</v>
      </c>
      <c r="G792" s="602" t="s">
        <v>1430</v>
      </c>
      <c r="H792" s="605">
        <v>4.1399999999999997</v>
      </c>
      <c r="I792" s="606">
        <v>0</v>
      </c>
      <c r="J792" s="607">
        <f>H792*I792</f>
        <v>0</v>
      </c>
      <c r="K792" s="605">
        <v>2.5018699999999998</v>
      </c>
      <c r="L792" s="605">
        <f>H792*K792</f>
        <v>10.357741799999998</v>
      </c>
      <c r="M792" s="605"/>
      <c r="N792" s="605">
        <f>H792*M792</f>
        <v>0</v>
      </c>
      <c r="O792" s="607">
        <v>21</v>
      </c>
      <c r="P792" s="607">
        <f>J792*(O792/100)</f>
        <v>0</v>
      </c>
      <c r="Q792" s="607">
        <f>J792+P792</f>
        <v>0</v>
      </c>
      <c r="R792" s="608"/>
      <c r="S792" s="608"/>
      <c r="T792" s="609">
        <v>1</v>
      </c>
      <c r="U792" s="570"/>
      <c r="V792" s="570"/>
      <c r="W792" s="570"/>
      <c r="X792" s="558"/>
    </row>
    <row r="793" spans="1:27" ht="9.75" outlineLevel="4">
      <c r="A793" s="610"/>
      <c r="B793" s="611"/>
      <c r="C793" s="611"/>
      <c r="D793" s="612"/>
      <c r="E793" s="613" t="s">
        <v>1330</v>
      </c>
      <c r="F793" s="641" t="s">
        <v>1733</v>
      </c>
      <c r="G793" s="641"/>
      <c r="H793" s="642"/>
      <c r="I793" s="643"/>
      <c r="J793" s="644"/>
      <c r="K793" s="614"/>
      <c r="L793" s="614"/>
      <c r="M793" s="614"/>
      <c r="N793" s="614"/>
      <c r="O793" s="615"/>
      <c r="P793" s="615"/>
      <c r="Q793" s="615"/>
      <c r="R793" s="612"/>
      <c r="S793" s="612"/>
      <c r="T793" s="611"/>
      <c r="U793" s="564"/>
      <c r="V793" s="570"/>
      <c r="W793" s="570"/>
      <c r="X793" s="616" t="str">
        <f>F793</f>
        <v>Základy z betonu železového (bez výztuže) desky z betonu bez zvláštních nároků na prostředí tř. C 30/37</v>
      </c>
      <c r="Y793" s="562"/>
      <c r="AA793" s="617"/>
    </row>
    <row r="794" spans="1:27" ht="7.5" customHeight="1" outlineLevel="4">
      <c r="B794" s="557"/>
      <c r="C794" s="557"/>
      <c r="D794" s="558"/>
      <c r="E794" s="558"/>
      <c r="F794" s="618"/>
      <c r="G794" s="558"/>
      <c r="H794" s="559"/>
      <c r="I794" s="560"/>
      <c r="J794" s="561"/>
      <c r="K794" s="559"/>
      <c r="L794" s="559"/>
      <c r="M794" s="559"/>
      <c r="N794" s="559"/>
      <c r="O794" s="561"/>
      <c r="P794" s="561"/>
      <c r="Q794" s="561"/>
      <c r="R794" s="558"/>
      <c r="S794" s="558"/>
      <c r="T794" s="557"/>
      <c r="U794" s="570"/>
      <c r="X794" s="558"/>
    </row>
    <row r="795" spans="1:27" ht="11.25" outlineLevel="3">
      <c r="A795" s="599"/>
      <c r="B795" s="600"/>
      <c r="C795" s="601">
        <v>174</v>
      </c>
      <c r="D795" s="602" t="s">
        <v>1368</v>
      </c>
      <c r="E795" s="603" t="s">
        <v>1732</v>
      </c>
      <c r="F795" s="604" t="s">
        <v>1731</v>
      </c>
      <c r="G795" s="602" t="s">
        <v>634</v>
      </c>
      <c r="H795" s="605">
        <v>0.21804000000000001</v>
      </c>
      <c r="I795" s="606">
        <v>0</v>
      </c>
      <c r="J795" s="607">
        <f>H795*I795</f>
        <v>0</v>
      </c>
      <c r="K795" s="605">
        <v>1.0606199999999999</v>
      </c>
      <c r="L795" s="605">
        <f>H795*K795</f>
        <v>0.2312575848</v>
      </c>
      <c r="M795" s="605"/>
      <c r="N795" s="605">
        <f>H795*M795</f>
        <v>0</v>
      </c>
      <c r="O795" s="607">
        <v>21</v>
      </c>
      <c r="P795" s="607">
        <f>J795*(O795/100)</f>
        <v>0</v>
      </c>
      <c r="Q795" s="607">
        <f>J795+P795</f>
        <v>0</v>
      </c>
      <c r="R795" s="608"/>
      <c r="S795" s="608"/>
      <c r="T795" s="609">
        <v>1</v>
      </c>
      <c r="U795" s="570"/>
      <c r="V795" s="570"/>
      <c r="W795" s="570"/>
      <c r="X795" s="558"/>
    </row>
    <row r="796" spans="1:27" ht="9.75" outlineLevel="4">
      <c r="A796" s="610"/>
      <c r="B796" s="611"/>
      <c r="C796" s="611"/>
      <c r="D796" s="612"/>
      <c r="E796" s="613" t="s">
        <v>1330</v>
      </c>
      <c r="F796" s="641" t="s">
        <v>1730</v>
      </c>
      <c r="G796" s="641"/>
      <c r="H796" s="642"/>
      <c r="I796" s="643"/>
      <c r="J796" s="644"/>
      <c r="K796" s="614"/>
      <c r="L796" s="614"/>
      <c r="M796" s="614"/>
      <c r="N796" s="614"/>
      <c r="O796" s="615"/>
      <c r="P796" s="615"/>
      <c r="Q796" s="615"/>
      <c r="R796" s="612"/>
      <c r="S796" s="612"/>
      <c r="T796" s="611"/>
      <c r="U796" s="564"/>
      <c r="V796" s="570"/>
      <c r="W796" s="570"/>
      <c r="X796" s="616" t="str">
        <f>F796</f>
        <v>Výztuž základů desek z betonářské oceli 10 505 (R) nebo BSt 500</v>
      </c>
      <c r="Y796" s="562"/>
      <c r="AA796" s="617"/>
    </row>
    <row r="797" spans="1:27" ht="7.5" customHeight="1" outlineLevel="4">
      <c r="B797" s="557"/>
      <c r="C797" s="557"/>
      <c r="D797" s="558"/>
      <c r="E797" s="558"/>
      <c r="F797" s="618"/>
      <c r="G797" s="558"/>
      <c r="H797" s="559"/>
      <c r="I797" s="560"/>
      <c r="J797" s="561"/>
      <c r="K797" s="559"/>
      <c r="L797" s="559"/>
      <c r="M797" s="559"/>
      <c r="N797" s="559"/>
      <c r="O797" s="561"/>
      <c r="P797" s="561"/>
      <c r="Q797" s="561"/>
      <c r="R797" s="558"/>
      <c r="S797" s="558"/>
      <c r="T797" s="557"/>
      <c r="U797" s="570"/>
      <c r="X797" s="558"/>
    </row>
    <row r="798" spans="1:27" ht="11.25" customHeight="1" outlineLevel="4">
      <c r="A798" s="619"/>
      <c r="B798" s="620"/>
      <c r="C798" s="620"/>
      <c r="D798" s="621"/>
      <c r="E798" s="622" t="s">
        <v>1434</v>
      </c>
      <c r="F798" s="623" t="s">
        <v>1729</v>
      </c>
      <c r="G798" s="621"/>
      <c r="H798" s="624">
        <v>0.21804000000000001</v>
      </c>
      <c r="I798" s="625"/>
      <c r="J798" s="626"/>
      <c r="K798" s="627"/>
      <c r="L798" s="627"/>
      <c r="M798" s="627"/>
      <c r="N798" s="627"/>
      <c r="O798" s="626"/>
      <c r="P798" s="626"/>
      <c r="Q798" s="626"/>
      <c r="R798" s="621"/>
      <c r="S798" s="621"/>
      <c r="T798" s="620"/>
      <c r="U798" s="564"/>
      <c r="V798" s="570"/>
      <c r="W798" s="570"/>
      <c r="X798" s="558"/>
    </row>
    <row r="799" spans="1:27" ht="7.5" customHeight="1" outlineLevel="4">
      <c r="A799" s="570"/>
      <c r="B799" s="557"/>
      <c r="C799" s="557"/>
      <c r="D799" s="558"/>
      <c r="E799" s="558"/>
      <c r="F799" s="568"/>
      <c r="G799" s="558"/>
      <c r="H799" s="559"/>
      <c r="I799" s="560"/>
      <c r="J799" s="561"/>
      <c r="K799" s="559"/>
      <c r="L799" s="559"/>
      <c r="M799" s="559"/>
      <c r="N799" s="559"/>
      <c r="O799" s="561"/>
      <c r="P799" s="561"/>
      <c r="Q799" s="561"/>
      <c r="R799" s="558"/>
      <c r="S799" s="558"/>
      <c r="T799" s="557"/>
      <c r="U799" s="570"/>
      <c r="X799" s="558"/>
    </row>
    <row r="800" spans="1:27" outlineLevel="3">
      <c r="B800" s="564"/>
      <c r="C800" s="564"/>
      <c r="D800" s="564"/>
      <c r="E800" s="564"/>
      <c r="F800" s="564"/>
      <c r="G800" s="564"/>
      <c r="H800" s="564"/>
      <c r="I800" s="570"/>
      <c r="J800" s="570"/>
      <c r="K800" s="564"/>
      <c r="L800" s="564"/>
      <c r="M800" s="564"/>
      <c r="N800" s="564"/>
      <c r="O800" s="564"/>
      <c r="P800" s="570"/>
      <c r="Q800" s="570"/>
      <c r="R800" s="570"/>
      <c r="S800" s="564"/>
      <c r="T800" s="564"/>
      <c r="X800" s="564"/>
    </row>
    <row r="801" spans="1:27" ht="11.25" outlineLevel="2">
      <c r="A801" s="589" t="s">
        <v>1728</v>
      </c>
      <c r="B801" s="590">
        <v>3</v>
      </c>
      <c r="C801" s="591"/>
      <c r="D801" s="592" t="s">
        <v>1336</v>
      </c>
      <c r="E801" s="592"/>
      <c r="F801" s="593" t="s">
        <v>1727</v>
      </c>
      <c r="G801" s="592"/>
      <c r="H801" s="594"/>
      <c r="I801" s="595"/>
      <c r="J801" s="596">
        <f>SUBTOTAL(9,J802:J807)</f>
        <v>0</v>
      </c>
      <c r="K801" s="594"/>
      <c r="L801" s="597">
        <f>SUBTOTAL(9,L802:L807)</f>
        <v>0</v>
      </c>
      <c r="M801" s="594"/>
      <c r="N801" s="597">
        <f>SUBTOTAL(9,N802:N807)</f>
        <v>0</v>
      </c>
      <c r="O801" s="598"/>
      <c r="P801" s="596">
        <f>SUBTOTAL(9,P802:P807)</f>
        <v>0</v>
      </c>
      <c r="Q801" s="596">
        <f>SUBTOTAL(9,Q802:Q807)</f>
        <v>0</v>
      </c>
      <c r="R801" s="592"/>
      <c r="S801" s="592"/>
      <c r="T801" s="590">
        <f>SUBTOTAL(9,T802:T807)</f>
        <v>1</v>
      </c>
      <c r="U801" s="564"/>
      <c r="V801" s="570"/>
      <c r="W801" s="570"/>
      <c r="X801" s="558"/>
    </row>
    <row r="802" spans="1:27" ht="11.25" outlineLevel="3">
      <c r="A802" s="599"/>
      <c r="B802" s="600"/>
      <c r="C802" s="601">
        <v>175</v>
      </c>
      <c r="D802" s="602" t="s">
        <v>1368</v>
      </c>
      <c r="E802" s="603" t="s">
        <v>1726</v>
      </c>
      <c r="F802" s="604" t="s">
        <v>1725</v>
      </c>
      <c r="G802" s="602" t="s">
        <v>1430</v>
      </c>
      <c r="H802" s="605">
        <v>2.76</v>
      </c>
      <c r="I802" s="606">
        <v>0</v>
      </c>
      <c r="J802" s="607">
        <f>H802*I802</f>
        <v>0</v>
      </c>
      <c r="K802" s="605"/>
      <c r="L802" s="605">
        <f>H802*K802</f>
        <v>0</v>
      </c>
      <c r="M802" s="605"/>
      <c r="N802" s="605">
        <f>H802*M802</f>
        <v>0</v>
      </c>
      <c r="O802" s="607">
        <v>21</v>
      </c>
      <c r="P802" s="607">
        <f>J802*(O802/100)</f>
        <v>0</v>
      </c>
      <c r="Q802" s="607">
        <f>J802+P802</f>
        <v>0</v>
      </c>
      <c r="R802" s="608"/>
      <c r="S802" s="608"/>
      <c r="T802" s="609">
        <v>1</v>
      </c>
      <c r="U802" s="570"/>
      <c r="V802" s="570"/>
      <c r="W802" s="570"/>
      <c r="X802" s="558"/>
    </row>
    <row r="803" spans="1:27" ht="9.75" outlineLevel="4">
      <c r="A803" s="610"/>
      <c r="B803" s="611"/>
      <c r="C803" s="611"/>
      <c r="D803" s="612"/>
      <c r="E803" s="613" t="s">
        <v>1330</v>
      </c>
      <c r="F803" s="641" t="s">
        <v>1724</v>
      </c>
      <c r="G803" s="641"/>
      <c r="H803" s="642"/>
      <c r="I803" s="643"/>
      <c r="J803" s="644"/>
      <c r="K803" s="614"/>
      <c r="L803" s="614"/>
      <c r="M803" s="614"/>
      <c r="N803" s="614"/>
      <c r="O803" s="615"/>
      <c r="P803" s="615"/>
      <c r="Q803" s="615"/>
      <c r="R803" s="612"/>
      <c r="S803" s="612"/>
      <c r="T803" s="611"/>
      <c r="U803" s="564"/>
      <c r="V803" s="570"/>
      <c r="W803" s="570"/>
      <c r="X803" s="616" t="str">
        <f>F803</f>
        <v>Lože pod potrubí, stoky a drobné objekty v otevřeném výkopu z písku a štěrkopísku do 63 mm</v>
      </c>
      <c r="Y803" s="562"/>
      <c r="AA803" s="617"/>
    </row>
    <row r="804" spans="1:27" ht="7.5" customHeight="1" outlineLevel="4">
      <c r="B804" s="557"/>
      <c r="C804" s="557"/>
      <c r="D804" s="558"/>
      <c r="E804" s="558"/>
      <c r="F804" s="618"/>
      <c r="G804" s="558"/>
      <c r="H804" s="559"/>
      <c r="I804" s="560"/>
      <c r="J804" s="561"/>
      <c r="K804" s="559"/>
      <c r="L804" s="559"/>
      <c r="M804" s="559"/>
      <c r="N804" s="559"/>
      <c r="O804" s="561"/>
      <c r="P804" s="561"/>
      <c r="Q804" s="561"/>
      <c r="R804" s="558"/>
      <c r="S804" s="558"/>
      <c r="T804" s="557"/>
      <c r="U804" s="570"/>
      <c r="X804" s="558"/>
    </row>
    <row r="805" spans="1:27" ht="11.25" customHeight="1" outlineLevel="4">
      <c r="A805" s="619"/>
      <c r="B805" s="620"/>
      <c r="C805" s="620"/>
      <c r="D805" s="621"/>
      <c r="E805" s="622" t="s">
        <v>1434</v>
      </c>
      <c r="F805" s="623" t="s">
        <v>1723</v>
      </c>
      <c r="G805" s="621"/>
      <c r="H805" s="624">
        <v>2.76</v>
      </c>
      <c r="I805" s="625"/>
      <c r="J805" s="626"/>
      <c r="K805" s="627"/>
      <c r="L805" s="627"/>
      <c r="M805" s="627"/>
      <c r="N805" s="627"/>
      <c r="O805" s="626"/>
      <c r="P805" s="626"/>
      <c r="Q805" s="626"/>
      <c r="R805" s="621"/>
      <c r="S805" s="621"/>
      <c r="T805" s="620"/>
      <c r="U805" s="564"/>
      <c r="V805" s="570"/>
      <c r="W805" s="570"/>
      <c r="X805" s="558"/>
    </row>
    <row r="806" spans="1:27" ht="7.5" customHeight="1" outlineLevel="4">
      <c r="A806" s="570"/>
      <c r="B806" s="557"/>
      <c r="C806" s="557"/>
      <c r="D806" s="558"/>
      <c r="E806" s="558"/>
      <c r="F806" s="568"/>
      <c r="G806" s="558"/>
      <c r="H806" s="559"/>
      <c r="I806" s="560"/>
      <c r="J806" s="561"/>
      <c r="K806" s="559"/>
      <c r="L806" s="559"/>
      <c r="M806" s="559"/>
      <c r="N806" s="559"/>
      <c r="O806" s="561"/>
      <c r="P806" s="561"/>
      <c r="Q806" s="561"/>
      <c r="R806" s="558"/>
      <c r="S806" s="558"/>
      <c r="T806" s="557"/>
      <c r="U806" s="570"/>
      <c r="X806" s="558"/>
    </row>
    <row r="807" spans="1:27" outlineLevel="3">
      <c r="B807" s="564"/>
      <c r="C807" s="564"/>
      <c r="D807" s="564"/>
      <c r="E807" s="564"/>
      <c r="F807" s="564"/>
      <c r="G807" s="564"/>
      <c r="H807" s="564"/>
      <c r="I807" s="570"/>
      <c r="J807" s="570"/>
      <c r="K807" s="564"/>
      <c r="L807" s="564"/>
      <c r="M807" s="564"/>
      <c r="N807" s="564"/>
      <c r="O807" s="564"/>
      <c r="P807" s="570"/>
      <c r="Q807" s="570"/>
      <c r="R807" s="570"/>
      <c r="S807" s="564"/>
      <c r="T807" s="564"/>
      <c r="X807" s="564"/>
    </row>
    <row r="808" spans="1:27" ht="11.25" outlineLevel="2">
      <c r="A808" s="589" t="s">
        <v>1722</v>
      </c>
      <c r="B808" s="590">
        <v>3</v>
      </c>
      <c r="C808" s="591"/>
      <c r="D808" s="592" t="s">
        <v>1336</v>
      </c>
      <c r="E808" s="592"/>
      <c r="F808" s="593" t="s">
        <v>1442</v>
      </c>
      <c r="G808" s="592"/>
      <c r="H808" s="594"/>
      <c r="I808" s="595"/>
      <c r="J808" s="596">
        <f>SUBTOTAL(9,J809:J824)</f>
        <v>0</v>
      </c>
      <c r="K808" s="594"/>
      <c r="L808" s="597">
        <f>SUBTOTAL(9,L809:L824)</f>
        <v>7.000000000000001E-4</v>
      </c>
      <c r="M808" s="594"/>
      <c r="N808" s="597">
        <f>SUBTOTAL(9,N809:N824)</f>
        <v>15.731999999999998</v>
      </c>
      <c r="O808" s="598"/>
      <c r="P808" s="596">
        <f>SUBTOTAL(9,P809:P824)</f>
        <v>0</v>
      </c>
      <c r="Q808" s="596">
        <f>SUBTOTAL(9,Q809:Q824)</f>
        <v>0</v>
      </c>
      <c r="R808" s="592"/>
      <c r="S808" s="592"/>
      <c r="T808" s="590">
        <f>SUBTOTAL(9,T809:T824)</f>
        <v>3</v>
      </c>
      <c r="U808" s="564"/>
      <c r="V808" s="570"/>
      <c r="W808" s="570"/>
      <c r="X808" s="558"/>
    </row>
    <row r="809" spans="1:27" ht="11.25" outlineLevel="3">
      <c r="A809" s="599"/>
      <c r="B809" s="600"/>
      <c r="C809" s="601">
        <v>176</v>
      </c>
      <c r="D809" s="602" t="s">
        <v>1368</v>
      </c>
      <c r="E809" s="603" t="s">
        <v>1721</v>
      </c>
      <c r="F809" s="604" t="s">
        <v>1720</v>
      </c>
      <c r="G809" s="602" t="s">
        <v>1430</v>
      </c>
      <c r="H809" s="605">
        <v>4.1399999999999997</v>
      </c>
      <c r="I809" s="606">
        <v>0</v>
      </c>
      <c r="J809" s="607">
        <f>H809*I809</f>
        <v>0</v>
      </c>
      <c r="K809" s="605"/>
      <c r="L809" s="605">
        <f>H809*K809</f>
        <v>0</v>
      </c>
      <c r="M809" s="605">
        <v>2.4</v>
      </c>
      <c r="N809" s="605">
        <f>H809*M809</f>
        <v>9.9359999999999982</v>
      </c>
      <c r="O809" s="607">
        <v>21</v>
      </c>
      <c r="P809" s="607">
        <f>J809*(O809/100)</f>
        <v>0</v>
      </c>
      <c r="Q809" s="607">
        <f>J809+P809</f>
        <v>0</v>
      </c>
      <c r="R809" s="608"/>
      <c r="S809" s="608"/>
      <c r="T809" s="609">
        <v>1</v>
      </c>
      <c r="U809" s="570"/>
      <c r="V809" s="570"/>
      <c r="W809" s="570"/>
      <c r="X809" s="558"/>
    </row>
    <row r="810" spans="1:27" ht="9.75" outlineLevel="4">
      <c r="A810" s="610"/>
      <c r="B810" s="611"/>
      <c r="C810" s="611"/>
      <c r="D810" s="612"/>
      <c r="E810" s="613" t="s">
        <v>1330</v>
      </c>
      <c r="F810" s="641" t="s">
        <v>1719</v>
      </c>
      <c r="G810" s="641"/>
      <c r="H810" s="642"/>
      <c r="I810" s="643"/>
      <c r="J810" s="644"/>
      <c r="K810" s="614"/>
      <c r="L810" s="614"/>
      <c r="M810" s="614"/>
      <c r="N810" s="614"/>
      <c r="O810" s="615"/>
      <c r="P810" s="615"/>
      <c r="Q810" s="615"/>
      <c r="R810" s="612"/>
      <c r="S810" s="612"/>
      <c r="T810" s="611"/>
      <c r="U810" s="564"/>
      <c r="V810" s="570"/>
      <c r="W810" s="570"/>
      <c r="X810" s="616" t="str">
        <f>F810</f>
        <v>Bourání základů z betonu železového</v>
      </c>
      <c r="Y810" s="562"/>
      <c r="AA810" s="617"/>
    </row>
    <row r="811" spans="1:27" ht="7.5" customHeight="1" outlineLevel="4">
      <c r="B811" s="557"/>
      <c r="C811" s="557"/>
      <c r="D811" s="558"/>
      <c r="E811" s="558"/>
      <c r="F811" s="618"/>
      <c r="G811" s="558"/>
      <c r="H811" s="559"/>
      <c r="I811" s="560"/>
      <c r="J811" s="561"/>
      <c r="K811" s="559"/>
      <c r="L811" s="559"/>
      <c r="M811" s="559"/>
      <c r="N811" s="559"/>
      <c r="O811" s="561"/>
      <c r="P811" s="561"/>
      <c r="Q811" s="561"/>
      <c r="R811" s="558"/>
      <c r="S811" s="558"/>
      <c r="T811" s="557"/>
      <c r="U811" s="570"/>
      <c r="X811" s="558"/>
    </row>
    <row r="812" spans="1:27" ht="11.25" customHeight="1" outlineLevel="4">
      <c r="A812" s="619"/>
      <c r="B812" s="620"/>
      <c r="C812" s="620"/>
      <c r="D812" s="621"/>
      <c r="E812" s="622" t="s">
        <v>1434</v>
      </c>
      <c r="F812" s="623" t="s">
        <v>1718</v>
      </c>
      <c r="G812" s="621"/>
      <c r="H812" s="624">
        <v>4.1399999999999997</v>
      </c>
      <c r="I812" s="625"/>
      <c r="J812" s="626"/>
      <c r="K812" s="627"/>
      <c r="L812" s="627"/>
      <c r="M812" s="627"/>
      <c r="N812" s="627"/>
      <c r="O812" s="626"/>
      <c r="P812" s="626"/>
      <c r="Q812" s="626"/>
      <c r="R812" s="621"/>
      <c r="S812" s="621"/>
      <c r="T812" s="620"/>
      <c r="U812" s="564"/>
      <c r="V812" s="570"/>
      <c r="W812" s="570"/>
      <c r="X812" s="558"/>
    </row>
    <row r="813" spans="1:27" ht="7.5" customHeight="1" outlineLevel="4">
      <c r="A813" s="570"/>
      <c r="B813" s="557"/>
      <c r="C813" s="557"/>
      <c r="D813" s="558"/>
      <c r="E813" s="558"/>
      <c r="F813" s="568"/>
      <c r="G813" s="558"/>
      <c r="H813" s="559"/>
      <c r="I813" s="560"/>
      <c r="J813" s="561"/>
      <c r="K813" s="559"/>
      <c r="L813" s="559"/>
      <c r="M813" s="559"/>
      <c r="N813" s="559"/>
      <c r="O813" s="561"/>
      <c r="P813" s="561"/>
      <c r="Q813" s="561"/>
      <c r="R813" s="558"/>
      <c r="S813" s="558"/>
      <c r="T813" s="557"/>
      <c r="U813" s="570"/>
      <c r="X813" s="558"/>
    </row>
    <row r="814" spans="1:27" ht="11.25" outlineLevel="3">
      <c r="A814" s="599"/>
      <c r="B814" s="600"/>
      <c r="C814" s="601">
        <v>177</v>
      </c>
      <c r="D814" s="602" t="s">
        <v>1368</v>
      </c>
      <c r="E814" s="603" t="s">
        <v>1717</v>
      </c>
      <c r="F814" s="604" t="s">
        <v>1716</v>
      </c>
      <c r="G814" s="602" t="s">
        <v>114</v>
      </c>
      <c r="H814" s="605">
        <v>70</v>
      </c>
      <c r="I814" s="606">
        <v>0</v>
      </c>
      <c r="J814" s="607">
        <f>H814*I814</f>
        <v>0</v>
      </c>
      <c r="K814" s="605">
        <v>1.0000000000000001E-5</v>
      </c>
      <c r="L814" s="605">
        <f>H814*K814</f>
        <v>7.000000000000001E-4</v>
      </c>
      <c r="M814" s="605"/>
      <c r="N814" s="605">
        <f>H814*M814</f>
        <v>0</v>
      </c>
      <c r="O814" s="607">
        <v>21</v>
      </c>
      <c r="P814" s="607">
        <f>J814*(O814/100)</f>
        <v>0</v>
      </c>
      <c r="Q814" s="607">
        <f>J814+P814</f>
        <v>0</v>
      </c>
      <c r="R814" s="608"/>
      <c r="S814" s="608"/>
      <c r="T814" s="609">
        <v>1</v>
      </c>
      <c r="U814" s="570"/>
      <c r="V814" s="570"/>
      <c r="W814" s="570"/>
      <c r="X814" s="558"/>
    </row>
    <row r="815" spans="1:27" ht="9.75" outlineLevel="4">
      <c r="A815" s="610"/>
      <c r="B815" s="611"/>
      <c r="C815" s="611"/>
      <c r="D815" s="612"/>
      <c r="E815" s="613" t="s">
        <v>1330</v>
      </c>
      <c r="F815" s="641" t="s">
        <v>1715</v>
      </c>
      <c r="G815" s="641"/>
      <c r="H815" s="642"/>
      <c r="I815" s="643"/>
      <c r="J815" s="644"/>
      <c r="K815" s="614"/>
      <c r="L815" s="614"/>
      <c r="M815" s="614"/>
      <c r="N815" s="614"/>
      <c r="O815" s="615"/>
      <c r="P815" s="615"/>
      <c r="Q815" s="615"/>
      <c r="R815" s="612"/>
      <c r="S815" s="612"/>
      <c r="T815" s="611"/>
      <c r="U815" s="564"/>
      <c r="V815" s="570"/>
      <c r="W815" s="570"/>
      <c r="X815" s="616" t="str">
        <f>F815</f>
        <v>Řezání stávajících betonových mazanin s vyztužením hloubky přes 150 do 200 mm</v>
      </c>
      <c r="Y815" s="562"/>
      <c r="AA815" s="617"/>
    </row>
    <row r="816" spans="1:27" ht="7.5" customHeight="1" outlineLevel="4">
      <c r="B816" s="557"/>
      <c r="C816" s="557"/>
      <c r="D816" s="558"/>
      <c r="E816" s="558"/>
      <c r="F816" s="618"/>
      <c r="G816" s="558"/>
      <c r="H816" s="559"/>
      <c r="I816" s="560"/>
      <c r="J816" s="561"/>
      <c r="K816" s="559"/>
      <c r="L816" s="559"/>
      <c r="M816" s="559"/>
      <c r="N816" s="559"/>
      <c r="O816" s="561"/>
      <c r="P816" s="561"/>
      <c r="Q816" s="561"/>
      <c r="R816" s="558"/>
      <c r="S816" s="558"/>
      <c r="T816" s="557"/>
      <c r="U816" s="570"/>
      <c r="X816" s="558"/>
    </row>
    <row r="817" spans="1:27" ht="11.25" customHeight="1" outlineLevel="4">
      <c r="A817" s="619"/>
      <c r="B817" s="620"/>
      <c r="C817" s="620"/>
      <c r="D817" s="621"/>
      <c r="E817" s="622" t="s">
        <v>1434</v>
      </c>
      <c r="F817" s="623" t="s">
        <v>1714</v>
      </c>
      <c r="G817" s="621"/>
      <c r="H817" s="624">
        <v>70</v>
      </c>
      <c r="I817" s="625"/>
      <c r="J817" s="626"/>
      <c r="K817" s="627"/>
      <c r="L817" s="627"/>
      <c r="M817" s="627"/>
      <c r="N817" s="627"/>
      <c r="O817" s="626"/>
      <c r="P817" s="626"/>
      <c r="Q817" s="626"/>
      <c r="R817" s="621"/>
      <c r="S817" s="621"/>
      <c r="T817" s="620"/>
      <c r="U817" s="564"/>
      <c r="V817" s="570"/>
      <c r="W817" s="570"/>
      <c r="X817" s="558"/>
    </row>
    <row r="818" spans="1:27" ht="7.5" customHeight="1" outlineLevel="4">
      <c r="A818" s="570"/>
      <c r="B818" s="557"/>
      <c r="C818" s="557"/>
      <c r="D818" s="558"/>
      <c r="E818" s="558"/>
      <c r="F818" s="568"/>
      <c r="G818" s="558"/>
      <c r="H818" s="559"/>
      <c r="I818" s="560"/>
      <c r="J818" s="561"/>
      <c r="K818" s="559"/>
      <c r="L818" s="559"/>
      <c r="M818" s="559"/>
      <c r="N818" s="559"/>
      <c r="O818" s="561"/>
      <c r="P818" s="561"/>
      <c r="Q818" s="561"/>
      <c r="R818" s="558"/>
      <c r="S818" s="558"/>
      <c r="T818" s="557"/>
      <c r="U818" s="570"/>
      <c r="X818" s="558"/>
    </row>
    <row r="819" spans="1:27" ht="11.25" outlineLevel="3">
      <c r="A819" s="599"/>
      <c r="B819" s="600"/>
      <c r="C819" s="601">
        <v>178</v>
      </c>
      <c r="D819" s="602" t="s">
        <v>1368</v>
      </c>
      <c r="E819" s="603" t="s">
        <v>1713</v>
      </c>
      <c r="F819" s="604" t="s">
        <v>1712</v>
      </c>
      <c r="G819" s="602" t="s">
        <v>1430</v>
      </c>
      <c r="H819" s="605">
        <v>4.1399999999999997</v>
      </c>
      <c r="I819" s="606">
        <v>0</v>
      </c>
      <c r="J819" s="607">
        <f>H819*I819</f>
        <v>0</v>
      </c>
      <c r="K819" s="605"/>
      <c r="L819" s="605">
        <f>H819*K819</f>
        <v>0</v>
      </c>
      <c r="M819" s="605">
        <v>1.4</v>
      </c>
      <c r="N819" s="605">
        <f>H819*M819</f>
        <v>5.7959999999999994</v>
      </c>
      <c r="O819" s="607">
        <v>21</v>
      </c>
      <c r="P819" s="607">
        <f>J819*(O819/100)</f>
        <v>0</v>
      </c>
      <c r="Q819" s="607">
        <f>J819+P819</f>
        <v>0</v>
      </c>
      <c r="R819" s="608"/>
      <c r="S819" s="608"/>
      <c r="T819" s="609">
        <v>1</v>
      </c>
      <c r="U819" s="570"/>
      <c r="V819" s="570"/>
      <c r="W819" s="570"/>
      <c r="X819" s="558"/>
    </row>
    <row r="820" spans="1:27" ht="9.75" outlineLevel="4">
      <c r="A820" s="610"/>
      <c r="B820" s="611"/>
      <c r="C820" s="611"/>
      <c r="D820" s="612"/>
      <c r="E820" s="613" t="s">
        <v>1330</v>
      </c>
      <c r="F820" s="641" t="s">
        <v>1711</v>
      </c>
      <c r="G820" s="641"/>
      <c r="H820" s="642"/>
      <c r="I820" s="643"/>
      <c r="J820" s="644"/>
      <c r="K820" s="614"/>
      <c r="L820" s="614"/>
      <c r="M820" s="614"/>
      <c r="N820" s="614"/>
      <c r="O820" s="615"/>
      <c r="P820" s="615"/>
      <c r="Q820" s="615"/>
      <c r="R820" s="612"/>
      <c r="S820" s="612"/>
      <c r="T820" s="611"/>
      <c r="U820" s="564"/>
      <c r="V820" s="570"/>
      <c r="W820" s="570"/>
      <c r="X820" s="616" t="str">
        <f>F820</f>
        <v>Odstranění násypu pod podlahami nebo ochranného násypu na střechách tl. do 200 mm, plochy přes 2 m2</v>
      </c>
      <c r="Y820" s="562"/>
      <c r="AA820" s="617"/>
    </row>
    <row r="821" spans="1:27" ht="7.5" customHeight="1" outlineLevel="4">
      <c r="B821" s="557"/>
      <c r="C821" s="557"/>
      <c r="D821" s="558"/>
      <c r="E821" s="558"/>
      <c r="F821" s="618"/>
      <c r="G821" s="558"/>
      <c r="H821" s="559"/>
      <c r="I821" s="560"/>
      <c r="J821" s="561"/>
      <c r="K821" s="559"/>
      <c r="L821" s="559"/>
      <c r="M821" s="559"/>
      <c r="N821" s="559"/>
      <c r="O821" s="561"/>
      <c r="P821" s="561"/>
      <c r="Q821" s="561"/>
      <c r="R821" s="558"/>
      <c r="S821" s="558"/>
      <c r="T821" s="557"/>
      <c r="U821" s="570"/>
      <c r="X821" s="558"/>
    </row>
    <row r="822" spans="1:27" ht="11.25" customHeight="1" outlineLevel="4">
      <c r="A822" s="619"/>
      <c r="B822" s="620"/>
      <c r="C822" s="620"/>
      <c r="D822" s="621"/>
      <c r="E822" s="622" t="s">
        <v>1434</v>
      </c>
      <c r="F822" s="623" t="s">
        <v>1710</v>
      </c>
      <c r="G822" s="621"/>
      <c r="H822" s="624">
        <v>4.1399999999999997</v>
      </c>
      <c r="I822" s="625"/>
      <c r="J822" s="626"/>
      <c r="K822" s="627"/>
      <c r="L822" s="627"/>
      <c r="M822" s="627"/>
      <c r="N822" s="627"/>
      <c r="O822" s="626"/>
      <c r="P822" s="626"/>
      <c r="Q822" s="626"/>
      <c r="R822" s="621"/>
      <c r="S822" s="621"/>
      <c r="T822" s="620"/>
      <c r="U822" s="564"/>
      <c r="V822" s="570"/>
      <c r="W822" s="570"/>
      <c r="X822" s="558"/>
    </row>
    <row r="823" spans="1:27" ht="7.5" customHeight="1" outlineLevel="4">
      <c r="A823" s="570"/>
      <c r="B823" s="557"/>
      <c r="C823" s="557"/>
      <c r="D823" s="558"/>
      <c r="E823" s="558"/>
      <c r="F823" s="568"/>
      <c r="G823" s="558"/>
      <c r="H823" s="559"/>
      <c r="I823" s="560"/>
      <c r="J823" s="561"/>
      <c r="K823" s="559"/>
      <c r="L823" s="559"/>
      <c r="M823" s="559"/>
      <c r="N823" s="559"/>
      <c r="O823" s="561"/>
      <c r="P823" s="561"/>
      <c r="Q823" s="561"/>
      <c r="R823" s="558"/>
      <c r="S823" s="558"/>
      <c r="T823" s="557"/>
      <c r="U823" s="570"/>
      <c r="X823" s="558"/>
    </row>
    <row r="824" spans="1:27" outlineLevel="3">
      <c r="B824" s="564"/>
      <c r="C824" s="564"/>
      <c r="D824" s="564"/>
      <c r="E824" s="564"/>
      <c r="F824" s="564"/>
      <c r="G824" s="564"/>
      <c r="H824" s="564"/>
      <c r="I824" s="570"/>
      <c r="J824" s="570"/>
      <c r="K824" s="564"/>
      <c r="L824" s="564"/>
      <c r="M824" s="564"/>
      <c r="N824" s="564"/>
      <c r="O824" s="564"/>
      <c r="P824" s="570"/>
      <c r="Q824" s="570"/>
      <c r="R824" s="570"/>
      <c r="S824" s="564"/>
      <c r="T824" s="564"/>
      <c r="X824" s="564"/>
    </row>
    <row r="825" spans="1:27" ht="11.25" outlineLevel="2">
      <c r="A825" s="589" t="s">
        <v>1709</v>
      </c>
      <c r="B825" s="590">
        <v>3</v>
      </c>
      <c r="C825" s="591"/>
      <c r="D825" s="592" t="s">
        <v>1336</v>
      </c>
      <c r="E825" s="592"/>
      <c r="F825" s="593" t="s">
        <v>1708</v>
      </c>
      <c r="G825" s="592"/>
      <c r="H825" s="594"/>
      <c r="I825" s="595"/>
      <c r="J825" s="596">
        <f>SUBTOTAL(9,J826:J829)</f>
        <v>0</v>
      </c>
      <c r="K825" s="594"/>
      <c r="L825" s="597">
        <f>SUBTOTAL(9,L826:L829)</f>
        <v>0</v>
      </c>
      <c r="M825" s="594"/>
      <c r="N825" s="597">
        <f>SUBTOTAL(9,N826:N829)</f>
        <v>0</v>
      </c>
      <c r="O825" s="598"/>
      <c r="P825" s="596">
        <f>SUBTOTAL(9,P826:P829)</f>
        <v>0</v>
      </c>
      <c r="Q825" s="596">
        <f>SUBTOTAL(9,Q826:Q829)</f>
        <v>0</v>
      </c>
      <c r="R825" s="592"/>
      <c r="S825" s="592"/>
      <c r="T825" s="590">
        <f>SUBTOTAL(9,T826:T829)</f>
        <v>1</v>
      </c>
      <c r="U825" s="564"/>
      <c r="V825" s="570"/>
      <c r="W825" s="570"/>
      <c r="X825" s="558"/>
    </row>
    <row r="826" spans="1:27" ht="11.25" outlineLevel="3">
      <c r="A826" s="599"/>
      <c r="B826" s="600"/>
      <c r="C826" s="601">
        <v>179</v>
      </c>
      <c r="D826" s="602" t="s">
        <v>1368</v>
      </c>
      <c r="E826" s="603" t="s">
        <v>1707</v>
      </c>
      <c r="F826" s="604" t="s">
        <v>1706</v>
      </c>
      <c r="G826" s="602" t="s">
        <v>634</v>
      </c>
      <c r="H826" s="605">
        <v>44.372099384799995</v>
      </c>
      <c r="I826" s="606">
        <v>0</v>
      </c>
      <c r="J826" s="607">
        <f>H826*I826</f>
        <v>0</v>
      </c>
      <c r="K826" s="605"/>
      <c r="L826" s="605">
        <f>H826*K826</f>
        <v>0</v>
      </c>
      <c r="M826" s="605"/>
      <c r="N826" s="605">
        <f>H826*M826</f>
        <v>0</v>
      </c>
      <c r="O826" s="607">
        <v>21</v>
      </c>
      <c r="P826" s="607">
        <f>J826*(O826/100)</f>
        <v>0</v>
      </c>
      <c r="Q826" s="607">
        <f>J826+P826</f>
        <v>0</v>
      </c>
      <c r="R826" s="608"/>
      <c r="S826" s="608"/>
      <c r="T826" s="609">
        <v>1</v>
      </c>
      <c r="U826" s="570"/>
      <c r="V826" s="570"/>
      <c r="W826" s="570"/>
      <c r="X826" s="558"/>
    </row>
    <row r="827" spans="1:27" ht="48.75" outlineLevel="4">
      <c r="A827" s="610"/>
      <c r="B827" s="611"/>
      <c r="C827" s="611"/>
      <c r="D827" s="612"/>
      <c r="E827" s="613" t="s">
        <v>1330</v>
      </c>
      <c r="F827" s="641" t="s">
        <v>1705</v>
      </c>
      <c r="G827" s="641"/>
      <c r="H827" s="642"/>
      <c r="I827" s="643"/>
      <c r="J827" s="644"/>
      <c r="K827" s="614"/>
      <c r="L827" s="614"/>
      <c r="M827" s="614"/>
      <c r="N827" s="614"/>
      <c r="O827" s="615"/>
      <c r="P827" s="615"/>
      <c r="Q827" s="615"/>
      <c r="R827" s="612"/>
      <c r="S827" s="612"/>
      <c r="T827" s="611"/>
      <c r="U827" s="564"/>
      <c r="V827" s="570"/>
      <c r="W827" s="570"/>
      <c r="X827" s="616" t="str">
        <f>F827</f>
        <v>Přesun hmot pro budovy občanské výstavby, bydlení, výrobu a služby  
  s nosnou svislou konstrukcí zděnou z cihel, tvárnic nebo kamene 
    vodorovná dopravní vzdálenost do 100 m 
    pro budovy výšky 
      přes 12 do 24 m</v>
      </c>
      <c r="Y827" s="562"/>
      <c r="AA827" s="617"/>
    </row>
    <row r="828" spans="1:27" ht="7.5" customHeight="1" outlineLevel="4">
      <c r="B828" s="557"/>
      <c r="C828" s="557"/>
      <c r="D828" s="558"/>
      <c r="E828" s="558"/>
      <c r="F828" s="618"/>
      <c r="G828" s="558"/>
      <c r="H828" s="559"/>
      <c r="I828" s="560"/>
      <c r="J828" s="561"/>
      <c r="K828" s="559"/>
      <c r="L828" s="559"/>
      <c r="M828" s="559"/>
      <c r="N828" s="559"/>
      <c r="O828" s="561"/>
      <c r="P828" s="561"/>
      <c r="Q828" s="561"/>
      <c r="R828" s="558"/>
      <c r="S828" s="558"/>
      <c r="T828" s="557"/>
      <c r="U828" s="570"/>
      <c r="X828" s="558"/>
    </row>
    <row r="829" spans="1:27" outlineLevel="3">
      <c r="B829" s="564"/>
      <c r="C829" s="564"/>
      <c r="D829" s="564"/>
      <c r="E829" s="564"/>
      <c r="F829" s="564"/>
      <c r="G829" s="564"/>
      <c r="H829" s="564"/>
      <c r="I829" s="570"/>
      <c r="J829" s="570"/>
      <c r="K829" s="564"/>
      <c r="L829" s="564"/>
      <c r="M829" s="564"/>
      <c r="N829" s="564"/>
      <c r="O829" s="564"/>
      <c r="P829" s="570"/>
      <c r="Q829" s="570"/>
      <c r="R829" s="570"/>
      <c r="S829" s="564"/>
      <c r="T829" s="564"/>
      <c r="X829" s="564"/>
    </row>
    <row r="830" spans="1:27" ht="11.25" outlineLevel="2">
      <c r="A830" s="589" t="s">
        <v>1704</v>
      </c>
      <c r="B830" s="590">
        <v>3</v>
      </c>
      <c r="C830" s="591"/>
      <c r="D830" s="592" t="s">
        <v>1336</v>
      </c>
      <c r="E830" s="592"/>
      <c r="F830" s="593" t="s">
        <v>1703</v>
      </c>
      <c r="G830" s="592"/>
      <c r="H830" s="594"/>
      <c r="I830" s="595"/>
      <c r="J830" s="596">
        <f>SUBTOTAL(9,J831:J896)</f>
        <v>0</v>
      </c>
      <c r="K830" s="594"/>
      <c r="L830" s="597">
        <f>SUBTOTAL(9,L831:L896)</f>
        <v>0.37206499999999998</v>
      </c>
      <c r="M830" s="594"/>
      <c r="N830" s="597">
        <f>SUBTOTAL(9,N831:N896)</f>
        <v>0.32566000000000001</v>
      </c>
      <c r="O830" s="598"/>
      <c r="P830" s="596">
        <f>SUBTOTAL(9,P831:P896)</f>
        <v>0</v>
      </c>
      <c r="Q830" s="596">
        <f>SUBTOTAL(9,Q831:Q896)</f>
        <v>0</v>
      </c>
      <c r="R830" s="592"/>
      <c r="S830" s="592"/>
      <c r="T830" s="590">
        <f>SUBTOTAL(9,T831:T896)</f>
        <v>18</v>
      </c>
      <c r="U830" s="564"/>
      <c r="V830" s="570"/>
      <c r="W830" s="570"/>
      <c r="X830" s="558"/>
    </row>
    <row r="831" spans="1:27" ht="11.25" outlineLevel="3">
      <c r="A831" s="599"/>
      <c r="B831" s="600"/>
      <c r="C831" s="601">
        <v>180</v>
      </c>
      <c r="D831" s="602" t="s">
        <v>1368</v>
      </c>
      <c r="E831" s="603" t="s">
        <v>1702</v>
      </c>
      <c r="F831" s="604" t="s">
        <v>1701</v>
      </c>
      <c r="G831" s="602" t="s">
        <v>114</v>
      </c>
      <c r="H831" s="605">
        <v>16</v>
      </c>
      <c r="I831" s="606">
        <v>0</v>
      </c>
      <c r="J831" s="607">
        <f>H831*I831</f>
        <v>0</v>
      </c>
      <c r="K831" s="605"/>
      <c r="L831" s="605">
        <f>H831*K831</f>
        <v>0</v>
      </c>
      <c r="M831" s="605">
        <v>1.4919999999999999E-2</v>
      </c>
      <c r="N831" s="605">
        <f>H831*M831</f>
        <v>0.23871999999999999</v>
      </c>
      <c r="O831" s="607">
        <v>21</v>
      </c>
      <c r="P831" s="607">
        <f>J831*(O831/100)</f>
        <v>0</v>
      </c>
      <c r="Q831" s="607">
        <f>J831+P831</f>
        <v>0</v>
      </c>
      <c r="R831" s="608"/>
      <c r="S831" s="608"/>
      <c r="T831" s="609">
        <v>1</v>
      </c>
      <c r="U831" s="570"/>
      <c r="V831" s="570"/>
      <c r="W831" s="570"/>
      <c r="X831" s="558"/>
    </row>
    <row r="832" spans="1:27" ht="9.75" outlineLevel="4">
      <c r="A832" s="610"/>
      <c r="B832" s="611"/>
      <c r="C832" s="611"/>
      <c r="D832" s="612"/>
      <c r="E832" s="613" t="s">
        <v>1330</v>
      </c>
      <c r="F832" s="641" t="s">
        <v>1700</v>
      </c>
      <c r="G832" s="641"/>
      <c r="H832" s="642"/>
      <c r="I832" s="643"/>
      <c r="J832" s="644"/>
      <c r="K832" s="614"/>
      <c r="L832" s="614"/>
      <c r="M832" s="614"/>
      <c r="N832" s="614"/>
      <c r="O832" s="615"/>
      <c r="P832" s="615"/>
      <c r="Q832" s="615"/>
      <c r="R832" s="612"/>
      <c r="S832" s="612"/>
      <c r="T832" s="611"/>
      <c r="U832" s="564"/>
      <c r="V832" s="570"/>
      <c r="W832" s="570"/>
      <c r="X832" s="616" t="str">
        <f>F832</f>
        <v>Demontáž potrubí z litinových trub odpadních nebo dešťových do DN 100</v>
      </c>
      <c r="Y832" s="562"/>
      <c r="AA832" s="617"/>
    </row>
    <row r="833" spans="1:27" ht="7.5" customHeight="1" outlineLevel="4">
      <c r="B833" s="557"/>
      <c r="C833" s="557"/>
      <c r="D833" s="558"/>
      <c r="E833" s="558"/>
      <c r="F833" s="618"/>
      <c r="G833" s="558"/>
      <c r="H833" s="559"/>
      <c r="I833" s="560"/>
      <c r="J833" s="561"/>
      <c r="K833" s="559"/>
      <c r="L833" s="559"/>
      <c r="M833" s="559"/>
      <c r="N833" s="559"/>
      <c r="O833" s="561"/>
      <c r="P833" s="561"/>
      <c r="Q833" s="561"/>
      <c r="R833" s="558"/>
      <c r="S833" s="558"/>
      <c r="T833" s="557"/>
      <c r="U833" s="570"/>
      <c r="X833" s="558"/>
    </row>
    <row r="834" spans="1:27" ht="11.25" customHeight="1" outlineLevel="4">
      <c r="A834" s="619"/>
      <c r="B834" s="620"/>
      <c r="C834" s="620"/>
      <c r="D834" s="621"/>
      <c r="E834" s="622" t="s">
        <v>1434</v>
      </c>
      <c r="F834" s="623" t="s">
        <v>1699</v>
      </c>
      <c r="G834" s="621"/>
      <c r="H834" s="624">
        <v>16</v>
      </c>
      <c r="I834" s="625"/>
      <c r="J834" s="626"/>
      <c r="K834" s="627"/>
      <c r="L834" s="627"/>
      <c r="M834" s="627"/>
      <c r="N834" s="627"/>
      <c r="O834" s="626"/>
      <c r="P834" s="626"/>
      <c r="Q834" s="626"/>
      <c r="R834" s="621"/>
      <c r="S834" s="621"/>
      <c r="T834" s="620"/>
      <c r="U834" s="564"/>
      <c r="V834" s="570"/>
      <c r="W834" s="570"/>
      <c r="X834" s="558"/>
    </row>
    <row r="835" spans="1:27" ht="7.5" customHeight="1" outlineLevel="4">
      <c r="A835" s="570"/>
      <c r="B835" s="557"/>
      <c r="C835" s="557"/>
      <c r="D835" s="558"/>
      <c r="E835" s="558"/>
      <c r="F835" s="568"/>
      <c r="G835" s="558"/>
      <c r="H835" s="559"/>
      <c r="I835" s="560"/>
      <c r="J835" s="561"/>
      <c r="K835" s="559"/>
      <c r="L835" s="559"/>
      <c r="M835" s="559"/>
      <c r="N835" s="559"/>
      <c r="O835" s="561"/>
      <c r="P835" s="561"/>
      <c r="Q835" s="561"/>
      <c r="R835" s="558"/>
      <c r="S835" s="558"/>
      <c r="T835" s="557"/>
      <c r="U835" s="570"/>
      <c r="X835" s="558"/>
    </row>
    <row r="836" spans="1:27" ht="11.25" outlineLevel="3">
      <c r="A836" s="599"/>
      <c r="B836" s="600"/>
      <c r="C836" s="601">
        <v>181</v>
      </c>
      <c r="D836" s="602" t="s">
        <v>1368</v>
      </c>
      <c r="E836" s="603" t="s">
        <v>1698</v>
      </c>
      <c r="F836" s="604" t="s">
        <v>1697</v>
      </c>
      <c r="G836" s="602" t="s">
        <v>114</v>
      </c>
      <c r="H836" s="605">
        <v>14</v>
      </c>
      <c r="I836" s="606">
        <v>0</v>
      </c>
      <c r="J836" s="607">
        <f>H836*I836</f>
        <v>0</v>
      </c>
      <c r="K836" s="605"/>
      <c r="L836" s="605">
        <f>H836*K836</f>
        <v>0</v>
      </c>
      <c r="M836" s="605">
        <v>1.98E-3</v>
      </c>
      <c r="N836" s="605">
        <f>H836*M836</f>
        <v>2.7720000000000002E-2</v>
      </c>
      <c r="O836" s="607">
        <v>21</v>
      </c>
      <c r="P836" s="607">
        <f>J836*(O836/100)</f>
        <v>0</v>
      </c>
      <c r="Q836" s="607">
        <f>J836+P836</f>
        <v>0</v>
      </c>
      <c r="R836" s="608"/>
      <c r="S836" s="608"/>
      <c r="T836" s="609">
        <v>1</v>
      </c>
      <c r="U836" s="570"/>
      <c r="V836" s="570"/>
      <c r="W836" s="570"/>
      <c r="X836" s="558"/>
    </row>
    <row r="837" spans="1:27" ht="9.75" outlineLevel="4">
      <c r="A837" s="610"/>
      <c r="B837" s="611"/>
      <c r="C837" s="611"/>
      <c r="D837" s="612"/>
      <c r="E837" s="613" t="s">
        <v>1330</v>
      </c>
      <c r="F837" s="641" t="s">
        <v>1696</v>
      </c>
      <c r="G837" s="641"/>
      <c r="H837" s="642"/>
      <c r="I837" s="643"/>
      <c r="J837" s="644"/>
      <c r="K837" s="614"/>
      <c r="L837" s="614"/>
      <c r="M837" s="614"/>
      <c r="N837" s="614"/>
      <c r="O837" s="615"/>
      <c r="P837" s="615"/>
      <c r="Q837" s="615"/>
      <c r="R837" s="612"/>
      <c r="S837" s="612"/>
      <c r="T837" s="611"/>
      <c r="U837" s="564"/>
      <c r="V837" s="570"/>
      <c r="W837" s="570"/>
      <c r="X837" s="616" t="str">
        <f>F837</f>
        <v>Demontáž potrubí z novodurových trub odpadních nebo připojovacích přes 75 do D 114</v>
      </c>
      <c r="Y837" s="562"/>
      <c r="AA837" s="617"/>
    </row>
    <row r="838" spans="1:27" ht="7.5" customHeight="1" outlineLevel="4">
      <c r="B838" s="557"/>
      <c r="C838" s="557"/>
      <c r="D838" s="558"/>
      <c r="E838" s="558"/>
      <c r="F838" s="618"/>
      <c r="G838" s="558"/>
      <c r="H838" s="559"/>
      <c r="I838" s="560"/>
      <c r="J838" s="561"/>
      <c r="K838" s="559"/>
      <c r="L838" s="559"/>
      <c r="M838" s="559"/>
      <c r="N838" s="559"/>
      <c r="O838" s="561"/>
      <c r="P838" s="561"/>
      <c r="Q838" s="561"/>
      <c r="R838" s="558"/>
      <c r="S838" s="558"/>
      <c r="T838" s="557"/>
      <c r="U838" s="570"/>
      <c r="X838" s="558"/>
    </row>
    <row r="839" spans="1:27" ht="11.25" customHeight="1" outlineLevel="4">
      <c r="A839" s="619"/>
      <c r="B839" s="620"/>
      <c r="C839" s="620"/>
      <c r="D839" s="621"/>
      <c r="E839" s="622" t="s">
        <v>1434</v>
      </c>
      <c r="F839" s="623" t="s">
        <v>1695</v>
      </c>
      <c r="G839" s="621"/>
      <c r="H839" s="624">
        <v>14</v>
      </c>
      <c r="I839" s="625"/>
      <c r="J839" s="626"/>
      <c r="K839" s="627"/>
      <c r="L839" s="627"/>
      <c r="M839" s="627"/>
      <c r="N839" s="627"/>
      <c r="O839" s="626"/>
      <c r="P839" s="626"/>
      <c r="Q839" s="626"/>
      <c r="R839" s="621"/>
      <c r="S839" s="621"/>
      <c r="T839" s="620"/>
      <c r="U839" s="564"/>
      <c r="V839" s="570"/>
      <c r="W839" s="570"/>
      <c r="X839" s="558"/>
    </row>
    <row r="840" spans="1:27" ht="7.5" customHeight="1" outlineLevel="4">
      <c r="A840" s="570"/>
      <c r="B840" s="557"/>
      <c r="C840" s="557"/>
      <c r="D840" s="558"/>
      <c r="E840" s="558"/>
      <c r="F840" s="568"/>
      <c r="G840" s="558"/>
      <c r="H840" s="559"/>
      <c r="I840" s="560"/>
      <c r="J840" s="561"/>
      <c r="K840" s="559"/>
      <c r="L840" s="559"/>
      <c r="M840" s="559"/>
      <c r="N840" s="559"/>
      <c r="O840" s="561"/>
      <c r="P840" s="561"/>
      <c r="Q840" s="561"/>
      <c r="R840" s="558"/>
      <c r="S840" s="558"/>
      <c r="T840" s="557"/>
      <c r="U840" s="570"/>
      <c r="X840" s="558"/>
    </row>
    <row r="841" spans="1:27" ht="11.25" outlineLevel="3">
      <c r="A841" s="599"/>
      <c r="B841" s="600"/>
      <c r="C841" s="601">
        <v>182</v>
      </c>
      <c r="D841" s="602" t="s">
        <v>1368</v>
      </c>
      <c r="E841" s="603" t="s">
        <v>1694</v>
      </c>
      <c r="F841" s="604" t="s">
        <v>1693</v>
      </c>
      <c r="G841" s="602" t="s">
        <v>137</v>
      </c>
      <c r="H841" s="605">
        <v>2</v>
      </c>
      <c r="I841" s="606">
        <v>0</v>
      </c>
      <c r="J841" s="607">
        <f>H841*I841</f>
        <v>0</v>
      </c>
      <c r="K841" s="605"/>
      <c r="L841" s="605">
        <f>H841*K841</f>
        <v>0</v>
      </c>
      <c r="M841" s="605">
        <v>2.9610000000000001E-2</v>
      </c>
      <c r="N841" s="605">
        <f>H841*M841</f>
        <v>5.9220000000000002E-2</v>
      </c>
      <c r="O841" s="607">
        <v>21</v>
      </c>
      <c r="P841" s="607">
        <f>J841*(O841/100)</f>
        <v>0</v>
      </c>
      <c r="Q841" s="607">
        <f>J841+P841</f>
        <v>0</v>
      </c>
      <c r="R841" s="608"/>
      <c r="S841" s="608"/>
      <c r="T841" s="609">
        <v>1</v>
      </c>
      <c r="U841" s="570"/>
      <c r="V841" s="570"/>
      <c r="W841" s="570"/>
      <c r="X841" s="558"/>
    </row>
    <row r="842" spans="1:27" ht="9.75" outlineLevel="4">
      <c r="A842" s="610"/>
      <c r="B842" s="611"/>
      <c r="C842" s="611"/>
      <c r="D842" s="612"/>
      <c r="E842" s="613" t="s">
        <v>1330</v>
      </c>
      <c r="F842" s="641" t="s">
        <v>1692</v>
      </c>
      <c r="G842" s="641"/>
      <c r="H842" s="642"/>
      <c r="I842" s="643"/>
      <c r="J842" s="644"/>
      <c r="K842" s="614"/>
      <c r="L842" s="614"/>
      <c r="M842" s="614"/>
      <c r="N842" s="614"/>
      <c r="O842" s="615"/>
      <c r="P842" s="615"/>
      <c r="Q842" s="615"/>
      <c r="R842" s="612"/>
      <c r="S842" s="612"/>
      <c r="T842" s="611"/>
      <c r="U842" s="564"/>
      <c r="V842" s="570"/>
      <c r="W842" s="570"/>
      <c r="X842" s="616" t="str">
        <f>F842</f>
        <v>Demontáž kanalizačního příslušenství vpustí podlahových z kyselinovzdorné kameniny DN 100</v>
      </c>
      <c r="Y842" s="562"/>
      <c r="AA842" s="617"/>
    </row>
    <row r="843" spans="1:27" ht="7.5" customHeight="1" outlineLevel="4">
      <c r="B843" s="557"/>
      <c r="C843" s="557"/>
      <c r="D843" s="558"/>
      <c r="E843" s="558"/>
      <c r="F843" s="618"/>
      <c r="G843" s="558"/>
      <c r="H843" s="559"/>
      <c r="I843" s="560"/>
      <c r="J843" s="561"/>
      <c r="K843" s="559"/>
      <c r="L843" s="559"/>
      <c r="M843" s="559"/>
      <c r="N843" s="559"/>
      <c r="O843" s="561"/>
      <c r="P843" s="561"/>
      <c r="Q843" s="561"/>
      <c r="R843" s="558"/>
      <c r="S843" s="558"/>
      <c r="T843" s="557"/>
      <c r="U843" s="570"/>
      <c r="X843" s="558"/>
    </row>
    <row r="844" spans="1:27" ht="22.5" outlineLevel="3">
      <c r="A844" s="599"/>
      <c r="B844" s="600"/>
      <c r="C844" s="601">
        <v>183</v>
      </c>
      <c r="D844" s="602" t="s">
        <v>1368</v>
      </c>
      <c r="E844" s="603" t="s">
        <v>1691</v>
      </c>
      <c r="F844" s="604" t="s">
        <v>1690</v>
      </c>
      <c r="G844" s="602" t="s">
        <v>114</v>
      </c>
      <c r="H844" s="605">
        <v>6</v>
      </c>
      <c r="I844" s="606">
        <v>0</v>
      </c>
      <c r="J844" s="607">
        <f>H844*I844</f>
        <v>0</v>
      </c>
      <c r="K844" s="605">
        <v>1.7639999999999999E-2</v>
      </c>
      <c r="L844" s="605">
        <f>H844*K844</f>
        <v>0.10583999999999999</v>
      </c>
      <c r="M844" s="605"/>
      <c r="N844" s="605">
        <f>H844*M844</f>
        <v>0</v>
      </c>
      <c r="O844" s="607">
        <v>21</v>
      </c>
      <c r="P844" s="607">
        <f>J844*(O844/100)</f>
        <v>0</v>
      </c>
      <c r="Q844" s="607">
        <f>J844+P844</f>
        <v>0</v>
      </c>
      <c r="R844" s="608"/>
      <c r="S844" s="608"/>
      <c r="T844" s="609">
        <v>1</v>
      </c>
      <c r="U844" s="570"/>
      <c r="V844" s="570"/>
      <c r="W844" s="570"/>
      <c r="X844" s="558"/>
    </row>
    <row r="845" spans="1:27" ht="9.75" outlineLevel="4">
      <c r="A845" s="610"/>
      <c r="B845" s="611"/>
      <c r="C845" s="611"/>
      <c r="D845" s="612"/>
      <c r="E845" s="613" t="s">
        <v>1330</v>
      </c>
      <c r="F845" s="641" t="s">
        <v>1689</v>
      </c>
      <c r="G845" s="641"/>
      <c r="H845" s="642"/>
      <c r="I845" s="643"/>
      <c r="J845" s="644"/>
      <c r="K845" s="614"/>
      <c r="L845" s="614"/>
      <c r="M845" s="614"/>
      <c r="N845" s="614"/>
      <c r="O845" s="615"/>
      <c r="P845" s="615"/>
      <c r="Q845" s="615"/>
      <c r="R845" s="612"/>
      <c r="S845" s="612"/>
      <c r="T845" s="611"/>
      <c r="U845" s="564"/>
      <c r="V845" s="570"/>
      <c r="W845" s="570"/>
      <c r="X845" s="616" t="str">
        <f>F845</f>
        <v>Potrubí z kameninových trub hrdlových s integrovaným spojem svodné pryžové těsnění spojovací systém F DN 125</v>
      </c>
      <c r="Y845" s="562"/>
      <c r="AA845" s="617"/>
    </row>
    <row r="846" spans="1:27" ht="7.5" customHeight="1" outlineLevel="4">
      <c r="B846" s="557"/>
      <c r="C846" s="557"/>
      <c r="D846" s="558"/>
      <c r="E846" s="558"/>
      <c r="F846" s="618"/>
      <c r="G846" s="558"/>
      <c r="H846" s="559"/>
      <c r="I846" s="560"/>
      <c r="J846" s="561"/>
      <c r="K846" s="559"/>
      <c r="L846" s="559"/>
      <c r="M846" s="559"/>
      <c r="N846" s="559"/>
      <c r="O846" s="561"/>
      <c r="P846" s="561"/>
      <c r="Q846" s="561"/>
      <c r="R846" s="558"/>
      <c r="S846" s="558"/>
      <c r="T846" s="557"/>
      <c r="U846" s="570"/>
      <c r="X846" s="558"/>
    </row>
    <row r="847" spans="1:27" ht="11.25" customHeight="1" outlineLevel="4">
      <c r="A847" s="619"/>
      <c r="B847" s="620"/>
      <c r="C847" s="620"/>
      <c r="D847" s="621"/>
      <c r="E847" s="622" t="s">
        <v>1434</v>
      </c>
      <c r="F847" s="623" t="s">
        <v>1688</v>
      </c>
      <c r="G847" s="621"/>
      <c r="H847" s="624">
        <v>4.5</v>
      </c>
      <c r="I847" s="625"/>
      <c r="J847" s="626"/>
      <c r="K847" s="627"/>
      <c r="L847" s="627"/>
      <c r="M847" s="627"/>
      <c r="N847" s="627"/>
      <c r="O847" s="626"/>
      <c r="P847" s="626"/>
      <c r="Q847" s="626"/>
      <c r="R847" s="621"/>
      <c r="S847" s="621"/>
      <c r="T847" s="620"/>
      <c r="U847" s="564"/>
      <c r="V847" s="570"/>
      <c r="W847" s="570"/>
      <c r="X847" s="558"/>
    </row>
    <row r="848" spans="1:27" ht="11.25" customHeight="1" outlineLevel="4">
      <c r="A848" s="619"/>
      <c r="B848" s="620"/>
      <c r="C848" s="620"/>
      <c r="D848" s="621"/>
      <c r="E848" s="622"/>
      <c r="F848" s="623" t="s">
        <v>1687</v>
      </c>
      <c r="G848" s="621"/>
      <c r="H848" s="624">
        <v>1.5</v>
      </c>
      <c r="I848" s="625"/>
      <c r="J848" s="626"/>
      <c r="K848" s="627"/>
      <c r="L848" s="627"/>
      <c r="M848" s="627"/>
      <c r="N848" s="627"/>
      <c r="O848" s="626"/>
      <c r="P848" s="626"/>
      <c r="Q848" s="626"/>
      <c r="R848" s="621"/>
      <c r="S848" s="621"/>
      <c r="T848" s="620"/>
      <c r="U848" s="564"/>
      <c r="V848" s="570"/>
      <c r="W848" s="570"/>
      <c r="X848" s="558"/>
    </row>
    <row r="849" spans="1:27" ht="7.5" customHeight="1" outlineLevel="4">
      <c r="A849" s="570"/>
      <c r="B849" s="557"/>
      <c r="C849" s="557"/>
      <c r="D849" s="558"/>
      <c r="E849" s="558"/>
      <c r="F849" s="568"/>
      <c r="G849" s="558"/>
      <c r="H849" s="559"/>
      <c r="I849" s="560"/>
      <c r="J849" s="561"/>
      <c r="K849" s="559"/>
      <c r="L849" s="559"/>
      <c r="M849" s="559"/>
      <c r="N849" s="559"/>
      <c r="O849" s="561"/>
      <c r="P849" s="561"/>
      <c r="Q849" s="561"/>
      <c r="R849" s="558"/>
      <c r="S849" s="558"/>
      <c r="T849" s="557"/>
      <c r="U849" s="570"/>
      <c r="X849" s="558"/>
    </row>
    <row r="850" spans="1:27" ht="22.5" outlineLevel="3">
      <c r="A850" s="599"/>
      <c r="B850" s="600"/>
      <c r="C850" s="601">
        <v>184</v>
      </c>
      <c r="D850" s="602" t="s">
        <v>1368</v>
      </c>
      <c r="E850" s="603" t="s">
        <v>1686</v>
      </c>
      <c r="F850" s="604" t="s">
        <v>1685</v>
      </c>
      <c r="G850" s="602" t="s">
        <v>114</v>
      </c>
      <c r="H850" s="605">
        <v>1</v>
      </c>
      <c r="I850" s="606">
        <v>0</v>
      </c>
      <c r="J850" s="607">
        <f>H850*I850</f>
        <v>0</v>
      </c>
      <c r="K850" s="605">
        <v>2.8150000000000001E-2</v>
      </c>
      <c r="L850" s="605">
        <f>H850*K850</f>
        <v>2.8150000000000001E-2</v>
      </c>
      <c r="M850" s="605"/>
      <c r="N850" s="605">
        <f>H850*M850</f>
        <v>0</v>
      </c>
      <c r="O850" s="607">
        <v>21</v>
      </c>
      <c r="P850" s="607">
        <f>J850*(O850/100)</f>
        <v>0</v>
      </c>
      <c r="Q850" s="607">
        <f>J850+P850</f>
        <v>0</v>
      </c>
      <c r="R850" s="608"/>
      <c r="S850" s="608"/>
      <c r="T850" s="609">
        <v>1</v>
      </c>
      <c r="U850" s="570"/>
      <c r="V850" s="570"/>
      <c r="W850" s="570"/>
      <c r="X850" s="558"/>
    </row>
    <row r="851" spans="1:27" ht="9.75" outlineLevel="4">
      <c r="A851" s="610"/>
      <c r="B851" s="611"/>
      <c r="C851" s="611"/>
      <c r="D851" s="612"/>
      <c r="E851" s="613" t="s">
        <v>1330</v>
      </c>
      <c r="F851" s="641" t="s">
        <v>1684</v>
      </c>
      <c r="G851" s="641"/>
      <c r="H851" s="642"/>
      <c r="I851" s="643"/>
      <c r="J851" s="644"/>
      <c r="K851" s="614"/>
      <c r="L851" s="614"/>
      <c r="M851" s="614"/>
      <c r="N851" s="614"/>
      <c r="O851" s="615"/>
      <c r="P851" s="615"/>
      <c r="Q851" s="615"/>
      <c r="R851" s="612"/>
      <c r="S851" s="612"/>
      <c r="T851" s="611"/>
      <c r="U851" s="564"/>
      <c r="V851" s="570"/>
      <c r="W851" s="570"/>
      <c r="X851" s="616" t="str">
        <f>F851</f>
        <v>Potrubí z kameninových trub hrdlových s integrovaným spojem svodné pryžové těsnění spojovací systém F DN 150</v>
      </c>
      <c r="Y851" s="562"/>
      <c r="AA851" s="617"/>
    </row>
    <row r="852" spans="1:27" ht="7.5" customHeight="1" outlineLevel="4">
      <c r="B852" s="557"/>
      <c r="C852" s="557"/>
      <c r="D852" s="558"/>
      <c r="E852" s="558"/>
      <c r="F852" s="618"/>
      <c r="G852" s="558"/>
      <c r="H852" s="559"/>
      <c r="I852" s="560"/>
      <c r="J852" s="561"/>
      <c r="K852" s="559"/>
      <c r="L852" s="559"/>
      <c r="M852" s="559"/>
      <c r="N852" s="559"/>
      <c r="O852" s="561"/>
      <c r="P852" s="561"/>
      <c r="Q852" s="561"/>
      <c r="R852" s="558"/>
      <c r="S852" s="558"/>
      <c r="T852" s="557"/>
      <c r="U852" s="570"/>
      <c r="X852" s="558"/>
    </row>
    <row r="853" spans="1:27" ht="11.25" outlineLevel="3">
      <c r="A853" s="599"/>
      <c r="B853" s="600"/>
      <c r="C853" s="601">
        <v>185</v>
      </c>
      <c r="D853" s="602" t="s">
        <v>1368</v>
      </c>
      <c r="E853" s="603" t="s">
        <v>1683</v>
      </c>
      <c r="F853" s="604" t="s">
        <v>1682</v>
      </c>
      <c r="G853" s="602" t="s">
        <v>114</v>
      </c>
      <c r="H853" s="605">
        <v>23</v>
      </c>
      <c r="I853" s="606">
        <v>0</v>
      </c>
      <c r="J853" s="607">
        <f>H853*I853</f>
        <v>0</v>
      </c>
      <c r="K853" s="605">
        <v>1.42E-3</v>
      </c>
      <c r="L853" s="605">
        <f>H853*K853</f>
        <v>3.2660000000000002E-2</v>
      </c>
      <c r="M853" s="605"/>
      <c r="N853" s="605">
        <f>H853*M853</f>
        <v>0</v>
      </c>
      <c r="O853" s="607">
        <v>21</v>
      </c>
      <c r="P853" s="607">
        <f>J853*(O853/100)</f>
        <v>0</v>
      </c>
      <c r="Q853" s="607">
        <f>J853+P853</f>
        <v>0</v>
      </c>
      <c r="R853" s="608"/>
      <c r="S853" s="608"/>
      <c r="T853" s="609">
        <v>1</v>
      </c>
      <c r="U853" s="570"/>
      <c r="V853" s="570"/>
      <c r="W853" s="570"/>
      <c r="X853" s="558"/>
    </row>
    <row r="854" spans="1:27" ht="39" outlineLevel="4">
      <c r="A854" s="610"/>
      <c r="B854" s="611"/>
      <c r="C854" s="611"/>
      <c r="D854" s="612"/>
      <c r="E854" s="613" t="s">
        <v>1330</v>
      </c>
      <c r="F854" s="641" t="s">
        <v>1675</v>
      </c>
      <c r="G854" s="641"/>
      <c r="H854" s="642"/>
      <c r="I854" s="643"/>
      <c r="J854" s="644"/>
      <c r="K854" s="614"/>
      <c r="L854" s="614"/>
      <c r="M854" s="614"/>
      <c r="N854" s="614"/>
      <c r="O854" s="615"/>
      <c r="P854" s="615"/>
      <c r="Q854" s="615"/>
      <c r="R854" s="612"/>
      <c r="S854" s="612"/>
      <c r="T854" s="611"/>
      <c r="U854" s="564"/>
      <c r="V854" s="570"/>
      <c r="W854" s="570"/>
      <c r="X854" s="616" t="str">
        <f>F854</f>
        <v>Potrubí z plastových trub 
  polypropylenové 
    odpadní (svislé) 
      DN 75</v>
      </c>
      <c r="Y854" s="562"/>
      <c r="AA854" s="617"/>
    </row>
    <row r="855" spans="1:27" ht="7.5" customHeight="1" outlineLevel="4">
      <c r="B855" s="557"/>
      <c r="C855" s="557"/>
      <c r="D855" s="558"/>
      <c r="E855" s="558"/>
      <c r="F855" s="618"/>
      <c r="G855" s="558"/>
      <c r="H855" s="559"/>
      <c r="I855" s="560"/>
      <c r="J855" s="561"/>
      <c r="K855" s="559"/>
      <c r="L855" s="559"/>
      <c r="M855" s="559"/>
      <c r="N855" s="559"/>
      <c r="O855" s="561"/>
      <c r="P855" s="561"/>
      <c r="Q855" s="561"/>
      <c r="R855" s="558"/>
      <c r="S855" s="558"/>
      <c r="T855" s="557"/>
      <c r="U855" s="570"/>
      <c r="X855" s="558"/>
    </row>
    <row r="856" spans="1:27" ht="11.25" outlineLevel="3">
      <c r="A856" s="599"/>
      <c r="B856" s="600"/>
      <c r="C856" s="601">
        <v>186</v>
      </c>
      <c r="D856" s="602" t="s">
        <v>1368</v>
      </c>
      <c r="E856" s="603" t="s">
        <v>1681</v>
      </c>
      <c r="F856" s="604" t="s">
        <v>1680</v>
      </c>
      <c r="G856" s="602" t="s">
        <v>114</v>
      </c>
      <c r="H856" s="605">
        <v>6</v>
      </c>
      <c r="I856" s="606">
        <v>0</v>
      </c>
      <c r="J856" s="607">
        <f>H856*I856</f>
        <v>0</v>
      </c>
      <c r="K856" s="605">
        <v>1.2319999999999999E-2</v>
      </c>
      <c r="L856" s="605">
        <f>H856*K856</f>
        <v>7.392E-2</v>
      </c>
      <c r="M856" s="605"/>
      <c r="N856" s="605">
        <f>H856*M856</f>
        <v>0</v>
      </c>
      <c r="O856" s="607">
        <v>21</v>
      </c>
      <c r="P856" s="607">
        <f>J856*(O856/100)</f>
        <v>0</v>
      </c>
      <c r="Q856" s="607">
        <f>J856+P856</f>
        <v>0</v>
      </c>
      <c r="R856" s="608"/>
      <c r="S856" s="608"/>
      <c r="T856" s="609">
        <v>1</v>
      </c>
      <c r="U856" s="570"/>
      <c r="V856" s="570"/>
      <c r="W856" s="570"/>
      <c r="X856" s="558"/>
    </row>
    <row r="857" spans="1:27" ht="39" outlineLevel="4">
      <c r="A857" s="610"/>
      <c r="B857" s="611"/>
      <c r="C857" s="611"/>
      <c r="D857" s="612"/>
      <c r="E857" s="613" t="s">
        <v>1330</v>
      </c>
      <c r="F857" s="641" t="s">
        <v>1675</v>
      </c>
      <c r="G857" s="641"/>
      <c r="H857" s="642"/>
      <c r="I857" s="643"/>
      <c r="J857" s="644"/>
      <c r="K857" s="614"/>
      <c r="L857" s="614"/>
      <c r="M857" s="614"/>
      <c r="N857" s="614"/>
      <c r="O857" s="615"/>
      <c r="P857" s="615"/>
      <c r="Q857" s="615"/>
      <c r="R857" s="612"/>
      <c r="S857" s="612"/>
      <c r="T857" s="611"/>
      <c r="U857" s="564"/>
      <c r="V857" s="570"/>
      <c r="W857" s="570"/>
      <c r="X857" s="616" t="str">
        <f>F857</f>
        <v>Potrubí z plastových trub 
  polypropylenové 
    odpadní (svislé) 
      DN 75</v>
      </c>
      <c r="Y857" s="562"/>
      <c r="AA857" s="617"/>
    </row>
    <row r="858" spans="1:27" ht="7.5" customHeight="1" outlineLevel="4">
      <c r="B858" s="557"/>
      <c r="C858" s="557"/>
      <c r="D858" s="558"/>
      <c r="E858" s="558"/>
      <c r="F858" s="618"/>
      <c r="G858" s="558"/>
      <c r="H858" s="559"/>
      <c r="I858" s="560"/>
      <c r="J858" s="561"/>
      <c r="K858" s="559"/>
      <c r="L858" s="559"/>
      <c r="M858" s="559"/>
      <c r="N858" s="559"/>
      <c r="O858" s="561"/>
      <c r="P858" s="561"/>
      <c r="Q858" s="561"/>
      <c r="R858" s="558"/>
      <c r="S858" s="558"/>
      <c r="T858" s="557"/>
      <c r="U858" s="570"/>
      <c r="X858" s="558"/>
    </row>
    <row r="859" spans="1:27" ht="11.25" outlineLevel="3">
      <c r="A859" s="599"/>
      <c r="B859" s="600"/>
      <c r="C859" s="601">
        <v>187</v>
      </c>
      <c r="D859" s="602" t="s">
        <v>1368</v>
      </c>
      <c r="E859" s="603" t="s">
        <v>1679</v>
      </c>
      <c r="F859" s="604" t="s">
        <v>1678</v>
      </c>
      <c r="G859" s="602" t="s">
        <v>114</v>
      </c>
      <c r="H859" s="605">
        <v>45</v>
      </c>
      <c r="I859" s="606">
        <v>0</v>
      </c>
      <c r="J859" s="607">
        <f>H859*I859</f>
        <v>0</v>
      </c>
      <c r="K859" s="605">
        <v>2.0100000000000001E-3</v>
      </c>
      <c r="L859" s="605">
        <f>H859*K859</f>
        <v>9.0450000000000003E-2</v>
      </c>
      <c r="M859" s="605"/>
      <c r="N859" s="605">
        <f>H859*M859</f>
        <v>0</v>
      </c>
      <c r="O859" s="607">
        <v>21</v>
      </c>
      <c r="P859" s="607">
        <f>J859*(O859/100)</f>
        <v>0</v>
      </c>
      <c r="Q859" s="607">
        <f>J859+P859</f>
        <v>0</v>
      </c>
      <c r="R859" s="608"/>
      <c r="S859" s="608"/>
      <c r="T859" s="609">
        <v>1</v>
      </c>
      <c r="U859" s="570"/>
      <c r="V859" s="570"/>
      <c r="W859" s="570"/>
      <c r="X859" s="558"/>
    </row>
    <row r="860" spans="1:27" ht="39" outlineLevel="4">
      <c r="A860" s="610"/>
      <c r="B860" s="611"/>
      <c r="C860" s="611"/>
      <c r="D860" s="612"/>
      <c r="E860" s="613" t="s">
        <v>1330</v>
      </c>
      <c r="F860" s="641" t="s">
        <v>1675</v>
      </c>
      <c r="G860" s="641"/>
      <c r="H860" s="642"/>
      <c r="I860" s="643"/>
      <c r="J860" s="644"/>
      <c r="K860" s="614"/>
      <c r="L860" s="614"/>
      <c r="M860" s="614"/>
      <c r="N860" s="614"/>
      <c r="O860" s="615"/>
      <c r="P860" s="615"/>
      <c r="Q860" s="615"/>
      <c r="R860" s="612"/>
      <c r="S860" s="612"/>
      <c r="T860" s="611"/>
      <c r="U860" s="564"/>
      <c r="V860" s="570"/>
      <c r="W860" s="570"/>
      <c r="X860" s="616" t="str">
        <f>F860</f>
        <v>Potrubí z plastových trub 
  polypropylenové 
    odpadní (svislé) 
      DN 75</v>
      </c>
      <c r="Y860" s="562"/>
      <c r="AA860" s="617"/>
    </row>
    <row r="861" spans="1:27" ht="7.5" customHeight="1" outlineLevel="4">
      <c r="B861" s="557"/>
      <c r="C861" s="557"/>
      <c r="D861" s="558"/>
      <c r="E861" s="558"/>
      <c r="F861" s="618"/>
      <c r="G861" s="558"/>
      <c r="H861" s="559"/>
      <c r="I861" s="560"/>
      <c r="J861" s="561"/>
      <c r="K861" s="559"/>
      <c r="L861" s="559"/>
      <c r="M861" s="559"/>
      <c r="N861" s="559"/>
      <c r="O861" s="561"/>
      <c r="P861" s="561"/>
      <c r="Q861" s="561"/>
      <c r="R861" s="558"/>
      <c r="S861" s="558"/>
      <c r="T861" s="557"/>
      <c r="U861" s="570"/>
      <c r="X861" s="558"/>
    </row>
    <row r="862" spans="1:27" ht="11.25" outlineLevel="3">
      <c r="A862" s="599"/>
      <c r="B862" s="600"/>
      <c r="C862" s="601">
        <v>188</v>
      </c>
      <c r="D862" s="602" t="s">
        <v>1368</v>
      </c>
      <c r="E862" s="603" t="s">
        <v>1677</v>
      </c>
      <c r="F862" s="604" t="s">
        <v>1676</v>
      </c>
      <c r="G862" s="602" t="s">
        <v>114</v>
      </c>
      <c r="H862" s="605">
        <v>13</v>
      </c>
      <c r="I862" s="606">
        <v>0</v>
      </c>
      <c r="J862" s="607">
        <f>H862*I862</f>
        <v>0</v>
      </c>
      <c r="K862" s="605">
        <v>5.9000000000000003E-4</v>
      </c>
      <c r="L862" s="605">
        <f>H862*K862</f>
        <v>7.6700000000000006E-3</v>
      </c>
      <c r="M862" s="605"/>
      <c r="N862" s="605">
        <f>H862*M862</f>
        <v>0</v>
      </c>
      <c r="O862" s="607">
        <v>21</v>
      </c>
      <c r="P862" s="607">
        <f>J862*(O862/100)</f>
        <v>0</v>
      </c>
      <c r="Q862" s="607">
        <f>J862+P862</f>
        <v>0</v>
      </c>
      <c r="R862" s="608"/>
      <c r="S862" s="608"/>
      <c r="T862" s="609">
        <v>1</v>
      </c>
      <c r="U862" s="570"/>
      <c r="V862" s="570"/>
      <c r="W862" s="570"/>
      <c r="X862" s="558"/>
    </row>
    <row r="863" spans="1:27" ht="39" outlineLevel="4">
      <c r="A863" s="610"/>
      <c r="B863" s="611"/>
      <c r="C863" s="611"/>
      <c r="D863" s="612"/>
      <c r="E863" s="613" t="s">
        <v>1330</v>
      </c>
      <c r="F863" s="641" t="s">
        <v>1675</v>
      </c>
      <c r="G863" s="641"/>
      <c r="H863" s="642"/>
      <c r="I863" s="643"/>
      <c r="J863" s="644"/>
      <c r="K863" s="614"/>
      <c r="L863" s="614"/>
      <c r="M863" s="614"/>
      <c r="N863" s="614"/>
      <c r="O863" s="615"/>
      <c r="P863" s="615"/>
      <c r="Q863" s="615"/>
      <c r="R863" s="612"/>
      <c r="S863" s="612"/>
      <c r="T863" s="611"/>
      <c r="U863" s="564"/>
      <c r="V863" s="570"/>
      <c r="W863" s="570"/>
      <c r="X863" s="616" t="str">
        <f>F863</f>
        <v>Potrubí z plastových trub 
  polypropylenové 
    odpadní (svislé) 
      DN 75</v>
      </c>
      <c r="Y863" s="562"/>
      <c r="AA863" s="617"/>
    </row>
    <row r="864" spans="1:27" ht="7.5" customHeight="1" outlineLevel="4">
      <c r="B864" s="557"/>
      <c r="C864" s="557"/>
      <c r="D864" s="558"/>
      <c r="E864" s="558"/>
      <c r="F864" s="618"/>
      <c r="G864" s="558"/>
      <c r="H864" s="559"/>
      <c r="I864" s="560"/>
      <c r="J864" s="561"/>
      <c r="K864" s="559"/>
      <c r="L864" s="559"/>
      <c r="M864" s="559"/>
      <c r="N864" s="559"/>
      <c r="O864" s="561"/>
      <c r="P864" s="561"/>
      <c r="Q864" s="561"/>
      <c r="R864" s="558"/>
      <c r="S864" s="558"/>
      <c r="T864" s="557"/>
      <c r="U864" s="570"/>
      <c r="X864" s="558"/>
    </row>
    <row r="865" spans="1:27" ht="11.25" outlineLevel="3">
      <c r="A865" s="599"/>
      <c r="B865" s="600"/>
      <c r="C865" s="601">
        <v>189</v>
      </c>
      <c r="D865" s="602" t="s">
        <v>1368</v>
      </c>
      <c r="E865" s="603" t="s">
        <v>1674</v>
      </c>
      <c r="F865" s="604" t="s">
        <v>1673</v>
      </c>
      <c r="G865" s="602" t="s">
        <v>114</v>
      </c>
      <c r="H865" s="605">
        <v>58</v>
      </c>
      <c r="I865" s="606">
        <v>0</v>
      </c>
      <c r="J865" s="607">
        <f>H865*I865</f>
        <v>0</v>
      </c>
      <c r="K865" s="605">
        <v>4.8000000000000001E-4</v>
      </c>
      <c r="L865" s="605">
        <f>H865*K865</f>
        <v>2.784E-2</v>
      </c>
      <c r="M865" s="605"/>
      <c r="N865" s="605">
        <f>H865*M865</f>
        <v>0</v>
      </c>
      <c r="O865" s="607">
        <v>21</v>
      </c>
      <c r="P865" s="607">
        <f>J865*(O865/100)</f>
        <v>0</v>
      </c>
      <c r="Q865" s="607">
        <f>J865+P865</f>
        <v>0</v>
      </c>
      <c r="R865" s="608"/>
      <c r="S865" s="608"/>
      <c r="T865" s="609">
        <v>1</v>
      </c>
      <c r="U865" s="570"/>
      <c r="V865" s="570"/>
      <c r="W865" s="570"/>
      <c r="X865" s="558"/>
    </row>
    <row r="866" spans="1:27" ht="39" outlineLevel="4">
      <c r="A866" s="610"/>
      <c r="B866" s="611"/>
      <c r="C866" s="611"/>
      <c r="D866" s="612"/>
      <c r="E866" s="613" t="s">
        <v>1330</v>
      </c>
      <c r="F866" s="641" t="s">
        <v>1670</v>
      </c>
      <c r="G866" s="641"/>
      <c r="H866" s="642"/>
      <c r="I866" s="643"/>
      <c r="J866" s="644"/>
      <c r="K866" s="614"/>
      <c r="L866" s="614"/>
      <c r="M866" s="614"/>
      <c r="N866" s="614"/>
      <c r="O866" s="615"/>
      <c r="P866" s="615"/>
      <c r="Q866" s="615"/>
      <c r="R866" s="612"/>
      <c r="S866" s="612"/>
      <c r="T866" s="611"/>
      <c r="U866" s="564"/>
      <c r="V866" s="570"/>
      <c r="W866" s="570"/>
      <c r="X866" s="616" t="str">
        <f>F866</f>
        <v>Potrubí z plastových trub 
  polypropylenové 
    připojovací 
      DN 50</v>
      </c>
      <c r="Y866" s="562"/>
      <c r="AA866" s="617"/>
    </row>
    <row r="867" spans="1:27" ht="7.5" customHeight="1" outlineLevel="4">
      <c r="B867" s="557"/>
      <c r="C867" s="557"/>
      <c r="D867" s="558"/>
      <c r="E867" s="558"/>
      <c r="F867" s="618"/>
      <c r="G867" s="558"/>
      <c r="H867" s="559"/>
      <c r="I867" s="560"/>
      <c r="J867" s="561"/>
      <c r="K867" s="559"/>
      <c r="L867" s="559"/>
      <c r="M867" s="559"/>
      <c r="N867" s="559"/>
      <c r="O867" s="561"/>
      <c r="P867" s="561"/>
      <c r="Q867" s="561"/>
      <c r="R867" s="558"/>
      <c r="S867" s="558"/>
      <c r="T867" s="557"/>
      <c r="U867" s="570"/>
      <c r="X867" s="558"/>
    </row>
    <row r="868" spans="1:27" ht="11.25" outlineLevel="3">
      <c r="A868" s="599"/>
      <c r="B868" s="600"/>
      <c r="C868" s="601">
        <v>190</v>
      </c>
      <c r="D868" s="602" t="s">
        <v>1368</v>
      </c>
      <c r="E868" s="603" t="s">
        <v>1672</v>
      </c>
      <c r="F868" s="604" t="s">
        <v>1671</v>
      </c>
      <c r="G868" s="602" t="s">
        <v>114</v>
      </c>
      <c r="H868" s="605">
        <v>13.5</v>
      </c>
      <c r="I868" s="606">
        <v>0</v>
      </c>
      <c r="J868" s="607">
        <f>H868*I868</f>
        <v>0</v>
      </c>
      <c r="K868" s="605">
        <v>4.0999999999999999E-4</v>
      </c>
      <c r="L868" s="605">
        <f>H868*K868</f>
        <v>5.535E-3</v>
      </c>
      <c r="M868" s="605"/>
      <c r="N868" s="605">
        <f>H868*M868</f>
        <v>0</v>
      </c>
      <c r="O868" s="607">
        <v>21</v>
      </c>
      <c r="P868" s="607">
        <f>J868*(O868/100)</f>
        <v>0</v>
      </c>
      <c r="Q868" s="607">
        <f>J868+P868</f>
        <v>0</v>
      </c>
      <c r="R868" s="608"/>
      <c r="S868" s="608"/>
      <c r="T868" s="609">
        <v>1</v>
      </c>
      <c r="U868" s="570"/>
      <c r="V868" s="570"/>
      <c r="W868" s="570"/>
      <c r="X868" s="558"/>
    </row>
    <row r="869" spans="1:27" ht="39" outlineLevel="4">
      <c r="A869" s="610"/>
      <c r="B869" s="611"/>
      <c r="C869" s="611"/>
      <c r="D869" s="612"/>
      <c r="E869" s="613" t="s">
        <v>1330</v>
      </c>
      <c r="F869" s="641" t="s">
        <v>1670</v>
      </c>
      <c r="G869" s="641"/>
      <c r="H869" s="642"/>
      <c r="I869" s="643"/>
      <c r="J869" s="644"/>
      <c r="K869" s="614"/>
      <c r="L869" s="614"/>
      <c r="M869" s="614"/>
      <c r="N869" s="614"/>
      <c r="O869" s="615"/>
      <c r="P869" s="615"/>
      <c r="Q869" s="615"/>
      <c r="R869" s="612"/>
      <c r="S869" s="612"/>
      <c r="T869" s="611"/>
      <c r="U869" s="564"/>
      <c r="V869" s="570"/>
      <c r="W869" s="570"/>
      <c r="X869" s="616" t="str">
        <f>F869</f>
        <v>Potrubí z plastových trub 
  polypropylenové 
    připojovací 
      DN 50</v>
      </c>
      <c r="Y869" s="562"/>
      <c r="AA869" s="617"/>
    </row>
    <row r="870" spans="1:27" ht="7.5" customHeight="1" outlineLevel="4">
      <c r="B870" s="557"/>
      <c r="C870" s="557"/>
      <c r="D870" s="558"/>
      <c r="E870" s="558"/>
      <c r="F870" s="618"/>
      <c r="G870" s="558"/>
      <c r="H870" s="559"/>
      <c r="I870" s="560"/>
      <c r="J870" s="561"/>
      <c r="K870" s="559"/>
      <c r="L870" s="559"/>
      <c r="M870" s="559"/>
      <c r="N870" s="559"/>
      <c r="O870" s="561"/>
      <c r="P870" s="561"/>
      <c r="Q870" s="561"/>
      <c r="R870" s="558"/>
      <c r="S870" s="558"/>
      <c r="T870" s="557"/>
      <c r="U870" s="570"/>
      <c r="X870" s="558"/>
    </row>
    <row r="871" spans="1:27" ht="11.25" outlineLevel="3">
      <c r="A871" s="599"/>
      <c r="B871" s="600"/>
      <c r="C871" s="601">
        <v>191</v>
      </c>
      <c r="D871" s="602" t="s">
        <v>1368</v>
      </c>
      <c r="E871" s="603" t="s">
        <v>1669</v>
      </c>
      <c r="F871" s="604" t="s">
        <v>1668</v>
      </c>
      <c r="G871" s="602" t="s">
        <v>114</v>
      </c>
      <c r="H871" s="605">
        <v>158.5</v>
      </c>
      <c r="I871" s="606">
        <v>0</v>
      </c>
      <c r="J871" s="607">
        <f>H871*I871</f>
        <v>0</v>
      </c>
      <c r="K871" s="605"/>
      <c r="L871" s="605">
        <f>H871*K871</f>
        <v>0</v>
      </c>
      <c r="M871" s="605"/>
      <c r="N871" s="605">
        <f>H871*M871</f>
        <v>0</v>
      </c>
      <c r="O871" s="607">
        <v>21</v>
      </c>
      <c r="P871" s="607">
        <f>J871*(O871/100)</f>
        <v>0</v>
      </c>
      <c r="Q871" s="607">
        <f>J871+P871</f>
        <v>0</v>
      </c>
      <c r="R871" s="608"/>
      <c r="S871" s="608"/>
      <c r="T871" s="609">
        <v>1</v>
      </c>
      <c r="U871" s="570"/>
      <c r="V871" s="570"/>
      <c r="W871" s="570"/>
      <c r="X871" s="558"/>
    </row>
    <row r="872" spans="1:27" ht="9.75" outlineLevel="4">
      <c r="A872" s="610"/>
      <c r="B872" s="611"/>
      <c r="C872" s="611"/>
      <c r="D872" s="612"/>
      <c r="E872" s="613" t="s">
        <v>1330</v>
      </c>
      <c r="F872" s="641" t="s">
        <v>1667</v>
      </c>
      <c r="G872" s="641"/>
      <c r="H872" s="642"/>
      <c r="I872" s="643"/>
      <c r="J872" s="644"/>
      <c r="K872" s="614"/>
      <c r="L872" s="614"/>
      <c r="M872" s="614"/>
      <c r="N872" s="614"/>
      <c r="O872" s="615"/>
      <c r="P872" s="615"/>
      <c r="Q872" s="615"/>
      <c r="R872" s="612"/>
      <c r="S872" s="612"/>
      <c r="T872" s="611"/>
      <c r="U872" s="564"/>
      <c r="V872" s="570"/>
      <c r="W872" s="570"/>
      <c r="X872" s="616" t="str">
        <f>F872</f>
        <v>Zkouška těsnosti kanalizace v objektech vodou do DN 125</v>
      </c>
      <c r="Y872" s="562"/>
      <c r="AA872" s="617"/>
    </row>
    <row r="873" spans="1:27" ht="7.5" customHeight="1" outlineLevel="4">
      <c r="B873" s="557"/>
      <c r="C873" s="557"/>
      <c r="D873" s="558"/>
      <c r="E873" s="558"/>
      <c r="F873" s="618"/>
      <c r="G873" s="558"/>
      <c r="H873" s="559"/>
      <c r="I873" s="560"/>
      <c r="J873" s="561"/>
      <c r="K873" s="559"/>
      <c r="L873" s="559"/>
      <c r="M873" s="559"/>
      <c r="N873" s="559"/>
      <c r="O873" s="561"/>
      <c r="P873" s="561"/>
      <c r="Q873" s="561"/>
      <c r="R873" s="558"/>
      <c r="S873" s="558"/>
      <c r="T873" s="557"/>
      <c r="U873" s="570"/>
      <c r="X873" s="558"/>
    </row>
    <row r="874" spans="1:27" ht="11.25" customHeight="1" outlineLevel="4">
      <c r="A874" s="619"/>
      <c r="B874" s="620"/>
      <c r="C874" s="620"/>
      <c r="D874" s="621"/>
      <c r="E874" s="622" t="s">
        <v>1434</v>
      </c>
      <c r="F874" s="623" t="s">
        <v>1666</v>
      </c>
      <c r="G874" s="621"/>
      <c r="H874" s="624">
        <v>158.5</v>
      </c>
      <c r="I874" s="625"/>
      <c r="J874" s="626"/>
      <c r="K874" s="627"/>
      <c r="L874" s="627"/>
      <c r="M874" s="627"/>
      <c r="N874" s="627"/>
      <c r="O874" s="626"/>
      <c r="P874" s="626"/>
      <c r="Q874" s="626"/>
      <c r="R874" s="621"/>
      <c r="S874" s="621"/>
      <c r="T874" s="620"/>
      <c r="U874" s="564"/>
      <c r="V874" s="570"/>
      <c r="W874" s="570"/>
      <c r="X874" s="558"/>
    </row>
    <row r="875" spans="1:27" ht="7.5" customHeight="1" outlineLevel="4">
      <c r="A875" s="570"/>
      <c r="B875" s="557"/>
      <c r="C875" s="557"/>
      <c r="D875" s="558"/>
      <c r="E875" s="558"/>
      <c r="F875" s="568"/>
      <c r="G875" s="558"/>
      <c r="H875" s="559"/>
      <c r="I875" s="560"/>
      <c r="J875" s="561"/>
      <c r="K875" s="559"/>
      <c r="L875" s="559"/>
      <c r="M875" s="559"/>
      <c r="N875" s="559"/>
      <c r="O875" s="561"/>
      <c r="P875" s="561"/>
      <c r="Q875" s="561"/>
      <c r="R875" s="558"/>
      <c r="S875" s="558"/>
      <c r="T875" s="557"/>
      <c r="U875" s="570"/>
      <c r="X875" s="558"/>
    </row>
    <row r="876" spans="1:27" ht="11.25" outlineLevel="3">
      <c r="A876" s="599"/>
      <c r="B876" s="600"/>
      <c r="C876" s="601">
        <v>192</v>
      </c>
      <c r="D876" s="602" t="s">
        <v>1368</v>
      </c>
      <c r="E876" s="603" t="s">
        <v>1665</v>
      </c>
      <c r="F876" s="604" t="s">
        <v>1664</v>
      </c>
      <c r="G876" s="602" t="s">
        <v>114</v>
      </c>
      <c r="H876" s="605">
        <v>7</v>
      </c>
      <c r="I876" s="606">
        <v>0</v>
      </c>
      <c r="J876" s="607">
        <f>H876*I876</f>
        <v>0</v>
      </c>
      <c r="K876" s="605"/>
      <c r="L876" s="605">
        <f>H876*K876</f>
        <v>0</v>
      </c>
      <c r="M876" s="605"/>
      <c r="N876" s="605">
        <f>H876*M876</f>
        <v>0</v>
      </c>
      <c r="O876" s="607">
        <v>21</v>
      </c>
      <c r="P876" s="607">
        <f>J876*(O876/100)</f>
        <v>0</v>
      </c>
      <c r="Q876" s="607">
        <f>J876+P876</f>
        <v>0</v>
      </c>
      <c r="R876" s="608"/>
      <c r="S876" s="608"/>
      <c r="T876" s="609">
        <v>1</v>
      </c>
      <c r="U876" s="570"/>
      <c r="V876" s="570"/>
      <c r="W876" s="570"/>
      <c r="X876" s="558"/>
    </row>
    <row r="877" spans="1:27" ht="9.75" outlineLevel="4">
      <c r="A877" s="610"/>
      <c r="B877" s="611"/>
      <c r="C877" s="611"/>
      <c r="D877" s="612"/>
      <c r="E877" s="613" t="s">
        <v>1330</v>
      </c>
      <c r="F877" s="641" t="s">
        <v>1663</v>
      </c>
      <c r="G877" s="641"/>
      <c r="H877" s="642"/>
      <c r="I877" s="643"/>
      <c r="J877" s="644"/>
      <c r="K877" s="614"/>
      <c r="L877" s="614"/>
      <c r="M877" s="614"/>
      <c r="N877" s="614"/>
      <c r="O877" s="615"/>
      <c r="P877" s="615"/>
      <c r="Q877" s="615"/>
      <c r="R877" s="612"/>
      <c r="S877" s="612"/>
      <c r="T877" s="611"/>
      <c r="U877" s="564"/>
      <c r="V877" s="570"/>
      <c r="W877" s="570"/>
      <c r="X877" s="616" t="str">
        <f>F877</f>
        <v>Zkouška těsnosti kanalizace v objektech vodou DN 150 nebo DN 200</v>
      </c>
      <c r="Y877" s="562"/>
      <c r="AA877" s="617"/>
    </row>
    <row r="878" spans="1:27" ht="7.5" customHeight="1" outlineLevel="4">
      <c r="B878" s="557"/>
      <c r="C878" s="557"/>
      <c r="D878" s="558"/>
      <c r="E878" s="558"/>
      <c r="F878" s="618"/>
      <c r="G878" s="558"/>
      <c r="H878" s="559"/>
      <c r="I878" s="560"/>
      <c r="J878" s="561"/>
      <c r="K878" s="559"/>
      <c r="L878" s="559"/>
      <c r="M878" s="559"/>
      <c r="N878" s="559"/>
      <c r="O878" s="561"/>
      <c r="P878" s="561"/>
      <c r="Q878" s="561"/>
      <c r="R878" s="558"/>
      <c r="S878" s="558"/>
      <c r="T878" s="557"/>
      <c r="U878" s="570"/>
      <c r="X878" s="558"/>
    </row>
    <row r="879" spans="1:27" ht="11.25" customHeight="1" outlineLevel="4">
      <c r="A879" s="619"/>
      <c r="B879" s="620"/>
      <c r="C879" s="620"/>
      <c r="D879" s="621"/>
      <c r="E879" s="622" t="s">
        <v>1434</v>
      </c>
      <c r="F879" s="623" t="s">
        <v>1662</v>
      </c>
      <c r="G879" s="621"/>
      <c r="H879" s="624">
        <v>7</v>
      </c>
      <c r="I879" s="625"/>
      <c r="J879" s="626"/>
      <c r="K879" s="627"/>
      <c r="L879" s="627"/>
      <c r="M879" s="627"/>
      <c r="N879" s="627"/>
      <c r="O879" s="626"/>
      <c r="P879" s="626"/>
      <c r="Q879" s="626"/>
      <c r="R879" s="621"/>
      <c r="S879" s="621"/>
      <c r="T879" s="620"/>
      <c r="U879" s="564"/>
      <c r="V879" s="570"/>
      <c r="W879" s="570"/>
      <c r="X879" s="558"/>
    </row>
    <row r="880" spans="1:27" ht="7.5" customHeight="1" outlineLevel="4">
      <c r="A880" s="570"/>
      <c r="B880" s="557"/>
      <c r="C880" s="557"/>
      <c r="D880" s="558"/>
      <c r="E880" s="558"/>
      <c r="F880" s="568"/>
      <c r="G880" s="558"/>
      <c r="H880" s="559"/>
      <c r="I880" s="560"/>
      <c r="J880" s="561"/>
      <c r="K880" s="559"/>
      <c r="L880" s="559"/>
      <c r="M880" s="559"/>
      <c r="N880" s="559"/>
      <c r="O880" s="561"/>
      <c r="P880" s="561"/>
      <c r="Q880" s="561"/>
      <c r="R880" s="558"/>
      <c r="S880" s="558"/>
      <c r="T880" s="557"/>
      <c r="U880" s="570"/>
      <c r="X880" s="558"/>
    </row>
    <row r="881" spans="1:27" ht="11.25" outlineLevel="3">
      <c r="A881" s="599"/>
      <c r="B881" s="600"/>
      <c r="C881" s="601">
        <v>193</v>
      </c>
      <c r="D881" s="602" t="s">
        <v>1368</v>
      </c>
      <c r="E881" s="603" t="s">
        <v>1661</v>
      </c>
      <c r="F881" s="604" t="s">
        <v>1660</v>
      </c>
      <c r="G881" s="602" t="s">
        <v>137</v>
      </c>
      <c r="H881" s="605">
        <v>4</v>
      </c>
      <c r="I881" s="606">
        <v>0</v>
      </c>
      <c r="J881" s="607">
        <f>H881*I881</f>
        <v>0</v>
      </c>
      <c r="K881" s="605"/>
      <c r="L881" s="605">
        <f>H881*K881</f>
        <v>0</v>
      </c>
      <c r="M881" s="605"/>
      <c r="N881" s="605">
        <f>H881*M881</f>
        <v>0</v>
      </c>
      <c r="O881" s="607">
        <v>21</v>
      </c>
      <c r="P881" s="607">
        <f>J881*(O881/100)</f>
        <v>0</v>
      </c>
      <c r="Q881" s="607">
        <f>J881+P881</f>
        <v>0</v>
      </c>
      <c r="R881" s="608"/>
      <c r="S881" s="608"/>
      <c r="T881" s="609">
        <v>1</v>
      </c>
      <c r="U881" s="570"/>
      <c r="V881" s="570"/>
      <c r="W881" s="570"/>
      <c r="X881" s="558"/>
    </row>
    <row r="882" spans="1:27" ht="9.75" outlineLevel="4">
      <c r="A882" s="610"/>
      <c r="B882" s="611"/>
      <c r="C882" s="611"/>
      <c r="D882" s="612"/>
      <c r="E882" s="613" t="s">
        <v>1330</v>
      </c>
      <c r="F882" s="641" t="s">
        <v>1659</v>
      </c>
      <c r="G882" s="641"/>
      <c r="H882" s="642"/>
      <c r="I882" s="643"/>
      <c r="J882" s="644"/>
      <c r="K882" s="614"/>
      <c r="L882" s="614"/>
      <c r="M882" s="614"/>
      <c r="N882" s="614"/>
      <c r="O882" s="615"/>
      <c r="P882" s="615"/>
      <c r="Q882" s="615"/>
      <c r="R882" s="612"/>
      <c r="S882" s="612"/>
      <c r="T882" s="611"/>
      <c r="U882" s="564"/>
      <c r="V882" s="570"/>
      <c r="W882" s="570"/>
      <c r="X882" s="616" t="str">
        <f>F882</f>
        <v>Vyměření přípojek na potrubí vyvedení a upevnění odpadních výpustek DN 40</v>
      </c>
      <c r="Y882" s="562"/>
      <c r="AA882" s="617"/>
    </row>
    <row r="883" spans="1:27" ht="7.5" customHeight="1" outlineLevel="4">
      <c r="B883" s="557"/>
      <c r="C883" s="557"/>
      <c r="D883" s="558"/>
      <c r="E883" s="558"/>
      <c r="F883" s="618"/>
      <c r="G883" s="558"/>
      <c r="H883" s="559"/>
      <c r="I883" s="560"/>
      <c r="J883" s="561"/>
      <c r="K883" s="559"/>
      <c r="L883" s="559"/>
      <c r="M883" s="559"/>
      <c r="N883" s="559"/>
      <c r="O883" s="561"/>
      <c r="P883" s="561"/>
      <c r="Q883" s="561"/>
      <c r="R883" s="558"/>
      <c r="S883" s="558"/>
      <c r="T883" s="557"/>
      <c r="U883" s="570"/>
      <c r="X883" s="558"/>
    </row>
    <row r="884" spans="1:27" ht="11.25" outlineLevel="3">
      <c r="A884" s="599"/>
      <c r="B884" s="600"/>
      <c r="C884" s="601">
        <v>194</v>
      </c>
      <c r="D884" s="602" t="s">
        <v>1368</v>
      </c>
      <c r="E884" s="603" t="s">
        <v>1658</v>
      </c>
      <c r="F884" s="604" t="s">
        <v>1657</v>
      </c>
      <c r="G884" s="602" t="s">
        <v>137</v>
      </c>
      <c r="H884" s="605">
        <v>2</v>
      </c>
      <c r="I884" s="606">
        <v>0</v>
      </c>
      <c r="J884" s="607">
        <f>H884*I884</f>
        <v>0</v>
      </c>
      <c r="K884" s="605"/>
      <c r="L884" s="605">
        <f>H884*K884</f>
        <v>0</v>
      </c>
      <c r="M884" s="605"/>
      <c r="N884" s="605">
        <f>H884*M884</f>
        <v>0</v>
      </c>
      <c r="O884" s="607">
        <v>21</v>
      </c>
      <c r="P884" s="607">
        <f>J884*(O884/100)</f>
        <v>0</v>
      </c>
      <c r="Q884" s="607">
        <f>J884+P884</f>
        <v>0</v>
      </c>
      <c r="R884" s="608"/>
      <c r="S884" s="608"/>
      <c r="T884" s="609">
        <v>1</v>
      </c>
      <c r="U884" s="570"/>
      <c r="V884" s="570"/>
      <c r="W884" s="570"/>
      <c r="X884" s="558"/>
    </row>
    <row r="885" spans="1:27" ht="9.75" outlineLevel="4">
      <c r="A885" s="610"/>
      <c r="B885" s="611"/>
      <c r="C885" s="611"/>
      <c r="D885" s="612"/>
      <c r="E885" s="613" t="s">
        <v>1330</v>
      </c>
      <c r="F885" s="641" t="s">
        <v>1656</v>
      </c>
      <c r="G885" s="641"/>
      <c r="H885" s="642"/>
      <c r="I885" s="643"/>
      <c r="J885" s="644"/>
      <c r="K885" s="614"/>
      <c r="L885" s="614"/>
      <c r="M885" s="614"/>
      <c r="N885" s="614"/>
      <c r="O885" s="615"/>
      <c r="P885" s="615"/>
      <c r="Q885" s="615"/>
      <c r="R885" s="612"/>
      <c r="S885" s="612"/>
      <c r="T885" s="611"/>
      <c r="U885" s="564"/>
      <c r="V885" s="570"/>
      <c r="W885" s="570"/>
      <c r="X885" s="616" t="str">
        <f>F885</f>
        <v>Vyměření přípojek na potrubí vyvedení a upevnění odpadních výpustek DN 50</v>
      </c>
      <c r="Y885" s="562"/>
      <c r="AA885" s="617"/>
    </row>
    <row r="886" spans="1:27" ht="7.5" customHeight="1" outlineLevel="4">
      <c r="B886" s="557"/>
      <c r="C886" s="557"/>
      <c r="D886" s="558"/>
      <c r="E886" s="558"/>
      <c r="F886" s="618"/>
      <c r="G886" s="558"/>
      <c r="H886" s="559"/>
      <c r="I886" s="560"/>
      <c r="J886" s="561"/>
      <c r="K886" s="559"/>
      <c r="L886" s="559"/>
      <c r="M886" s="559"/>
      <c r="N886" s="559"/>
      <c r="O886" s="561"/>
      <c r="P886" s="561"/>
      <c r="Q886" s="561"/>
      <c r="R886" s="558"/>
      <c r="S886" s="558"/>
      <c r="T886" s="557"/>
      <c r="U886" s="570"/>
      <c r="X886" s="558"/>
    </row>
    <row r="887" spans="1:27" ht="11.25" outlineLevel="3">
      <c r="A887" s="599"/>
      <c r="B887" s="600"/>
      <c r="C887" s="601">
        <v>195</v>
      </c>
      <c r="D887" s="602" t="s">
        <v>1368</v>
      </c>
      <c r="E887" s="603" t="s">
        <v>1655</v>
      </c>
      <c r="F887" s="604" t="s">
        <v>1654</v>
      </c>
      <c r="G887" s="602" t="s">
        <v>137</v>
      </c>
      <c r="H887" s="605">
        <v>3</v>
      </c>
      <c r="I887" s="606">
        <v>0</v>
      </c>
      <c r="J887" s="607">
        <f>H887*I887</f>
        <v>0</v>
      </c>
      <c r="K887" s="605"/>
      <c r="L887" s="605">
        <f>H887*K887</f>
        <v>0</v>
      </c>
      <c r="M887" s="605"/>
      <c r="N887" s="605">
        <f>H887*M887</f>
        <v>0</v>
      </c>
      <c r="O887" s="607">
        <v>21</v>
      </c>
      <c r="P887" s="607">
        <f>J887*(O887/100)</f>
        <v>0</v>
      </c>
      <c r="Q887" s="607">
        <f>J887+P887</f>
        <v>0</v>
      </c>
      <c r="R887" s="608"/>
      <c r="S887" s="608"/>
      <c r="T887" s="609">
        <v>1</v>
      </c>
      <c r="U887" s="570"/>
      <c r="V887" s="570"/>
      <c r="W887" s="570"/>
      <c r="X887" s="558"/>
    </row>
    <row r="888" spans="1:27" ht="9.75" outlineLevel="4">
      <c r="A888" s="610"/>
      <c r="B888" s="611"/>
      <c r="C888" s="611"/>
      <c r="D888" s="612"/>
      <c r="E888" s="613" t="s">
        <v>1330</v>
      </c>
      <c r="F888" s="641" t="s">
        <v>1653</v>
      </c>
      <c r="G888" s="641"/>
      <c r="H888" s="642"/>
      <c r="I888" s="643"/>
      <c r="J888" s="644"/>
      <c r="K888" s="614"/>
      <c r="L888" s="614"/>
      <c r="M888" s="614"/>
      <c r="N888" s="614"/>
      <c r="O888" s="615"/>
      <c r="P888" s="615"/>
      <c r="Q888" s="615"/>
      <c r="R888" s="612"/>
      <c r="S888" s="612"/>
      <c r="T888" s="611"/>
      <c r="U888" s="564"/>
      <c r="V888" s="570"/>
      <c r="W888" s="570"/>
      <c r="X888" s="616" t="str">
        <f>F888</f>
        <v>Vyměření přípojek na potrubí vyvedení a upevnění odpadních výpustek DN 110</v>
      </c>
      <c r="Y888" s="562"/>
      <c r="AA888" s="617"/>
    </row>
    <row r="889" spans="1:27" ht="7.5" customHeight="1" outlineLevel="4">
      <c r="B889" s="557"/>
      <c r="C889" s="557"/>
      <c r="D889" s="558"/>
      <c r="E889" s="558"/>
      <c r="F889" s="618"/>
      <c r="G889" s="558"/>
      <c r="H889" s="559"/>
      <c r="I889" s="560"/>
      <c r="J889" s="561"/>
      <c r="K889" s="559"/>
      <c r="L889" s="559"/>
      <c r="M889" s="559"/>
      <c r="N889" s="559"/>
      <c r="O889" s="561"/>
      <c r="P889" s="561"/>
      <c r="Q889" s="561"/>
      <c r="R889" s="558"/>
      <c r="S889" s="558"/>
      <c r="T889" s="557"/>
      <c r="U889" s="570"/>
      <c r="X889" s="558"/>
    </row>
    <row r="890" spans="1:27" ht="11.25" outlineLevel="3">
      <c r="A890" s="599"/>
      <c r="B890" s="600"/>
      <c r="C890" s="601">
        <v>196</v>
      </c>
      <c r="D890" s="602" t="s">
        <v>1368</v>
      </c>
      <c r="E890" s="603" t="s">
        <v>1652</v>
      </c>
      <c r="F890" s="604" t="s">
        <v>1651</v>
      </c>
      <c r="G890" s="602" t="s">
        <v>1331</v>
      </c>
      <c r="H890" s="605">
        <v>1</v>
      </c>
      <c r="I890" s="606">
        <v>0</v>
      </c>
      <c r="J890" s="607">
        <f>H890*I890</f>
        <v>0</v>
      </c>
      <c r="K890" s="605"/>
      <c r="L890" s="605">
        <f>H890*K890</f>
        <v>0</v>
      </c>
      <c r="M890" s="605"/>
      <c r="N890" s="605">
        <f>H890*M890</f>
        <v>0</v>
      </c>
      <c r="O890" s="607">
        <v>21</v>
      </c>
      <c r="P890" s="607">
        <f>J890*(O890/100)</f>
        <v>0</v>
      </c>
      <c r="Q890" s="607">
        <f>J890+P890</f>
        <v>0</v>
      </c>
      <c r="R890" s="608"/>
      <c r="S890" s="608"/>
      <c r="T890" s="609">
        <v>1</v>
      </c>
      <c r="U890" s="570"/>
      <c r="V890" s="570"/>
      <c r="W890" s="570"/>
      <c r="X890" s="558"/>
    </row>
    <row r="891" spans="1:27" ht="9.75" outlineLevel="4">
      <c r="A891" s="610"/>
      <c r="B891" s="611"/>
      <c r="C891" s="611"/>
      <c r="D891" s="612"/>
      <c r="E891" s="613" t="s">
        <v>1330</v>
      </c>
      <c r="F891" s="641" t="s">
        <v>1400</v>
      </c>
      <c r="G891" s="641"/>
      <c r="H891" s="642"/>
      <c r="I891" s="643"/>
      <c r="J891" s="644"/>
      <c r="K891" s="614"/>
      <c r="L891" s="614"/>
      <c r="M891" s="614"/>
      <c r="N891" s="614"/>
      <c r="O891" s="615"/>
      <c r="P891" s="615"/>
      <c r="Q891" s="615"/>
      <c r="R891" s="612"/>
      <c r="S891" s="612"/>
      <c r="T891" s="611"/>
      <c r="U891" s="564"/>
      <c r="V891" s="570"/>
      <c r="W891" s="570"/>
      <c r="X891" s="616" t="str">
        <f>F891</f>
        <v>---</v>
      </c>
      <c r="Y891" s="562"/>
      <c r="AA891" s="617"/>
    </row>
    <row r="892" spans="1:27" ht="7.5" customHeight="1" outlineLevel="4">
      <c r="B892" s="557"/>
      <c r="C892" s="557"/>
      <c r="D892" s="558"/>
      <c r="E892" s="558"/>
      <c r="F892" s="618"/>
      <c r="G892" s="558"/>
      <c r="H892" s="559"/>
      <c r="I892" s="560"/>
      <c r="J892" s="561"/>
      <c r="K892" s="559"/>
      <c r="L892" s="559"/>
      <c r="M892" s="559"/>
      <c r="N892" s="559"/>
      <c r="O892" s="561"/>
      <c r="P892" s="561"/>
      <c r="Q892" s="561"/>
      <c r="R892" s="558"/>
      <c r="S892" s="558"/>
      <c r="T892" s="557"/>
      <c r="U892" s="570"/>
      <c r="X892" s="558"/>
    </row>
    <row r="893" spans="1:27" ht="11.25" outlineLevel="3">
      <c r="A893" s="599"/>
      <c r="B893" s="600"/>
      <c r="C893" s="601">
        <v>197</v>
      </c>
      <c r="D893" s="602" t="s">
        <v>1368</v>
      </c>
      <c r="E893" s="603" t="s">
        <v>1650</v>
      </c>
      <c r="F893" s="604" t="s">
        <v>1649</v>
      </c>
      <c r="G893" s="602" t="s">
        <v>634</v>
      </c>
      <c r="H893" s="605">
        <v>0.37206500000000009</v>
      </c>
      <c r="I893" s="606">
        <v>0</v>
      </c>
      <c r="J893" s="607">
        <f>H893*I893</f>
        <v>0</v>
      </c>
      <c r="K893" s="605"/>
      <c r="L893" s="605">
        <f>H893*K893</f>
        <v>0</v>
      </c>
      <c r="M893" s="605"/>
      <c r="N893" s="605">
        <f>H893*M893</f>
        <v>0</v>
      </c>
      <c r="O893" s="607">
        <v>21</v>
      </c>
      <c r="P893" s="607">
        <f>J893*(O893/100)</f>
        <v>0</v>
      </c>
      <c r="Q893" s="607">
        <f>J893+P893</f>
        <v>0</v>
      </c>
      <c r="R893" s="608"/>
      <c r="S893" s="608"/>
      <c r="T893" s="609">
        <v>1</v>
      </c>
      <c r="U893" s="570"/>
      <c r="V893" s="570"/>
      <c r="W893" s="570"/>
      <c r="X893" s="558"/>
    </row>
    <row r="894" spans="1:27" ht="48.75" outlineLevel="4">
      <c r="A894" s="610"/>
      <c r="B894" s="611"/>
      <c r="C894" s="611"/>
      <c r="D894" s="612"/>
      <c r="E894" s="613" t="s">
        <v>1330</v>
      </c>
      <c r="F894" s="641" t="s">
        <v>1648</v>
      </c>
      <c r="G894" s="641"/>
      <c r="H894" s="642"/>
      <c r="I894" s="643"/>
      <c r="J894" s="644"/>
      <c r="K894" s="614"/>
      <c r="L894" s="614"/>
      <c r="M894" s="614"/>
      <c r="N894" s="614"/>
      <c r="O894" s="615"/>
      <c r="P894" s="615"/>
      <c r="Q894" s="615"/>
      <c r="R894" s="612"/>
      <c r="S894" s="612"/>
      <c r="T894" s="611"/>
      <c r="U894" s="564"/>
      <c r="V894" s="570"/>
      <c r="W894" s="570"/>
      <c r="X894" s="616" t="str">
        <f>F894</f>
        <v>Přesun hmot pro vnitřní kanalizace  
  stanovený z hmotnosti přesunovaného materiálu 
    vodorovná dopravní vzdálenost do 50 m 
    v objektech výšky 
      přes 12 do 24 m</v>
      </c>
      <c r="Y894" s="562"/>
      <c r="AA894" s="617"/>
    </row>
    <row r="895" spans="1:27" ht="7.5" customHeight="1" outlineLevel="4">
      <c r="B895" s="557"/>
      <c r="C895" s="557"/>
      <c r="D895" s="558"/>
      <c r="E895" s="558"/>
      <c r="F895" s="618"/>
      <c r="G895" s="558"/>
      <c r="H895" s="559"/>
      <c r="I895" s="560"/>
      <c r="J895" s="561"/>
      <c r="K895" s="559"/>
      <c r="L895" s="559"/>
      <c r="M895" s="559"/>
      <c r="N895" s="559"/>
      <c r="O895" s="561"/>
      <c r="P895" s="561"/>
      <c r="Q895" s="561"/>
      <c r="R895" s="558"/>
      <c r="S895" s="558"/>
      <c r="T895" s="557"/>
      <c r="U895" s="570"/>
      <c r="X895" s="558"/>
    </row>
    <row r="896" spans="1:27" outlineLevel="3">
      <c r="B896" s="564"/>
      <c r="C896" s="564"/>
      <c r="D896" s="564"/>
      <c r="E896" s="564"/>
      <c r="F896" s="564"/>
      <c r="G896" s="564"/>
      <c r="H896" s="564"/>
      <c r="I896" s="570"/>
      <c r="J896" s="570"/>
      <c r="K896" s="564"/>
      <c r="L896" s="564"/>
      <c r="M896" s="564"/>
      <c r="N896" s="564"/>
      <c r="O896" s="564"/>
      <c r="P896" s="570"/>
      <c r="Q896" s="570"/>
      <c r="R896" s="570"/>
      <c r="S896" s="564"/>
      <c r="T896" s="564"/>
      <c r="X896" s="564"/>
    </row>
    <row r="897" spans="1:27" ht="11.25" outlineLevel="2">
      <c r="A897" s="589" t="s">
        <v>1647</v>
      </c>
      <c r="B897" s="590">
        <v>3</v>
      </c>
      <c r="C897" s="591"/>
      <c r="D897" s="592" t="s">
        <v>1336</v>
      </c>
      <c r="E897" s="592"/>
      <c r="F897" s="593" t="s">
        <v>1411</v>
      </c>
      <c r="G897" s="592"/>
      <c r="H897" s="594"/>
      <c r="I897" s="595"/>
      <c r="J897" s="596">
        <f>SUBTOTAL(9,J898:J1033)</f>
        <v>0</v>
      </c>
      <c r="K897" s="594"/>
      <c r="L897" s="597">
        <f>SUBTOTAL(9,L898:L1033)</f>
        <v>1.3240100000000001</v>
      </c>
      <c r="M897" s="594"/>
      <c r="N897" s="597">
        <f>SUBTOTAL(9,N898:N1033)</f>
        <v>0.10261999999999999</v>
      </c>
      <c r="O897" s="598"/>
      <c r="P897" s="596">
        <f>SUBTOTAL(9,P898:P1033)</f>
        <v>0</v>
      </c>
      <c r="Q897" s="596">
        <f>SUBTOTAL(9,Q898:Q1033)</f>
        <v>0</v>
      </c>
      <c r="R897" s="592"/>
      <c r="S897" s="592"/>
      <c r="T897" s="590">
        <f>SUBTOTAL(9,T898:T1033)</f>
        <v>36</v>
      </c>
      <c r="U897" s="564"/>
      <c r="V897" s="570"/>
      <c r="W897" s="570"/>
      <c r="X897" s="558"/>
    </row>
    <row r="898" spans="1:27" ht="11.25" outlineLevel="3">
      <c r="A898" s="599"/>
      <c r="B898" s="600"/>
      <c r="C898" s="601">
        <v>198</v>
      </c>
      <c r="D898" s="602" t="s">
        <v>1368</v>
      </c>
      <c r="E898" s="603" t="s">
        <v>1646</v>
      </c>
      <c r="F898" s="604" t="s">
        <v>1645</v>
      </c>
      <c r="G898" s="602" t="s">
        <v>137</v>
      </c>
      <c r="H898" s="605">
        <v>2</v>
      </c>
      <c r="I898" s="606">
        <v>0</v>
      </c>
      <c r="J898" s="607">
        <f>H898*I898</f>
        <v>0</v>
      </c>
      <c r="K898" s="605"/>
      <c r="L898" s="605">
        <f>H898*K898</f>
        <v>0</v>
      </c>
      <c r="M898" s="605">
        <v>2.826E-2</v>
      </c>
      <c r="N898" s="605">
        <f>H898*M898</f>
        <v>5.6520000000000001E-2</v>
      </c>
      <c r="O898" s="607">
        <v>21</v>
      </c>
      <c r="P898" s="607">
        <f>J898*(O898/100)</f>
        <v>0</v>
      </c>
      <c r="Q898" s="607">
        <f>J898+P898</f>
        <v>0</v>
      </c>
      <c r="R898" s="608"/>
      <c r="S898" s="608"/>
      <c r="T898" s="609">
        <v>1</v>
      </c>
      <c r="U898" s="570"/>
      <c r="V898" s="570"/>
      <c r="W898" s="570"/>
      <c r="X898" s="558"/>
    </row>
    <row r="899" spans="1:27" ht="29.25" outlineLevel="4">
      <c r="A899" s="610"/>
      <c r="B899" s="611"/>
      <c r="C899" s="611"/>
      <c r="D899" s="612"/>
      <c r="E899" s="613" t="s">
        <v>1330</v>
      </c>
      <c r="F899" s="641" t="s">
        <v>1638</v>
      </c>
      <c r="G899" s="641"/>
      <c r="H899" s="642"/>
      <c r="I899" s="643"/>
      <c r="J899" s="644"/>
      <c r="K899" s="614"/>
      <c r="L899" s="614"/>
      <c r="M899" s="614"/>
      <c r="N899" s="614"/>
      <c r="O899" s="615"/>
      <c r="P899" s="615"/>
      <c r="Q899" s="615"/>
      <c r="R899" s="612"/>
      <c r="S899" s="612"/>
      <c r="T899" s="611"/>
      <c r="U899" s="564"/>
      <c r="V899" s="570"/>
      <c r="W899" s="570"/>
      <c r="X899" s="616" t="str">
        <f>F899</f>
        <v>Demontáž armatur přírubových  
  se dvěma přírubami (vč. šoupátek se zemní soupravou) 
    do DN 80</v>
      </c>
      <c r="Y899" s="562"/>
      <c r="AA899" s="617"/>
    </row>
    <row r="900" spans="1:27" ht="7.5" customHeight="1" outlineLevel="4">
      <c r="B900" s="557"/>
      <c r="C900" s="557"/>
      <c r="D900" s="558"/>
      <c r="E900" s="558"/>
      <c r="F900" s="618"/>
      <c r="G900" s="558"/>
      <c r="H900" s="559"/>
      <c r="I900" s="560"/>
      <c r="J900" s="561"/>
      <c r="K900" s="559"/>
      <c r="L900" s="559"/>
      <c r="M900" s="559"/>
      <c r="N900" s="559"/>
      <c r="O900" s="561"/>
      <c r="P900" s="561"/>
      <c r="Q900" s="561"/>
      <c r="R900" s="558"/>
      <c r="S900" s="558"/>
      <c r="T900" s="557"/>
      <c r="U900" s="570"/>
      <c r="X900" s="558"/>
    </row>
    <row r="901" spans="1:27" ht="11.25" customHeight="1" outlineLevel="4">
      <c r="A901" s="619"/>
      <c r="B901" s="620"/>
      <c r="C901" s="620"/>
      <c r="D901" s="621"/>
      <c r="E901" s="622" t="s">
        <v>1434</v>
      </c>
      <c r="F901" s="623" t="s">
        <v>1527</v>
      </c>
      <c r="G901" s="621"/>
      <c r="H901" s="624">
        <v>1</v>
      </c>
      <c r="I901" s="625"/>
      <c r="J901" s="626"/>
      <c r="K901" s="627"/>
      <c r="L901" s="627"/>
      <c r="M901" s="627"/>
      <c r="N901" s="627"/>
      <c r="O901" s="626"/>
      <c r="P901" s="626"/>
      <c r="Q901" s="626"/>
      <c r="R901" s="621"/>
      <c r="S901" s="621"/>
      <c r="T901" s="620"/>
      <c r="U901" s="564"/>
      <c r="V901" s="570"/>
      <c r="W901" s="570"/>
      <c r="X901" s="558"/>
    </row>
    <row r="902" spans="1:27" ht="11.25" customHeight="1" outlineLevel="4">
      <c r="A902" s="619"/>
      <c r="B902" s="620"/>
      <c r="C902" s="620"/>
      <c r="D902" s="621"/>
      <c r="E902" s="622"/>
      <c r="F902" s="623" t="s">
        <v>1526</v>
      </c>
      <c r="G902" s="621"/>
      <c r="H902" s="624">
        <v>1</v>
      </c>
      <c r="I902" s="625"/>
      <c r="J902" s="626"/>
      <c r="K902" s="627"/>
      <c r="L902" s="627"/>
      <c r="M902" s="627"/>
      <c r="N902" s="627"/>
      <c r="O902" s="626"/>
      <c r="P902" s="626"/>
      <c r="Q902" s="626"/>
      <c r="R902" s="621"/>
      <c r="S902" s="621"/>
      <c r="T902" s="620"/>
      <c r="U902" s="564"/>
      <c r="V902" s="570"/>
      <c r="W902" s="570"/>
      <c r="X902" s="558"/>
    </row>
    <row r="903" spans="1:27" ht="7.5" customHeight="1" outlineLevel="4">
      <c r="A903" s="570"/>
      <c r="B903" s="557"/>
      <c r="C903" s="557"/>
      <c r="D903" s="558"/>
      <c r="E903" s="558"/>
      <c r="F903" s="568"/>
      <c r="G903" s="558"/>
      <c r="H903" s="559"/>
      <c r="I903" s="560"/>
      <c r="J903" s="561"/>
      <c r="K903" s="559"/>
      <c r="L903" s="559"/>
      <c r="M903" s="559"/>
      <c r="N903" s="559"/>
      <c r="O903" s="561"/>
      <c r="P903" s="561"/>
      <c r="Q903" s="561"/>
      <c r="R903" s="558"/>
      <c r="S903" s="558"/>
      <c r="T903" s="557"/>
      <c r="U903" s="570"/>
      <c r="X903" s="558"/>
    </row>
    <row r="904" spans="1:27" ht="11.25" outlineLevel="3">
      <c r="A904" s="599"/>
      <c r="B904" s="600"/>
      <c r="C904" s="601">
        <v>199</v>
      </c>
      <c r="D904" s="602" t="s">
        <v>1368</v>
      </c>
      <c r="E904" s="603" t="s">
        <v>1644</v>
      </c>
      <c r="F904" s="604" t="s">
        <v>1643</v>
      </c>
      <c r="G904" s="602" t="s">
        <v>114</v>
      </c>
      <c r="H904" s="605">
        <v>65</v>
      </c>
      <c r="I904" s="606">
        <v>0</v>
      </c>
      <c r="J904" s="607">
        <f>H904*I904</f>
        <v>0</v>
      </c>
      <c r="K904" s="605"/>
      <c r="L904" s="605">
        <f>H904*K904</f>
        <v>0</v>
      </c>
      <c r="M904" s="605">
        <v>2.7999999999999998E-4</v>
      </c>
      <c r="N904" s="605">
        <f>H904*M904</f>
        <v>1.8199999999999997E-2</v>
      </c>
      <c r="O904" s="607">
        <v>21</v>
      </c>
      <c r="P904" s="607">
        <f>J904*(O904/100)</f>
        <v>0</v>
      </c>
      <c r="Q904" s="607">
        <f>J904+P904</f>
        <v>0</v>
      </c>
      <c r="R904" s="608"/>
      <c r="S904" s="608"/>
      <c r="T904" s="609">
        <v>1</v>
      </c>
      <c r="U904" s="570"/>
      <c r="V904" s="570"/>
      <c r="W904" s="570"/>
      <c r="X904" s="558"/>
    </row>
    <row r="905" spans="1:27" ht="29.25" outlineLevel="4">
      <c r="A905" s="610"/>
      <c r="B905" s="611"/>
      <c r="C905" s="611"/>
      <c r="D905" s="612"/>
      <c r="E905" s="613" t="s">
        <v>1330</v>
      </c>
      <c r="F905" s="641" t="s">
        <v>1638</v>
      </c>
      <c r="G905" s="641"/>
      <c r="H905" s="642"/>
      <c r="I905" s="643"/>
      <c r="J905" s="644"/>
      <c r="K905" s="614"/>
      <c r="L905" s="614"/>
      <c r="M905" s="614"/>
      <c r="N905" s="614"/>
      <c r="O905" s="615"/>
      <c r="P905" s="615"/>
      <c r="Q905" s="615"/>
      <c r="R905" s="612"/>
      <c r="S905" s="612"/>
      <c r="T905" s="611"/>
      <c r="U905" s="564"/>
      <c r="V905" s="570"/>
      <c r="W905" s="570"/>
      <c r="X905" s="616" t="str">
        <f>F905</f>
        <v>Demontáž armatur přírubových  
  se dvěma přírubami (vč. šoupátek se zemní soupravou) 
    do DN 80</v>
      </c>
      <c r="Y905" s="562"/>
      <c r="AA905" s="617"/>
    </row>
    <row r="906" spans="1:27" ht="7.5" customHeight="1" outlineLevel="4">
      <c r="B906" s="557"/>
      <c r="C906" s="557"/>
      <c r="D906" s="558"/>
      <c r="E906" s="558"/>
      <c r="F906" s="618"/>
      <c r="G906" s="558"/>
      <c r="H906" s="559"/>
      <c r="I906" s="560"/>
      <c r="J906" s="561"/>
      <c r="K906" s="559"/>
      <c r="L906" s="559"/>
      <c r="M906" s="559"/>
      <c r="N906" s="559"/>
      <c r="O906" s="561"/>
      <c r="P906" s="561"/>
      <c r="Q906" s="561"/>
      <c r="R906" s="558"/>
      <c r="S906" s="558"/>
      <c r="T906" s="557"/>
      <c r="U906" s="570"/>
      <c r="X906" s="558"/>
    </row>
    <row r="907" spans="1:27" ht="11.25" outlineLevel="3">
      <c r="A907" s="599"/>
      <c r="B907" s="600"/>
      <c r="C907" s="601">
        <v>200</v>
      </c>
      <c r="D907" s="602" t="s">
        <v>1368</v>
      </c>
      <c r="E907" s="603" t="s">
        <v>1642</v>
      </c>
      <c r="F907" s="604" t="s">
        <v>1641</v>
      </c>
      <c r="G907" s="602" t="s">
        <v>114</v>
      </c>
      <c r="H907" s="605">
        <v>62</v>
      </c>
      <c r="I907" s="606">
        <v>0</v>
      </c>
      <c r="J907" s="607">
        <f>H907*I907</f>
        <v>0</v>
      </c>
      <c r="K907" s="605"/>
      <c r="L907" s="605">
        <f>H907*K907</f>
        <v>0</v>
      </c>
      <c r="M907" s="605">
        <v>2.9E-4</v>
      </c>
      <c r="N907" s="605">
        <f>H907*M907</f>
        <v>1.7979999999999999E-2</v>
      </c>
      <c r="O907" s="607">
        <v>21</v>
      </c>
      <c r="P907" s="607">
        <f>J907*(O907/100)</f>
        <v>0</v>
      </c>
      <c r="Q907" s="607">
        <f>J907+P907</f>
        <v>0</v>
      </c>
      <c r="R907" s="608"/>
      <c r="S907" s="608"/>
      <c r="T907" s="609">
        <v>1</v>
      </c>
      <c r="U907" s="570"/>
      <c r="V907" s="570"/>
      <c r="W907" s="570"/>
      <c r="X907" s="558"/>
    </row>
    <row r="908" spans="1:27" ht="29.25" outlineLevel="4">
      <c r="A908" s="610"/>
      <c r="B908" s="611"/>
      <c r="C908" s="611"/>
      <c r="D908" s="612"/>
      <c r="E908" s="613" t="s">
        <v>1330</v>
      </c>
      <c r="F908" s="641" t="s">
        <v>1638</v>
      </c>
      <c r="G908" s="641"/>
      <c r="H908" s="642"/>
      <c r="I908" s="643"/>
      <c r="J908" s="644"/>
      <c r="K908" s="614"/>
      <c r="L908" s="614"/>
      <c r="M908" s="614"/>
      <c r="N908" s="614"/>
      <c r="O908" s="615"/>
      <c r="P908" s="615"/>
      <c r="Q908" s="615"/>
      <c r="R908" s="612"/>
      <c r="S908" s="612"/>
      <c r="T908" s="611"/>
      <c r="U908" s="564"/>
      <c r="V908" s="570"/>
      <c r="W908" s="570"/>
      <c r="X908" s="616" t="str">
        <f>F908</f>
        <v>Demontáž armatur přírubových  
  se dvěma přírubami (vč. šoupátek se zemní soupravou) 
    do DN 80</v>
      </c>
      <c r="Y908" s="562"/>
      <c r="AA908" s="617"/>
    </row>
    <row r="909" spans="1:27" ht="7.5" customHeight="1" outlineLevel="4">
      <c r="B909" s="557"/>
      <c r="C909" s="557"/>
      <c r="D909" s="558"/>
      <c r="E909" s="558"/>
      <c r="F909" s="618"/>
      <c r="G909" s="558"/>
      <c r="H909" s="559"/>
      <c r="I909" s="560"/>
      <c r="J909" s="561"/>
      <c r="K909" s="559"/>
      <c r="L909" s="559"/>
      <c r="M909" s="559"/>
      <c r="N909" s="559"/>
      <c r="O909" s="561"/>
      <c r="P909" s="561"/>
      <c r="Q909" s="561"/>
      <c r="R909" s="558"/>
      <c r="S909" s="558"/>
      <c r="T909" s="557"/>
      <c r="U909" s="570"/>
      <c r="X909" s="558"/>
    </row>
    <row r="910" spans="1:27" ht="11.25" outlineLevel="3">
      <c r="A910" s="599"/>
      <c r="B910" s="600"/>
      <c r="C910" s="601">
        <v>201</v>
      </c>
      <c r="D910" s="602" t="s">
        <v>1368</v>
      </c>
      <c r="E910" s="603" t="s">
        <v>1640</v>
      </c>
      <c r="F910" s="604" t="s">
        <v>1639</v>
      </c>
      <c r="G910" s="602" t="s">
        <v>114</v>
      </c>
      <c r="H910" s="605">
        <v>31</v>
      </c>
      <c r="I910" s="606">
        <v>0</v>
      </c>
      <c r="J910" s="607">
        <f>H910*I910</f>
        <v>0</v>
      </c>
      <c r="K910" s="605"/>
      <c r="L910" s="605">
        <f>H910*K910</f>
        <v>0</v>
      </c>
      <c r="M910" s="605">
        <v>3.2000000000000003E-4</v>
      </c>
      <c r="N910" s="605">
        <f>H910*M910</f>
        <v>9.92E-3</v>
      </c>
      <c r="O910" s="607">
        <v>21</v>
      </c>
      <c r="P910" s="607">
        <f>J910*(O910/100)</f>
        <v>0</v>
      </c>
      <c r="Q910" s="607">
        <f>J910+P910</f>
        <v>0</v>
      </c>
      <c r="R910" s="608"/>
      <c r="S910" s="608"/>
      <c r="T910" s="609">
        <v>1</v>
      </c>
      <c r="U910" s="570"/>
      <c r="V910" s="570"/>
      <c r="W910" s="570"/>
      <c r="X910" s="558"/>
    </row>
    <row r="911" spans="1:27" ht="29.25" outlineLevel="4">
      <c r="A911" s="610"/>
      <c r="B911" s="611"/>
      <c r="C911" s="611"/>
      <c r="D911" s="612"/>
      <c r="E911" s="613" t="s">
        <v>1330</v>
      </c>
      <c r="F911" s="641" t="s">
        <v>1638</v>
      </c>
      <c r="G911" s="641"/>
      <c r="H911" s="642"/>
      <c r="I911" s="643"/>
      <c r="J911" s="644"/>
      <c r="K911" s="614"/>
      <c r="L911" s="614"/>
      <c r="M911" s="614"/>
      <c r="N911" s="614"/>
      <c r="O911" s="615"/>
      <c r="P911" s="615"/>
      <c r="Q911" s="615"/>
      <c r="R911" s="612"/>
      <c r="S911" s="612"/>
      <c r="T911" s="611"/>
      <c r="U911" s="564"/>
      <c r="V911" s="570"/>
      <c r="W911" s="570"/>
      <c r="X911" s="616" t="str">
        <f>F911</f>
        <v>Demontáž armatur přírubových  
  se dvěma přírubami (vč. šoupátek se zemní soupravou) 
    do DN 80</v>
      </c>
      <c r="Y911" s="562"/>
      <c r="AA911" s="617"/>
    </row>
    <row r="912" spans="1:27" ht="7.5" customHeight="1" outlineLevel="4">
      <c r="B912" s="557"/>
      <c r="C912" s="557"/>
      <c r="D912" s="558"/>
      <c r="E912" s="558"/>
      <c r="F912" s="618"/>
      <c r="G912" s="558"/>
      <c r="H912" s="559"/>
      <c r="I912" s="560"/>
      <c r="J912" s="561"/>
      <c r="K912" s="559"/>
      <c r="L912" s="559"/>
      <c r="M912" s="559"/>
      <c r="N912" s="559"/>
      <c r="O912" s="561"/>
      <c r="P912" s="561"/>
      <c r="Q912" s="561"/>
      <c r="R912" s="558"/>
      <c r="S912" s="558"/>
      <c r="T912" s="557"/>
      <c r="U912" s="570"/>
      <c r="X912" s="558"/>
    </row>
    <row r="913" spans="1:27" ht="11.25" outlineLevel="3">
      <c r="A913" s="599"/>
      <c r="B913" s="600"/>
      <c r="C913" s="601">
        <v>202</v>
      </c>
      <c r="D913" s="602" t="s">
        <v>1368</v>
      </c>
      <c r="E913" s="603" t="s">
        <v>1637</v>
      </c>
      <c r="F913" s="604" t="s">
        <v>1636</v>
      </c>
      <c r="G913" s="602" t="s">
        <v>114</v>
      </c>
      <c r="H913" s="605">
        <v>58</v>
      </c>
      <c r="I913" s="606">
        <v>0</v>
      </c>
      <c r="J913" s="607">
        <f>H913*I913</f>
        <v>0</v>
      </c>
      <c r="K913" s="605">
        <v>5.1000000000000004E-4</v>
      </c>
      <c r="L913" s="605">
        <f>H913*K913</f>
        <v>2.9580000000000002E-2</v>
      </c>
      <c r="M913" s="605"/>
      <c r="N913" s="605">
        <f>H913*M913</f>
        <v>0</v>
      </c>
      <c r="O913" s="607">
        <v>21</v>
      </c>
      <c r="P913" s="607">
        <f>J913*(O913/100)</f>
        <v>0</v>
      </c>
      <c r="Q913" s="607">
        <f>J913+P913</f>
        <v>0</v>
      </c>
      <c r="R913" s="608"/>
      <c r="S913" s="608"/>
      <c r="T913" s="609">
        <v>1</v>
      </c>
      <c r="U913" s="570"/>
      <c r="V913" s="570"/>
      <c r="W913" s="570"/>
      <c r="X913" s="558"/>
    </row>
    <row r="914" spans="1:27" ht="48.75" outlineLevel="4">
      <c r="A914" s="610"/>
      <c r="B914" s="611"/>
      <c r="C914" s="611"/>
      <c r="D914" s="612"/>
      <c r="E914" s="613" t="s">
        <v>1330</v>
      </c>
      <c r="F914" s="641" t="s">
        <v>1627</v>
      </c>
      <c r="G914" s="641"/>
      <c r="H914" s="642"/>
      <c r="I914" s="643"/>
      <c r="J914" s="644"/>
      <c r="K914" s="614"/>
      <c r="L914" s="614"/>
      <c r="M914" s="614"/>
      <c r="N914" s="614"/>
      <c r="O914" s="615"/>
      <c r="P914" s="615"/>
      <c r="Q914" s="615"/>
      <c r="R914" s="612"/>
      <c r="S914" s="612"/>
      <c r="T914" s="611"/>
      <c r="U914" s="564"/>
      <c r="V914" s="570"/>
      <c r="W914" s="570"/>
      <c r="X914" s="616" t="str">
        <f>F914</f>
        <v>Potrubí z plastových trubek 
  z polypropylenu (PPR) 
    svařovaných polyfuzně 
    PN 16 (SDR 7,4) 
      D 25 x 3,5</v>
      </c>
      <c r="Y914" s="562"/>
      <c r="AA914" s="617"/>
    </row>
    <row r="915" spans="1:27" ht="7.5" customHeight="1" outlineLevel="4">
      <c r="B915" s="557"/>
      <c r="C915" s="557"/>
      <c r="D915" s="558"/>
      <c r="E915" s="558"/>
      <c r="F915" s="618"/>
      <c r="G915" s="558"/>
      <c r="H915" s="559"/>
      <c r="I915" s="560"/>
      <c r="J915" s="561"/>
      <c r="K915" s="559"/>
      <c r="L915" s="559"/>
      <c r="M915" s="559"/>
      <c r="N915" s="559"/>
      <c r="O915" s="561"/>
      <c r="P915" s="561"/>
      <c r="Q915" s="561"/>
      <c r="R915" s="558"/>
      <c r="S915" s="558"/>
      <c r="T915" s="557"/>
      <c r="U915" s="570"/>
      <c r="X915" s="558"/>
    </row>
    <row r="916" spans="1:27" ht="11.25" outlineLevel="3">
      <c r="A916" s="599"/>
      <c r="B916" s="600"/>
      <c r="C916" s="601">
        <v>203</v>
      </c>
      <c r="D916" s="602" t="s">
        <v>1368</v>
      </c>
      <c r="E916" s="603" t="s">
        <v>1635</v>
      </c>
      <c r="F916" s="604" t="s">
        <v>1634</v>
      </c>
      <c r="G916" s="602" t="s">
        <v>114</v>
      </c>
      <c r="H916" s="605">
        <v>74</v>
      </c>
      <c r="I916" s="606">
        <v>0</v>
      </c>
      <c r="J916" s="607">
        <f>H916*I916</f>
        <v>0</v>
      </c>
      <c r="K916" s="605">
        <v>8.4000000000000003E-4</v>
      </c>
      <c r="L916" s="605">
        <f>H916*K916</f>
        <v>6.216E-2</v>
      </c>
      <c r="M916" s="605"/>
      <c r="N916" s="605">
        <f>H916*M916</f>
        <v>0</v>
      </c>
      <c r="O916" s="607">
        <v>21</v>
      </c>
      <c r="P916" s="607">
        <f>J916*(O916/100)</f>
        <v>0</v>
      </c>
      <c r="Q916" s="607">
        <f>J916+P916</f>
        <v>0</v>
      </c>
      <c r="R916" s="608"/>
      <c r="S916" s="608"/>
      <c r="T916" s="609">
        <v>1</v>
      </c>
      <c r="U916" s="570"/>
      <c r="V916" s="570"/>
      <c r="W916" s="570"/>
      <c r="X916" s="558"/>
    </row>
    <row r="917" spans="1:27" ht="48.75" outlineLevel="4">
      <c r="A917" s="610"/>
      <c r="B917" s="611"/>
      <c r="C917" s="611"/>
      <c r="D917" s="612"/>
      <c r="E917" s="613" t="s">
        <v>1330</v>
      </c>
      <c r="F917" s="641" t="s">
        <v>1627</v>
      </c>
      <c r="G917" s="641"/>
      <c r="H917" s="642"/>
      <c r="I917" s="643"/>
      <c r="J917" s="644"/>
      <c r="K917" s="614"/>
      <c r="L917" s="614"/>
      <c r="M917" s="614"/>
      <c r="N917" s="614"/>
      <c r="O917" s="615"/>
      <c r="P917" s="615"/>
      <c r="Q917" s="615"/>
      <c r="R917" s="612"/>
      <c r="S917" s="612"/>
      <c r="T917" s="611"/>
      <c r="U917" s="564"/>
      <c r="V917" s="570"/>
      <c r="W917" s="570"/>
      <c r="X917" s="616" t="str">
        <f>F917</f>
        <v>Potrubí z plastových trubek 
  z polypropylenu (PPR) 
    svařovaných polyfuzně 
    PN 16 (SDR 7,4) 
      D 25 x 3,5</v>
      </c>
      <c r="Y917" s="562"/>
      <c r="AA917" s="617"/>
    </row>
    <row r="918" spans="1:27" ht="7.5" customHeight="1" outlineLevel="4">
      <c r="B918" s="557"/>
      <c r="C918" s="557"/>
      <c r="D918" s="558"/>
      <c r="E918" s="558"/>
      <c r="F918" s="618"/>
      <c r="G918" s="558"/>
      <c r="H918" s="559"/>
      <c r="I918" s="560"/>
      <c r="J918" s="561"/>
      <c r="K918" s="559"/>
      <c r="L918" s="559"/>
      <c r="M918" s="559"/>
      <c r="N918" s="559"/>
      <c r="O918" s="561"/>
      <c r="P918" s="561"/>
      <c r="Q918" s="561"/>
      <c r="R918" s="558"/>
      <c r="S918" s="558"/>
      <c r="T918" s="557"/>
      <c r="U918" s="570"/>
      <c r="X918" s="558"/>
    </row>
    <row r="919" spans="1:27" ht="11.25" outlineLevel="3">
      <c r="A919" s="599"/>
      <c r="B919" s="600"/>
      <c r="C919" s="601">
        <v>204</v>
      </c>
      <c r="D919" s="602" t="s">
        <v>1368</v>
      </c>
      <c r="E919" s="603" t="s">
        <v>1633</v>
      </c>
      <c r="F919" s="604" t="s">
        <v>1632</v>
      </c>
      <c r="G919" s="602" t="s">
        <v>114</v>
      </c>
      <c r="H919" s="605">
        <v>74</v>
      </c>
      <c r="I919" s="606">
        <v>0</v>
      </c>
      <c r="J919" s="607">
        <f>H919*I919</f>
        <v>0</v>
      </c>
      <c r="K919" s="605">
        <v>1.16E-3</v>
      </c>
      <c r="L919" s="605">
        <f>H919*K919</f>
        <v>8.584E-2</v>
      </c>
      <c r="M919" s="605"/>
      <c r="N919" s="605">
        <f>H919*M919</f>
        <v>0</v>
      </c>
      <c r="O919" s="607">
        <v>21</v>
      </c>
      <c r="P919" s="607">
        <f>J919*(O919/100)</f>
        <v>0</v>
      </c>
      <c r="Q919" s="607">
        <f>J919+P919</f>
        <v>0</v>
      </c>
      <c r="R919" s="608"/>
      <c r="S919" s="608"/>
      <c r="T919" s="609">
        <v>1</v>
      </c>
      <c r="U919" s="570"/>
      <c r="V919" s="570"/>
      <c r="W919" s="570"/>
      <c r="X919" s="558"/>
    </row>
    <row r="920" spans="1:27" ht="48.75" outlineLevel="4">
      <c r="A920" s="610"/>
      <c r="B920" s="611"/>
      <c r="C920" s="611"/>
      <c r="D920" s="612"/>
      <c r="E920" s="613" t="s">
        <v>1330</v>
      </c>
      <c r="F920" s="641" t="s">
        <v>1627</v>
      </c>
      <c r="G920" s="641"/>
      <c r="H920" s="642"/>
      <c r="I920" s="643"/>
      <c r="J920" s="644"/>
      <c r="K920" s="614"/>
      <c r="L920" s="614"/>
      <c r="M920" s="614"/>
      <c r="N920" s="614"/>
      <c r="O920" s="615"/>
      <c r="P920" s="615"/>
      <c r="Q920" s="615"/>
      <c r="R920" s="612"/>
      <c r="S920" s="612"/>
      <c r="T920" s="611"/>
      <c r="U920" s="564"/>
      <c r="V920" s="570"/>
      <c r="W920" s="570"/>
      <c r="X920" s="616" t="str">
        <f>F920</f>
        <v>Potrubí z plastových trubek 
  z polypropylenu (PPR) 
    svařovaných polyfuzně 
    PN 16 (SDR 7,4) 
      D 25 x 3,5</v>
      </c>
      <c r="Y920" s="562"/>
      <c r="AA920" s="617"/>
    </row>
    <row r="921" spans="1:27" ht="7.5" customHeight="1" outlineLevel="4">
      <c r="B921" s="557"/>
      <c r="C921" s="557"/>
      <c r="D921" s="558"/>
      <c r="E921" s="558"/>
      <c r="F921" s="618"/>
      <c r="G921" s="558"/>
      <c r="H921" s="559"/>
      <c r="I921" s="560"/>
      <c r="J921" s="561"/>
      <c r="K921" s="559"/>
      <c r="L921" s="559"/>
      <c r="M921" s="559"/>
      <c r="N921" s="559"/>
      <c r="O921" s="561"/>
      <c r="P921" s="561"/>
      <c r="Q921" s="561"/>
      <c r="R921" s="558"/>
      <c r="S921" s="558"/>
      <c r="T921" s="557"/>
      <c r="U921" s="570"/>
      <c r="X921" s="558"/>
    </row>
    <row r="922" spans="1:27" ht="11.25" outlineLevel="3">
      <c r="A922" s="599"/>
      <c r="B922" s="600"/>
      <c r="C922" s="601">
        <v>205</v>
      </c>
      <c r="D922" s="602" t="s">
        <v>1368</v>
      </c>
      <c r="E922" s="603" t="s">
        <v>1631</v>
      </c>
      <c r="F922" s="604" t="s">
        <v>1630</v>
      </c>
      <c r="G922" s="602" t="s">
        <v>114</v>
      </c>
      <c r="H922" s="605">
        <v>6</v>
      </c>
      <c r="I922" s="606">
        <v>0</v>
      </c>
      <c r="J922" s="607">
        <f>H922*I922</f>
        <v>0</v>
      </c>
      <c r="K922" s="605">
        <v>1.4400000000000001E-3</v>
      </c>
      <c r="L922" s="605">
        <f>H922*K922</f>
        <v>8.6400000000000001E-3</v>
      </c>
      <c r="M922" s="605"/>
      <c r="N922" s="605">
        <f>H922*M922</f>
        <v>0</v>
      </c>
      <c r="O922" s="607">
        <v>21</v>
      </c>
      <c r="P922" s="607">
        <f>J922*(O922/100)</f>
        <v>0</v>
      </c>
      <c r="Q922" s="607">
        <f>J922+P922</f>
        <v>0</v>
      </c>
      <c r="R922" s="608"/>
      <c r="S922" s="608"/>
      <c r="T922" s="609">
        <v>1</v>
      </c>
      <c r="U922" s="570"/>
      <c r="V922" s="570"/>
      <c r="W922" s="570"/>
      <c r="X922" s="558"/>
    </row>
    <row r="923" spans="1:27" ht="48.75" outlineLevel="4">
      <c r="A923" s="610"/>
      <c r="B923" s="611"/>
      <c r="C923" s="611"/>
      <c r="D923" s="612"/>
      <c r="E923" s="613" t="s">
        <v>1330</v>
      </c>
      <c r="F923" s="641" t="s">
        <v>1627</v>
      </c>
      <c r="G923" s="641"/>
      <c r="H923" s="642"/>
      <c r="I923" s="643"/>
      <c r="J923" s="644"/>
      <c r="K923" s="614"/>
      <c r="L923" s="614"/>
      <c r="M923" s="614"/>
      <c r="N923" s="614"/>
      <c r="O923" s="615"/>
      <c r="P923" s="615"/>
      <c r="Q923" s="615"/>
      <c r="R923" s="612"/>
      <c r="S923" s="612"/>
      <c r="T923" s="611"/>
      <c r="U923" s="564"/>
      <c r="V923" s="570"/>
      <c r="W923" s="570"/>
      <c r="X923" s="616" t="str">
        <f>F923</f>
        <v>Potrubí z plastových trubek 
  z polypropylenu (PPR) 
    svařovaných polyfuzně 
    PN 16 (SDR 7,4) 
      D 25 x 3,5</v>
      </c>
      <c r="Y923" s="562"/>
      <c r="AA923" s="617"/>
    </row>
    <row r="924" spans="1:27" ht="7.5" customHeight="1" outlineLevel="4">
      <c r="B924" s="557"/>
      <c r="C924" s="557"/>
      <c r="D924" s="558"/>
      <c r="E924" s="558"/>
      <c r="F924" s="618"/>
      <c r="G924" s="558"/>
      <c r="H924" s="559"/>
      <c r="I924" s="560"/>
      <c r="J924" s="561"/>
      <c r="K924" s="559"/>
      <c r="L924" s="559"/>
      <c r="M924" s="559"/>
      <c r="N924" s="559"/>
      <c r="O924" s="561"/>
      <c r="P924" s="561"/>
      <c r="Q924" s="561"/>
      <c r="R924" s="558"/>
      <c r="S924" s="558"/>
      <c r="T924" s="557"/>
      <c r="U924" s="570"/>
      <c r="X924" s="558"/>
    </row>
    <row r="925" spans="1:27" ht="11.25" outlineLevel="3">
      <c r="A925" s="599"/>
      <c r="B925" s="600"/>
      <c r="C925" s="601">
        <v>206</v>
      </c>
      <c r="D925" s="602" t="s">
        <v>1368</v>
      </c>
      <c r="E925" s="603" t="s">
        <v>1629</v>
      </c>
      <c r="F925" s="604" t="s">
        <v>1628</v>
      </c>
      <c r="G925" s="602" t="s">
        <v>114</v>
      </c>
      <c r="H925" s="605">
        <v>31</v>
      </c>
      <c r="I925" s="606">
        <v>0</v>
      </c>
      <c r="J925" s="607">
        <f>H925*I925</f>
        <v>0</v>
      </c>
      <c r="K925" s="605">
        <v>2.436E-2</v>
      </c>
      <c r="L925" s="605">
        <f>H925*K925</f>
        <v>0.75515999999999994</v>
      </c>
      <c r="M925" s="605"/>
      <c r="N925" s="605">
        <f>H925*M925</f>
        <v>0</v>
      </c>
      <c r="O925" s="607">
        <v>21</v>
      </c>
      <c r="P925" s="607">
        <f>J925*(O925/100)</f>
        <v>0</v>
      </c>
      <c r="Q925" s="607">
        <f>J925+P925</f>
        <v>0</v>
      </c>
      <c r="R925" s="608"/>
      <c r="S925" s="608"/>
      <c r="T925" s="609">
        <v>1</v>
      </c>
      <c r="U925" s="570"/>
      <c r="V925" s="570"/>
      <c r="W925" s="570"/>
      <c r="X925" s="558"/>
    </row>
    <row r="926" spans="1:27" ht="48.75" outlineLevel="4">
      <c r="A926" s="610"/>
      <c r="B926" s="611"/>
      <c r="C926" s="611"/>
      <c r="D926" s="612"/>
      <c r="E926" s="613" t="s">
        <v>1330</v>
      </c>
      <c r="F926" s="641" t="s">
        <v>1627</v>
      </c>
      <c r="G926" s="641"/>
      <c r="H926" s="642"/>
      <c r="I926" s="643"/>
      <c r="J926" s="644"/>
      <c r="K926" s="614"/>
      <c r="L926" s="614"/>
      <c r="M926" s="614"/>
      <c r="N926" s="614"/>
      <c r="O926" s="615"/>
      <c r="P926" s="615"/>
      <c r="Q926" s="615"/>
      <c r="R926" s="612"/>
      <c r="S926" s="612"/>
      <c r="T926" s="611"/>
      <c r="U926" s="564"/>
      <c r="V926" s="570"/>
      <c r="W926" s="570"/>
      <c r="X926" s="616" t="str">
        <f>F926</f>
        <v>Potrubí z plastových trubek 
  z polypropylenu (PPR) 
    svařovaných polyfuzně 
    PN 16 (SDR 7,4) 
      D 25 x 3,5</v>
      </c>
      <c r="Y926" s="562"/>
      <c r="AA926" s="617"/>
    </row>
    <row r="927" spans="1:27" ht="7.5" customHeight="1" outlineLevel="4">
      <c r="B927" s="557"/>
      <c r="C927" s="557"/>
      <c r="D927" s="558"/>
      <c r="E927" s="558"/>
      <c r="F927" s="618"/>
      <c r="G927" s="558"/>
      <c r="H927" s="559"/>
      <c r="I927" s="560"/>
      <c r="J927" s="561"/>
      <c r="K927" s="559"/>
      <c r="L927" s="559"/>
      <c r="M927" s="559"/>
      <c r="N927" s="559"/>
      <c r="O927" s="561"/>
      <c r="P927" s="561"/>
      <c r="Q927" s="561"/>
      <c r="R927" s="558"/>
      <c r="S927" s="558"/>
      <c r="T927" s="557"/>
      <c r="U927" s="570"/>
      <c r="X927" s="558"/>
    </row>
    <row r="928" spans="1:27" ht="11.25" outlineLevel="3">
      <c r="A928" s="599"/>
      <c r="B928" s="600"/>
      <c r="C928" s="601">
        <v>207</v>
      </c>
      <c r="D928" s="602" t="s">
        <v>1368</v>
      </c>
      <c r="E928" s="603" t="s">
        <v>1626</v>
      </c>
      <c r="F928" s="604" t="s">
        <v>1625</v>
      </c>
      <c r="G928" s="602" t="s">
        <v>114</v>
      </c>
      <c r="H928" s="605">
        <v>55</v>
      </c>
      <c r="I928" s="606">
        <v>0</v>
      </c>
      <c r="J928" s="607">
        <f>H928*I928</f>
        <v>0</v>
      </c>
      <c r="K928" s="605">
        <v>8.4000000000000003E-4</v>
      </c>
      <c r="L928" s="605">
        <f>H928*K928</f>
        <v>4.6200000000000005E-2</v>
      </c>
      <c r="M928" s="605"/>
      <c r="N928" s="605">
        <f>H928*M928</f>
        <v>0</v>
      </c>
      <c r="O928" s="607">
        <v>21</v>
      </c>
      <c r="P928" s="607">
        <f>J928*(O928/100)</f>
        <v>0</v>
      </c>
      <c r="Q928" s="607">
        <f>J928+P928</f>
        <v>0</v>
      </c>
      <c r="R928" s="608"/>
      <c r="S928" s="608"/>
      <c r="T928" s="609">
        <v>1</v>
      </c>
      <c r="U928" s="570"/>
      <c r="V928" s="570"/>
      <c r="W928" s="570"/>
      <c r="X928" s="558"/>
    </row>
    <row r="929" spans="1:27" ht="48.75" outlineLevel="4">
      <c r="A929" s="610"/>
      <c r="B929" s="611"/>
      <c r="C929" s="611"/>
      <c r="D929" s="612"/>
      <c r="E929" s="613" t="s">
        <v>1330</v>
      </c>
      <c r="F929" s="641" t="s">
        <v>1616</v>
      </c>
      <c r="G929" s="641"/>
      <c r="H929" s="642"/>
      <c r="I929" s="643"/>
      <c r="J929" s="644"/>
      <c r="K929" s="614"/>
      <c r="L929" s="614"/>
      <c r="M929" s="614"/>
      <c r="N929" s="614"/>
      <c r="O929" s="615"/>
      <c r="P929" s="615"/>
      <c r="Q929" s="615"/>
      <c r="R929" s="612"/>
      <c r="S929" s="612"/>
      <c r="T929" s="611"/>
      <c r="U929" s="564"/>
      <c r="V929" s="570"/>
      <c r="W929" s="570"/>
      <c r="X929" s="616" t="str">
        <f>F929</f>
        <v>Potrubí z plastových trubek 
  z polypropylenu (PPR) 
    svařovaných polyfuzně 
    PN 20 (SDR 6) 
      D 25 x 4,2</v>
      </c>
      <c r="Y929" s="562"/>
      <c r="AA929" s="617"/>
    </row>
    <row r="930" spans="1:27" ht="7.5" customHeight="1" outlineLevel="4">
      <c r="B930" s="557"/>
      <c r="C930" s="557"/>
      <c r="D930" s="558"/>
      <c r="E930" s="558"/>
      <c r="F930" s="618"/>
      <c r="G930" s="558"/>
      <c r="H930" s="559"/>
      <c r="I930" s="560"/>
      <c r="J930" s="561"/>
      <c r="K930" s="559"/>
      <c r="L930" s="559"/>
      <c r="M930" s="559"/>
      <c r="N930" s="559"/>
      <c r="O930" s="561"/>
      <c r="P930" s="561"/>
      <c r="Q930" s="561"/>
      <c r="R930" s="558"/>
      <c r="S930" s="558"/>
      <c r="T930" s="557"/>
      <c r="U930" s="570"/>
      <c r="X930" s="558"/>
    </row>
    <row r="931" spans="1:27" ht="11.25" outlineLevel="3">
      <c r="A931" s="599"/>
      <c r="B931" s="600"/>
      <c r="C931" s="601">
        <v>208</v>
      </c>
      <c r="D931" s="602" t="s">
        <v>1368</v>
      </c>
      <c r="E931" s="603" t="s">
        <v>1624</v>
      </c>
      <c r="F931" s="604" t="s">
        <v>1623</v>
      </c>
      <c r="G931" s="602" t="s">
        <v>114</v>
      </c>
      <c r="H931" s="605">
        <v>74</v>
      </c>
      <c r="I931" s="606">
        <v>0</v>
      </c>
      <c r="J931" s="607">
        <f>H931*I931</f>
        <v>0</v>
      </c>
      <c r="K931" s="605">
        <v>9.7999999999999997E-4</v>
      </c>
      <c r="L931" s="605">
        <f>H931*K931</f>
        <v>7.2520000000000001E-2</v>
      </c>
      <c r="M931" s="605"/>
      <c r="N931" s="605">
        <f>H931*M931</f>
        <v>0</v>
      </c>
      <c r="O931" s="607">
        <v>21</v>
      </c>
      <c r="P931" s="607">
        <f>J931*(O931/100)</f>
        <v>0</v>
      </c>
      <c r="Q931" s="607">
        <f>J931+P931</f>
        <v>0</v>
      </c>
      <c r="R931" s="608"/>
      <c r="S931" s="608"/>
      <c r="T931" s="609">
        <v>1</v>
      </c>
      <c r="U931" s="570"/>
      <c r="V931" s="570"/>
      <c r="W931" s="570"/>
      <c r="X931" s="558"/>
    </row>
    <row r="932" spans="1:27" ht="48.75" outlineLevel="4">
      <c r="A932" s="610"/>
      <c r="B932" s="611"/>
      <c r="C932" s="611"/>
      <c r="D932" s="612"/>
      <c r="E932" s="613" t="s">
        <v>1330</v>
      </c>
      <c r="F932" s="641" t="s">
        <v>1616</v>
      </c>
      <c r="G932" s="641"/>
      <c r="H932" s="642"/>
      <c r="I932" s="643"/>
      <c r="J932" s="644"/>
      <c r="K932" s="614"/>
      <c r="L932" s="614"/>
      <c r="M932" s="614"/>
      <c r="N932" s="614"/>
      <c r="O932" s="615"/>
      <c r="P932" s="615"/>
      <c r="Q932" s="615"/>
      <c r="R932" s="612"/>
      <c r="S932" s="612"/>
      <c r="T932" s="611"/>
      <c r="U932" s="564"/>
      <c r="V932" s="570"/>
      <c r="W932" s="570"/>
      <c r="X932" s="616" t="str">
        <f>F932</f>
        <v>Potrubí z plastových trubek 
  z polypropylenu (PPR) 
    svařovaných polyfuzně 
    PN 20 (SDR 6) 
      D 25 x 4,2</v>
      </c>
      <c r="Y932" s="562"/>
      <c r="AA932" s="617"/>
    </row>
    <row r="933" spans="1:27" ht="7.5" customHeight="1" outlineLevel="4">
      <c r="B933" s="557"/>
      <c r="C933" s="557"/>
      <c r="D933" s="558"/>
      <c r="E933" s="558"/>
      <c r="F933" s="618"/>
      <c r="G933" s="558"/>
      <c r="H933" s="559"/>
      <c r="I933" s="560"/>
      <c r="J933" s="561"/>
      <c r="K933" s="559"/>
      <c r="L933" s="559"/>
      <c r="M933" s="559"/>
      <c r="N933" s="559"/>
      <c r="O933" s="561"/>
      <c r="P933" s="561"/>
      <c r="Q933" s="561"/>
      <c r="R933" s="558"/>
      <c r="S933" s="558"/>
      <c r="T933" s="557"/>
      <c r="U933" s="570"/>
      <c r="X933" s="558"/>
    </row>
    <row r="934" spans="1:27" ht="11.25" customHeight="1" outlineLevel="4">
      <c r="A934" s="619"/>
      <c r="B934" s="620"/>
      <c r="C934" s="620"/>
      <c r="D934" s="621"/>
      <c r="E934" s="622" t="s">
        <v>1434</v>
      </c>
      <c r="F934" s="623" t="s">
        <v>1622</v>
      </c>
      <c r="G934" s="621"/>
      <c r="H934" s="624">
        <v>74</v>
      </c>
      <c r="I934" s="625"/>
      <c r="J934" s="626"/>
      <c r="K934" s="627"/>
      <c r="L934" s="627"/>
      <c r="M934" s="627"/>
      <c r="N934" s="627"/>
      <c r="O934" s="626"/>
      <c r="P934" s="626"/>
      <c r="Q934" s="626"/>
      <c r="R934" s="621"/>
      <c r="S934" s="621"/>
      <c r="T934" s="620"/>
      <c r="U934" s="564"/>
      <c r="V934" s="570"/>
      <c r="W934" s="570"/>
      <c r="X934" s="558"/>
    </row>
    <row r="935" spans="1:27" ht="7.5" customHeight="1" outlineLevel="4">
      <c r="A935" s="570"/>
      <c r="B935" s="557"/>
      <c r="C935" s="557"/>
      <c r="D935" s="558"/>
      <c r="E935" s="558"/>
      <c r="F935" s="568"/>
      <c r="G935" s="558"/>
      <c r="H935" s="559"/>
      <c r="I935" s="560"/>
      <c r="J935" s="561"/>
      <c r="K935" s="559"/>
      <c r="L935" s="559"/>
      <c r="M935" s="559"/>
      <c r="N935" s="559"/>
      <c r="O935" s="561"/>
      <c r="P935" s="561"/>
      <c r="Q935" s="561"/>
      <c r="R935" s="558"/>
      <c r="S935" s="558"/>
      <c r="T935" s="557"/>
      <c r="U935" s="570"/>
      <c r="X935" s="558"/>
    </row>
    <row r="936" spans="1:27" ht="11.25" outlineLevel="3">
      <c r="A936" s="599"/>
      <c r="B936" s="600"/>
      <c r="C936" s="601">
        <v>209</v>
      </c>
      <c r="D936" s="602" t="s">
        <v>1368</v>
      </c>
      <c r="E936" s="603" t="s">
        <v>1621</v>
      </c>
      <c r="F936" s="604" t="s">
        <v>1620</v>
      </c>
      <c r="G936" s="602" t="s">
        <v>114</v>
      </c>
      <c r="H936" s="605">
        <v>25</v>
      </c>
      <c r="I936" s="606">
        <v>0</v>
      </c>
      <c r="J936" s="607">
        <f>H936*I936</f>
        <v>0</v>
      </c>
      <c r="K936" s="605">
        <v>1.2600000000000001E-3</v>
      </c>
      <c r="L936" s="605">
        <f>H936*K936</f>
        <v>3.15E-2</v>
      </c>
      <c r="M936" s="605"/>
      <c r="N936" s="605">
        <f>H936*M936</f>
        <v>0</v>
      </c>
      <c r="O936" s="607">
        <v>21</v>
      </c>
      <c r="P936" s="607">
        <f>J936*(O936/100)</f>
        <v>0</v>
      </c>
      <c r="Q936" s="607">
        <f>J936+P936</f>
        <v>0</v>
      </c>
      <c r="R936" s="608"/>
      <c r="S936" s="608"/>
      <c r="T936" s="609">
        <v>1</v>
      </c>
      <c r="U936" s="570"/>
      <c r="V936" s="570"/>
      <c r="W936" s="570"/>
      <c r="X936" s="558"/>
    </row>
    <row r="937" spans="1:27" ht="48.75" outlineLevel="4">
      <c r="A937" s="610"/>
      <c r="B937" s="611"/>
      <c r="C937" s="611"/>
      <c r="D937" s="612"/>
      <c r="E937" s="613" t="s">
        <v>1330</v>
      </c>
      <c r="F937" s="641" t="s">
        <v>1616</v>
      </c>
      <c r="G937" s="641"/>
      <c r="H937" s="642"/>
      <c r="I937" s="643"/>
      <c r="J937" s="644"/>
      <c r="K937" s="614"/>
      <c r="L937" s="614"/>
      <c r="M937" s="614"/>
      <c r="N937" s="614"/>
      <c r="O937" s="615"/>
      <c r="P937" s="615"/>
      <c r="Q937" s="615"/>
      <c r="R937" s="612"/>
      <c r="S937" s="612"/>
      <c r="T937" s="611"/>
      <c r="U937" s="564"/>
      <c r="V937" s="570"/>
      <c r="W937" s="570"/>
      <c r="X937" s="616" t="str">
        <f>F937</f>
        <v>Potrubí z plastových trubek 
  z polypropylenu (PPR) 
    svařovaných polyfuzně 
    PN 20 (SDR 6) 
      D 25 x 4,2</v>
      </c>
      <c r="Y937" s="562"/>
      <c r="AA937" s="617"/>
    </row>
    <row r="938" spans="1:27" ht="7.5" customHeight="1" outlineLevel="4">
      <c r="B938" s="557"/>
      <c r="C938" s="557"/>
      <c r="D938" s="558"/>
      <c r="E938" s="558"/>
      <c r="F938" s="618"/>
      <c r="G938" s="558"/>
      <c r="H938" s="559"/>
      <c r="I938" s="560"/>
      <c r="J938" s="561"/>
      <c r="K938" s="559"/>
      <c r="L938" s="559"/>
      <c r="M938" s="559"/>
      <c r="N938" s="559"/>
      <c r="O938" s="561"/>
      <c r="P938" s="561"/>
      <c r="Q938" s="561"/>
      <c r="R938" s="558"/>
      <c r="S938" s="558"/>
      <c r="T938" s="557"/>
      <c r="U938" s="570"/>
      <c r="X938" s="558"/>
    </row>
    <row r="939" spans="1:27" ht="11.25" customHeight="1" outlineLevel="4">
      <c r="A939" s="619"/>
      <c r="B939" s="620"/>
      <c r="C939" s="620"/>
      <c r="D939" s="621"/>
      <c r="E939" s="622" t="s">
        <v>1434</v>
      </c>
      <c r="F939" s="623" t="s">
        <v>1619</v>
      </c>
      <c r="G939" s="621"/>
      <c r="H939" s="624">
        <v>25</v>
      </c>
      <c r="I939" s="625"/>
      <c r="J939" s="626"/>
      <c r="K939" s="627"/>
      <c r="L939" s="627"/>
      <c r="M939" s="627"/>
      <c r="N939" s="627"/>
      <c r="O939" s="626"/>
      <c r="P939" s="626"/>
      <c r="Q939" s="626"/>
      <c r="R939" s="621"/>
      <c r="S939" s="621"/>
      <c r="T939" s="620"/>
      <c r="U939" s="564"/>
      <c r="V939" s="570"/>
      <c r="W939" s="570"/>
      <c r="X939" s="558"/>
    </row>
    <row r="940" spans="1:27" ht="7.5" customHeight="1" outlineLevel="4">
      <c r="A940" s="570"/>
      <c r="B940" s="557"/>
      <c r="C940" s="557"/>
      <c r="D940" s="558"/>
      <c r="E940" s="558"/>
      <c r="F940" s="568"/>
      <c r="G940" s="558"/>
      <c r="H940" s="559"/>
      <c r="I940" s="560"/>
      <c r="J940" s="561"/>
      <c r="K940" s="559"/>
      <c r="L940" s="559"/>
      <c r="M940" s="559"/>
      <c r="N940" s="559"/>
      <c r="O940" s="561"/>
      <c r="P940" s="561"/>
      <c r="Q940" s="561"/>
      <c r="R940" s="558"/>
      <c r="S940" s="558"/>
      <c r="T940" s="557"/>
      <c r="U940" s="570"/>
      <c r="X940" s="558"/>
    </row>
    <row r="941" spans="1:27" ht="11.25" outlineLevel="3">
      <c r="A941" s="599"/>
      <c r="B941" s="600"/>
      <c r="C941" s="601">
        <v>210</v>
      </c>
      <c r="D941" s="602" t="s">
        <v>1368</v>
      </c>
      <c r="E941" s="603" t="s">
        <v>1618</v>
      </c>
      <c r="F941" s="604" t="s">
        <v>1617</v>
      </c>
      <c r="G941" s="602" t="s">
        <v>114</v>
      </c>
      <c r="H941" s="605">
        <v>17</v>
      </c>
      <c r="I941" s="606">
        <v>0</v>
      </c>
      <c r="J941" s="607">
        <f>H941*I941</f>
        <v>0</v>
      </c>
      <c r="K941" s="605">
        <v>1.5299999999999999E-3</v>
      </c>
      <c r="L941" s="605">
        <f>H941*K941</f>
        <v>2.6009999999999998E-2</v>
      </c>
      <c r="M941" s="605"/>
      <c r="N941" s="605">
        <f>H941*M941</f>
        <v>0</v>
      </c>
      <c r="O941" s="607">
        <v>21</v>
      </c>
      <c r="P941" s="607">
        <f>J941*(O941/100)</f>
        <v>0</v>
      </c>
      <c r="Q941" s="607">
        <f>J941+P941</f>
        <v>0</v>
      </c>
      <c r="R941" s="608"/>
      <c r="S941" s="608"/>
      <c r="T941" s="609">
        <v>1</v>
      </c>
      <c r="U941" s="570"/>
      <c r="V941" s="570"/>
      <c r="W941" s="570"/>
      <c r="X941" s="558"/>
    </row>
    <row r="942" spans="1:27" ht="48.75" outlineLevel="4">
      <c r="A942" s="610"/>
      <c r="B942" s="611"/>
      <c r="C942" s="611"/>
      <c r="D942" s="612"/>
      <c r="E942" s="613" t="s">
        <v>1330</v>
      </c>
      <c r="F942" s="641" t="s">
        <v>1616</v>
      </c>
      <c r="G942" s="641"/>
      <c r="H942" s="642"/>
      <c r="I942" s="643"/>
      <c r="J942" s="644"/>
      <c r="K942" s="614"/>
      <c r="L942" s="614"/>
      <c r="M942" s="614"/>
      <c r="N942" s="614"/>
      <c r="O942" s="615"/>
      <c r="P942" s="615"/>
      <c r="Q942" s="615"/>
      <c r="R942" s="612"/>
      <c r="S942" s="612"/>
      <c r="T942" s="611"/>
      <c r="U942" s="564"/>
      <c r="V942" s="570"/>
      <c r="W942" s="570"/>
      <c r="X942" s="616" t="str">
        <f>F942</f>
        <v>Potrubí z plastových trubek 
  z polypropylenu (PPR) 
    svařovaných polyfuzně 
    PN 20 (SDR 6) 
      D 25 x 4,2</v>
      </c>
      <c r="Y942" s="562"/>
      <c r="AA942" s="617"/>
    </row>
    <row r="943" spans="1:27" ht="7.5" customHeight="1" outlineLevel="4">
      <c r="B943" s="557"/>
      <c r="C943" s="557"/>
      <c r="D943" s="558"/>
      <c r="E943" s="558"/>
      <c r="F943" s="618"/>
      <c r="G943" s="558"/>
      <c r="H943" s="559"/>
      <c r="I943" s="560"/>
      <c r="J943" s="561"/>
      <c r="K943" s="559"/>
      <c r="L943" s="559"/>
      <c r="M943" s="559"/>
      <c r="N943" s="559"/>
      <c r="O943" s="561"/>
      <c r="P943" s="561"/>
      <c r="Q943" s="561"/>
      <c r="R943" s="558"/>
      <c r="S943" s="558"/>
      <c r="T943" s="557"/>
      <c r="U943" s="570"/>
      <c r="X943" s="558"/>
    </row>
    <row r="944" spans="1:27" ht="11.25" outlineLevel="3">
      <c r="A944" s="599"/>
      <c r="B944" s="600"/>
      <c r="C944" s="601">
        <v>211</v>
      </c>
      <c r="D944" s="602" t="s">
        <v>1368</v>
      </c>
      <c r="E944" s="603" t="s">
        <v>1615</v>
      </c>
      <c r="F944" s="604" t="s">
        <v>1614</v>
      </c>
      <c r="G944" s="602" t="s">
        <v>114</v>
      </c>
      <c r="H944" s="605">
        <v>10</v>
      </c>
      <c r="I944" s="606">
        <v>0</v>
      </c>
      <c r="J944" s="607">
        <f>H944*I944</f>
        <v>0</v>
      </c>
      <c r="K944" s="605">
        <v>3.0899999999999999E-3</v>
      </c>
      <c r="L944" s="605">
        <f>H944*K944</f>
        <v>3.0899999999999997E-2</v>
      </c>
      <c r="M944" s="605"/>
      <c r="N944" s="605">
        <f>H944*M944</f>
        <v>0</v>
      </c>
      <c r="O944" s="607">
        <v>21</v>
      </c>
      <c r="P944" s="607">
        <f>J944*(O944/100)</f>
        <v>0</v>
      </c>
      <c r="Q944" s="607">
        <f>J944+P944</f>
        <v>0</v>
      </c>
      <c r="R944" s="608"/>
      <c r="S944" s="608"/>
      <c r="T944" s="609">
        <v>1</v>
      </c>
      <c r="U944" s="570"/>
      <c r="V944" s="570"/>
      <c r="W944" s="570"/>
      <c r="X944" s="558"/>
    </row>
    <row r="945" spans="1:27" ht="9.75" outlineLevel="4">
      <c r="A945" s="610"/>
      <c r="B945" s="611"/>
      <c r="C945" s="611"/>
      <c r="D945" s="612"/>
      <c r="E945" s="613" t="s">
        <v>1330</v>
      </c>
      <c r="F945" s="641" t="s">
        <v>1613</v>
      </c>
      <c r="G945" s="641"/>
      <c r="H945" s="642"/>
      <c r="I945" s="643"/>
      <c r="J945" s="644"/>
      <c r="K945" s="614"/>
      <c r="L945" s="614"/>
      <c r="M945" s="614"/>
      <c r="N945" s="614"/>
      <c r="O945" s="615"/>
      <c r="P945" s="615"/>
      <c r="Q945" s="615"/>
      <c r="R945" s="612"/>
      <c r="S945" s="612"/>
      <c r="T945" s="611"/>
      <c r="U945" s="564"/>
      <c r="V945" s="570"/>
      <c r="W945" s="570"/>
      <c r="X945" s="616" t="str">
        <f>F945</f>
        <v>Potrubí z ocelových trubek pozinkovaných závitových svařovaných běžných DN 25</v>
      </c>
      <c r="Y945" s="562"/>
      <c r="AA945" s="617"/>
    </row>
    <row r="946" spans="1:27" ht="7.5" customHeight="1" outlineLevel="4">
      <c r="B946" s="557"/>
      <c r="C946" s="557"/>
      <c r="D946" s="558"/>
      <c r="E946" s="558"/>
      <c r="F946" s="618"/>
      <c r="G946" s="558"/>
      <c r="H946" s="559"/>
      <c r="I946" s="560"/>
      <c r="J946" s="561"/>
      <c r="K946" s="559"/>
      <c r="L946" s="559"/>
      <c r="M946" s="559"/>
      <c r="N946" s="559"/>
      <c r="O946" s="561"/>
      <c r="P946" s="561"/>
      <c r="Q946" s="561"/>
      <c r="R946" s="558"/>
      <c r="S946" s="558"/>
      <c r="T946" s="557"/>
      <c r="U946" s="570"/>
      <c r="X946" s="558"/>
    </row>
    <row r="947" spans="1:27" ht="11.25" outlineLevel="3">
      <c r="A947" s="599"/>
      <c r="B947" s="600"/>
      <c r="C947" s="601">
        <v>212</v>
      </c>
      <c r="D947" s="602" t="s">
        <v>1368</v>
      </c>
      <c r="E947" s="603" t="s">
        <v>1612</v>
      </c>
      <c r="F947" s="604" t="s">
        <v>1611</v>
      </c>
      <c r="G947" s="602" t="s">
        <v>114</v>
      </c>
      <c r="H947" s="605">
        <v>393</v>
      </c>
      <c r="I947" s="606">
        <v>0</v>
      </c>
      <c r="J947" s="607">
        <f>H947*I947</f>
        <v>0</v>
      </c>
      <c r="K947" s="605">
        <v>1.0000000000000001E-5</v>
      </c>
      <c r="L947" s="605">
        <f>H947*K947</f>
        <v>3.9300000000000003E-3</v>
      </c>
      <c r="M947" s="605"/>
      <c r="N947" s="605">
        <f>H947*M947</f>
        <v>0</v>
      </c>
      <c r="O947" s="607">
        <v>21</v>
      </c>
      <c r="P947" s="607">
        <f>J947*(O947/100)</f>
        <v>0</v>
      </c>
      <c r="Q947" s="607">
        <f>J947+P947</f>
        <v>0</v>
      </c>
      <c r="R947" s="608"/>
      <c r="S947" s="608"/>
      <c r="T947" s="609">
        <v>1</v>
      </c>
      <c r="U947" s="570"/>
      <c r="V947" s="570"/>
      <c r="W947" s="570"/>
      <c r="X947" s="558"/>
    </row>
    <row r="948" spans="1:27" ht="29.25" outlineLevel="4">
      <c r="A948" s="610"/>
      <c r="B948" s="611"/>
      <c r="C948" s="611"/>
      <c r="D948" s="612"/>
      <c r="E948" s="613" t="s">
        <v>1330</v>
      </c>
      <c r="F948" s="641" t="s">
        <v>1607</v>
      </c>
      <c r="G948" s="641"/>
      <c r="H948" s="642"/>
      <c r="I948" s="643"/>
      <c r="J948" s="644"/>
      <c r="K948" s="614"/>
      <c r="L948" s="614"/>
      <c r="M948" s="614"/>
      <c r="N948" s="614"/>
      <c r="O948" s="615"/>
      <c r="P948" s="615"/>
      <c r="Q948" s="615"/>
      <c r="R948" s="612"/>
      <c r="S948" s="612"/>
      <c r="T948" s="611"/>
      <c r="U948" s="564"/>
      <c r="V948" s="570"/>
      <c r="W948" s="570"/>
      <c r="X948" s="616" t="str">
        <f>F948</f>
        <v>Zkoušky, proplach a desinfekce vodovodního potrubí  
  proplach a desinfekce vodovodního potrubí 
    do DN 80</v>
      </c>
      <c r="Y948" s="562"/>
      <c r="AA948" s="617"/>
    </row>
    <row r="949" spans="1:27" ht="7.5" customHeight="1" outlineLevel="4">
      <c r="B949" s="557"/>
      <c r="C949" s="557"/>
      <c r="D949" s="558"/>
      <c r="E949" s="558"/>
      <c r="F949" s="618"/>
      <c r="G949" s="558"/>
      <c r="H949" s="559"/>
      <c r="I949" s="560"/>
      <c r="J949" s="561"/>
      <c r="K949" s="559"/>
      <c r="L949" s="559"/>
      <c r="M949" s="559"/>
      <c r="N949" s="559"/>
      <c r="O949" s="561"/>
      <c r="P949" s="561"/>
      <c r="Q949" s="561"/>
      <c r="R949" s="558"/>
      <c r="S949" s="558"/>
      <c r="T949" s="557"/>
      <c r="U949" s="570"/>
      <c r="X949" s="558"/>
    </row>
    <row r="950" spans="1:27" ht="11.25" customHeight="1" outlineLevel="4">
      <c r="A950" s="619"/>
      <c r="B950" s="620"/>
      <c r="C950" s="620"/>
      <c r="D950" s="621"/>
      <c r="E950" s="622" t="s">
        <v>1434</v>
      </c>
      <c r="F950" s="623" t="s">
        <v>1610</v>
      </c>
      <c r="G950" s="621"/>
      <c r="H950" s="624">
        <v>393</v>
      </c>
      <c r="I950" s="625"/>
      <c r="J950" s="626"/>
      <c r="K950" s="627"/>
      <c r="L950" s="627"/>
      <c r="M950" s="627"/>
      <c r="N950" s="627"/>
      <c r="O950" s="626"/>
      <c r="P950" s="626"/>
      <c r="Q950" s="626"/>
      <c r="R950" s="621"/>
      <c r="S950" s="621"/>
      <c r="T950" s="620"/>
      <c r="U950" s="564"/>
      <c r="V950" s="570"/>
      <c r="W950" s="570"/>
      <c r="X950" s="558"/>
    </row>
    <row r="951" spans="1:27" ht="7.5" customHeight="1" outlineLevel="4">
      <c r="A951" s="570"/>
      <c r="B951" s="557"/>
      <c r="C951" s="557"/>
      <c r="D951" s="558"/>
      <c r="E951" s="558"/>
      <c r="F951" s="568"/>
      <c r="G951" s="558"/>
      <c r="H951" s="559"/>
      <c r="I951" s="560"/>
      <c r="J951" s="561"/>
      <c r="K951" s="559"/>
      <c r="L951" s="559"/>
      <c r="M951" s="559"/>
      <c r="N951" s="559"/>
      <c r="O951" s="561"/>
      <c r="P951" s="561"/>
      <c r="Q951" s="561"/>
      <c r="R951" s="558"/>
      <c r="S951" s="558"/>
      <c r="T951" s="557"/>
      <c r="U951" s="570"/>
      <c r="X951" s="558"/>
    </row>
    <row r="952" spans="1:27" ht="11.25" outlineLevel="3">
      <c r="A952" s="599"/>
      <c r="B952" s="600"/>
      <c r="C952" s="601">
        <v>213</v>
      </c>
      <c r="D952" s="602" t="s">
        <v>1368</v>
      </c>
      <c r="E952" s="603" t="s">
        <v>1609</v>
      </c>
      <c r="F952" s="604" t="s">
        <v>1608</v>
      </c>
      <c r="G952" s="602" t="s">
        <v>114</v>
      </c>
      <c r="H952" s="605">
        <v>31</v>
      </c>
      <c r="I952" s="606">
        <v>0</v>
      </c>
      <c r="J952" s="607">
        <f>H952*I952</f>
        <v>0</v>
      </c>
      <c r="K952" s="605">
        <v>1.0000000000000001E-5</v>
      </c>
      <c r="L952" s="605">
        <f>H952*K952</f>
        <v>3.1E-4</v>
      </c>
      <c r="M952" s="605"/>
      <c r="N952" s="605">
        <f>H952*M952</f>
        <v>0</v>
      </c>
      <c r="O952" s="607">
        <v>21</v>
      </c>
      <c r="P952" s="607">
        <f>J952*(O952/100)</f>
        <v>0</v>
      </c>
      <c r="Q952" s="607">
        <f>J952+P952</f>
        <v>0</v>
      </c>
      <c r="R952" s="608"/>
      <c r="S952" s="608"/>
      <c r="T952" s="609">
        <v>1</v>
      </c>
      <c r="U952" s="570"/>
      <c r="V952" s="570"/>
      <c r="W952" s="570"/>
      <c r="X952" s="558"/>
    </row>
    <row r="953" spans="1:27" ht="29.25" outlineLevel="4">
      <c r="A953" s="610"/>
      <c r="B953" s="611"/>
      <c r="C953" s="611"/>
      <c r="D953" s="612"/>
      <c r="E953" s="613" t="s">
        <v>1330</v>
      </c>
      <c r="F953" s="641" t="s">
        <v>1607</v>
      </c>
      <c r="G953" s="641"/>
      <c r="H953" s="642"/>
      <c r="I953" s="643"/>
      <c r="J953" s="644"/>
      <c r="K953" s="614"/>
      <c r="L953" s="614"/>
      <c r="M953" s="614"/>
      <c r="N953" s="614"/>
      <c r="O953" s="615"/>
      <c r="P953" s="615"/>
      <c r="Q953" s="615"/>
      <c r="R953" s="612"/>
      <c r="S953" s="612"/>
      <c r="T953" s="611"/>
      <c r="U953" s="564"/>
      <c r="V953" s="570"/>
      <c r="W953" s="570"/>
      <c r="X953" s="616" t="str">
        <f>F953</f>
        <v>Zkoušky, proplach a desinfekce vodovodního potrubí  
  proplach a desinfekce vodovodního potrubí 
    do DN 80</v>
      </c>
      <c r="Y953" s="562"/>
      <c r="AA953" s="617"/>
    </row>
    <row r="954" spans="1:27" ht="7.5" customHeight="1" outlineLevel="4">
      <c r="B954" s="557"/>
      <c r="C954" s="557"/>
      <c r="D954" s="558"/>
      <c r="E954" s="558"/>
      <c r="F954" s="618"/>
      <c r="G954" s="558"/>
      <c r="H954" s="559"/>
      <c r="I954" s="560"/>
      <c r="J954" s="561"/>
      <c r="K954" s="559"/>
      <c r="L954" s="559"/>
      <c r="M954" s="559"/>
      <c r="N954" s="559"/>
      <c r="O954" s="561"/>
      <c r="P954" s="561"/>
      <c r="Q954" s="561"/>
      <c r="R954" s="558"/>
      <c r="S954" s="558"/>
      <c r="T954" s="557"/>
      <c r="U954" s="570"/>
      <c r="X954" s="558"/>
    </row>
    <row r="955" spans="1:27" ht="11.25" outlineLevel="3">
      <c r="A955" s="599"/>
      <c r="B955" s="600"/>
      <c r="C955" s="601">
        <v>214</v>
      </c>
      <c r="D955" s="602" t="s">
        <v>1368</v>
      </c>
      <c r="E955" s="603" t="s">
        <v>1606</v>
      </c>
      <c r="F955" s="604" t="s">
        <v>1605</v>
      </c>
      <c r="G955" s="602" t="s">
        <v>114</v>
      </c>
      <c r="H955" s="605">
        <v>393</v>
      </c>
      <c r="I955" s="606">
        <v>0</v>
      </c>
      <c r="J955" s="607">
        <f>H955*I955</f>
        <v>0</v>
      </c>
      <c r="K955" s="605">
        <v>1.9000000000000001E-4</v>
      </c>
      <c r="L955" s="605">
        <f>H955*K955</f>
        <v>7.467E-2</v>
      </c>
      <c r="M955" s="605"/>
      <c r="N955" s="605">
        <f>H955*M955</f>
        <v>0</v>
      </c>
      <c r="O955" s="607">
        <v>21</v>
      </c>
      <c r="P955" s="607">
        <f>J955*(O955/100)</f>
        <v>0</v>
      </c>
      <c r="Q955" s="607">
        <f>J955+P955</f>
        <v>0</v>
      </c>
      <c r="R955" s="608"/>
      <c r="S955" s="608"/>
      <c r="T955" s="609">
        <v>1</v>
      </c>
      <c r="U955" s="570"/>
      <c r="V955" s="570"/>
      <c r="W955" s="570"/>
      <c r="X955" s="558"/>
    </row>
    <row r="956" spans="1:27" ht="9.75" outlineLevel="4">
      <c r="A956" s="610"/>
      <c r="B956" s="611"/>
      <c r="C956" s="611"/>
      <c r="D956" s="612"/>
      <c r="E956" s="613" t="s">
        <v>1330</v>
      </c>
      <c r="F956" s="641" t="s">
        <v>1604</v>
      </c>
      <c r="G956" s="641"/>
      <c r="H956" s="642"/>
      <c r="I956" s="643"/>
      <c r="J956" s="644"/>
      <c r="K956" s="614"/>
      <c r="L956" s="614"/>
      <c r="M956" s="614"/>
      <c r="N956" s="614"/>
      <c r="O956" s="615"/>
      <c r="P956" s="615"/>
      <c r="Q956" s="615"/>
      <c r="R956" s="612"/>
      <c r="S956" s="612"/>
      <c r="T956" s="611"/>
      <c r="U956" s="564"/>
      <c r="V956" s="570"/>
      <c r="W956" s="570"/>
      <c r="X956" s="616" t="str">
        <f>F956</f>
        <v>Zkoušky, proplach a desinfekce vodovodního potrubí zkoušky těsnosti vodovodního potrubí závitového do DN 50</v>
      </c>
      <c r="Y956" s="562"/>
      <c r="AA956" s="617"/>
    </row>
    <row r="957" spans="1:27" ht="7.5" customHeight="1" outlineLevel="4">
      <c r="B957" s="557"/>
      <c r="C957" s="557"/>
      <c r="D957" s="558"/>
      <c r="E957" s="558"/>
      <c r="F957" s="618"/>
      <c r="G957" s="558"/>
      <c r="H957" s="559"/>
      <c r="I957" s="560"/>
      <c r="J957" s="561"/>
      <c r="K957" s="559"/>
      <c r="L957" s="559"/>
      <c r="M957" s="559"/>
      <c r="N957" s="559"/>
      <c r="O957" s="561"/>
      <c r="P957" s="561"/>
      <c r="Q957" s="561"/>
      <c r="R957" s="558"/>
      <c r="S957" s="558"/>
      <c r="T957" s="557"/>
      <c r="U957" s="570"/>
      <c r="X957" s="558"/>
    </row>
    <row r="958" spans="1:27" ht="11.25" outlineLevel="3">
      <c r="A958" s="599"/>
      <c r="B958" s="600"/>
      <c r="C958" s="601">
        <v>215</v>
      </c>
      <c r="D958" s="602" t="s">
        <v>1368</v>
      </c>
      <c r="E958" s="603" t="s">
        <v>1603</v>
      </c>
      <c r="F958" s="604" t="s">
        <v>1602</v>
      </c>
      <c r="G958" s="602" t="s">
        <v>114</v>
      </c>
      <c r="H958" s="605">
        <v>31</v>
      </c>
      <c r="I958" s="606">
        <v>0</v>
      </c>
      <c r="J958" s="607">
        <f>H958*I958</f>
        <v>0</v>
      </c>
      <c r="K958" s="605">
        <v>3.5E-4</v>
      </c>
      <c r="L958" s="605">
        <f>H958*K958</f>
        <v>1.085E-2</v>
      </c>
      <c r="M958" s="605"/>
      <c r="N958" s="605">
        <f>H958*M958</f>
        <v>0</v>
      </c>
      <c r="O958" s="607">
        <v>21</v>
      </c>
      <c r="P958" s="607">
        <f>J958*(O958/100)</f>
        <v>0</v>
      </c>
      <c r="Q958" s="607">
        <f>J958+P958</f>
        <v>0</v>
      </c>
      <c r="R958" s="608"/>
      <c r="S958" s="608"/>
      <c r="T958" s="609">
        <v>1</v>
      </c>
      <c r="U958" s="570"/>
      <c r="V958" s="570"/>
      <c r="W958" s="570"/>
      <c r="X958" s="558"/>
    </row>
    <row r="959" spans="1:27" ht="9.75" outlineLevel="4">
      <c r="A959" s="610"/>
      <c r="B959" s="611"/>
      <c r="C959" s="611"/>
      <c r="D959" s="612"/>
      <c r="E959" s="613" t="s">
        <v>1330</v>
      </c>
      <c r="F959" s="641" t="s">
        <v>1601</v>
      </c>
      <c r="G959" s="641"/>
      <c r="H959" s="642"/>
      <c r="I959" s="643"/>
      <c r="J959" s="644"/>
      <c r="K959" s="614"/>
      <c r="L959" s="614"/>
      <c r="M959" s="614"/>
      <c r="N959" s="614"/>
      <c r="O959" s="615"/>
      <c r="P959" s="615"/>
      <c r="Q959" s="615"/>
      <c r="R959" s="612"/>
      <c r="S959" s="612"/>
      <c r="T959" s="611"/>
      <c r="U959" s="564"/>
      <c r="V959" s="570"/>
      <c r="W959" s="570"/>
      <c r="X959" s="616" t="str">
        <f>F959</f>
        <v>Zkoušky, proplach a desinfekce vodovodního potrubí zkoušky těsnosti vodovodního potrubí závitového přes DN 50 do DN 100</v>
      </c>
      <c r="Y959" s="562"/>
      <c r="AA959" s="617"/>
    </row>
    <row r="960" spans="1:27" ht="7.5" customHeight="1" outlineLevel="4">
      <c r="B960" s="557"/>
      <c r="C960" s="557"/>
      <c r="D960" s="558"/>
      <c r="E960" s="558"/>
      <c r="F960" s="618"/>
      <c r="G960" s="558"/>
      <c r="H960" s="559"/>
      <c r="I960" s="560"/>
      <c r="J960" s="561"/>
      <c r="K960" s="559"/>
      <c r="L960" s="559"/>
      <c r="M960" s="559"/>
      <c r="N960" s="559"/>
      <c r="O960" s="561"/>
      <c r="P960" s="561"/>
      <c r="Q960" s="561"/>
      <c r="R960" s="558"/>
      <c r="S960" s="558"/>
      <c r="T960" s="557"/>
      <c r="U960" s="570"/>
      <c r="X960" s="558"/>
    </row>
    <row r="961" spans="1:27" ht="22.5" outlineLevel="3">
      <c r="A961" s="599"/>
      <c r="B961" s="600"/>
      <c r="C961" s="601">
        <v>216</v>
      </c>
      <c r="D961" s="602" t="s">
        <v>1368</v>
      </c>
      <c r="E961" s="603" t="s">
        <v>1600</v>
      </c>
      <c r="F961" s="604" t="s">
        <v>1599</v>
      </c>
      <c r="G961" s="602" t="s">
        <v>114</v>
      </c>
      <c r="H961" s="605">
        <v>132</v>
      </c>
      <c r="I961" s="606">
        <v>0</v>
      </c>
      <c r="J961" s="607">
        <f>H961*I961</f>
        <v>0</v>
      </c>
      <c r="K961" s="605">
        <v>5.0000000000000002E-5</v>
      </c>
      <c r="L961" s="605">
        <f>H961*K961</f>
        <v>6.6E-3</v>
      </c>
      <c r="M961" s="605"/>
      <c r="N961" s="605">
        <f>H961*M961</f>
        <v>0</v>
      </c>
      <c r="O961" s="607">
        <v>21</v>
      </c>
      <c r="P961" s="607">
        <f>J961*(O961/100)</f>
        <v>0</v>
      </c>
      <c r="Q961" s="607">
        <f>J961+P961</f>
        <v>0</v>
      </c>
      <c r="R961" s="608"/>
      <c r="S961" s="608"/>
      <c r="T961" s="609">
        <v>1</v>
      </c>
      <c r="U961" s="570"/>
      <c r="V961" s="570"/>
      <c r="W961" s="570"/>
      <c r="X961" s="558"/>
    </row>
    <row r="962" spans="1:27" ht="58.5" outlineLevel="4">
      <c r="A962" s="610"/>
      <c r="B962" s="611"/>
      <c r="C962" s="611"/>
      <c r="D962" s="612"/>
      <c r="E962" s="613" t="s">
        <v>1330</v>
      </c>
      <c r="F962" s="641" t="s">
        <v>1592</v>
      </c>
      <c r="G962" s="641"/>
      <c r="H962" s="642"/>
      <c r="I962" s="643"/>
      <c r="J962" s="644"/>
      <c r="K962" s="614"/>
      <c r="L962" s="614"/>
      <c r="M962" s="614"/>
      <c r="N962" s="614"/>
      <c r="O962" s="615"/>
      <c r="P962" s="615"/>
      <c r="Q962" s="615"/>
      <c r="R962" s="612"/>
      <c r="S962" s="612"/>
      <c r="T962" s="611"/>
      <c r="U962" s="564"/>
      <c r="V962" s="570"/>
      <c r="W962" s="570"/>
      <c r="X962" s="616" t="str">
        <f>F962</f>
        <v>Ochrana potrubí  
  termoizolačními trubicemi 
    z pěnového polyetylenu PE 
    přilepenými v příčných a podélných spojích, 
    tloušťky izolace přes 6 do 9 mm, vnitřního průměru izolace 
      DN přes 22 do 45 mm</v>
      </c>
      <c r="Y962" s="562"/>
      <c r="AA962" s="617"/>
    </row>
    <row r="963" spans="1:27" ht="7.5" customHeight="1" outlineLevel="4">
      <c r="B963" s="557"/>
      <c r="C963" s="557"/>
      <c r="D963" s="558"/>
      <c r="E963" s="558"/>
      <c r="F963" s="618"/>
      <c r="G963" s="558"/>
      <c r="H963" s="559"/>
      <c r="I963" s="560"/>
      <c r="J963" s="561"/>
      <c r="K963" s="559"/>
      <c r="L963" s="559"/>
      <c r="M963" s="559"/>
      <c r="N963" s="559"/>
      <c r="O963" s="561"/>
      <c r="P963" s="561"/>
      <c r="Q963" s="561"/>
      <c r="R963" s="558"/>
      <c r="S963" s="558"/>
      <c r="T963" s="557"/>
      <c r="U963" s="570"/>
      <c r="X963" s="558"/>
    </row>
    <row r="964" spans="1:27" ht="11.25" customHeight="1" outlineLevel="4">
      <c r="A964" s="619"/>
      <c r="B964" s="620"/>
      <c r="C964" s="620"/>
      <c r="D964" s="621"/>
      <c r="E964" s="622" t="s">
        <v>1434</v>
      </c>
      <c r="F964" s="623" t="s">
        <v>1598</v>
      </c>
      <c r="G964" s="621"/>
      <c r="H964" s="624">
        <v>132</v>
      </c>
      <c r="I964" s="625"/>
      <c r="J964" s="626"/>
      <c r="K964" s="627"/>
      <c r="L964" s="627"/>
      <c r="M964" s="627"/>
      <c r="N964" s="627"/>
      <c r="O964" s="626"/>
      <c r="P964" s="626"/>
      <c r="Q964" s="626"/>
      <c r="R964" s="621"/>
      <c r="S964" s="621"/>
      <c r="T964" s="620"/>
      <c r="U964" s="564"/>
      <c r="V964" s="570"/>
      <c r="W964" s="570"/>
      <c r="X964" s="558"/>
    </row>
    <row r="965" spans="1:27" ht="7.5" customHeight="1" outlineLevel="4">
      <c r="A965" s="570"/>
      <c r="B965" s="557"/>
      <c r="C965" s="557"/>
      <c r="D965" s="558"/>
      <c r="E965" s="558"/>
      <c r="F965" s="568"/>
      <c r="G965" s="558"/>
      <c r="H965" s="559"/>
      <c r="I965" s="560"/>
      <c r="J965" s="561"/>
      <c r="K965" s="559"/>
      <c r="L965" s="559"/>
      <c r="M965" s="559"/>
      <c r="N965" s="559"/>
      <c r="O965" s="561"/>
      <c r="P965" s="561"/>
      <c r="Q965" s="561"/>
      <c r="R965" s="558"/>
      <c r="S965" s="558"/>
      <c r="T965" s="557"/>
      <c r="U965" s="570"/>
      <c r="X965" s="558"/>
    </row>
    <row r="966" spans="1:27" ht="22.5" outlineLevel="3">
      <c r="A966" s="599"/>
      <c r="B966" s="600"/>
      <c r="C966" s="601">
        <v>217</v>
      </c>
      <c r="D966" s="602" t="s">
        <v>1368</v>
      </c>
      <c r="E966" s="603" t="s">
        <v>1597</v>
      </c>
      <c r="F966" s="604" t="s">
        <v>1596</v>
      </c>
      <c r="G966" s="602" t="s">
        <v>114</v>
      </c>
      <c r="H966" s="605">
        <v>106</v>
      </c>
      <c r="I966" s="606">
        <v>0</v>
      </c>
      <c r="J966" s="607">
        <f>H966*I966</f>
        <v>0</v>
      </c>
      <c r="K966" s="605">
        <v>6.9999999999999994E-5</v>
      </c>
      <c r="L966" s="605">
        <f>H966*K966</f>
        <v>7.4199999999999995E-3</v>
      </c>
      <c r="M966" s="605"/>
      <c r="N966" s="605">
        <f>H966*M966</f>
        <v>0</v>
      </c>
      <c r="O966" s="607">
        <v>21</v>
      </c>
      <c r="P966" s="607">
        <f>J966*(O966/100)</f>
        <v>0</v>
      </c>
      <c r="Q966" s="607">
        <f>J966+P966</f>
        <v>0</v>
      </c>
      <c r="R966" s="608"/>
      <c r="S966" s="608"/>
      <c r="T966" s="609">
        <v>1</v>
      </c>
      <c r="U966" s="570"/>
      <c r="V966" s="570"/>
      <c r="W966" s="570"/>
      <c r="X966" s="558"/>
    </row>
    <row r="967" spans="1:27" ht="58.5" outlineLevel="4">
      <c r="A967" s="610"/>
      <c r="B967" s="611"/>
      <c r="C967" s="611"/>
      <c r="D967" s="612"/>
      <c r="E967" s="613" t="s">
        <v>1330</v>
      </c>
      <c r="F967" s="641" t="s">
        <v>1592</v>
      </c>
      <c r="G967" s="641"/>
      <c r="H967" s="642"/>
      <c r="I967" s="643"/>
      <c r="J967" s="644"/>
      <c r="K967" s="614"/>
      <c r="L967" s="614"/>
      <c r="M967" s="614"/>
      <c r="N967" s="614"/>
      <c r="O967" s="615"/>
      <c r="P967" s="615"/>
      <c r="Q967" s="615"/>
      <c r="R967" s="612"/>
      <c r="S967" s="612"/>
      <c r="T967" s="611"/>
      <c r="U967" s="564"/>
      <c r="V967" s="570"/>
      <c r="W967" s="570"/>
      <c r="X967" s="616" t="str">
        <f>F967</f>
        <v>Ochrana potrubí  
  termoizolačními trubicemi 
    z pěnového polyetylenu PE 
    přilepenými v příčných a podélných spojích, 
    tloušťky izolace přes 6 do 9 mm, vnitřního průměru izolace 
      DN přes 22 do 45 mm</v>
      </c>
      <c r="Y967" s="562"/>
      <c r="AA967" s="617"/>
    </row>
    <row r="968" spans="1:27" ht="7.5" customHeight="1" outlineLevel="4">
      <c r="B968" s="557"/>
      <c r="C968" s="557"/>
      <c r="D968" s="558"/>
      <c r="E968" s="558"/>
      <c r="F968" s="618"/>
      <c r="G968" s="558"/>
      <c r="H968" s="559"/>
      <c r="I968" s="560"/>
      <c r="J968" s="561"/>
      <c r="K968" s="559"/>
      <c r="L968" s="559"/>
      <c r="M968" s="559"/>
      <c r="N968" s="559"/>
      <c r="O968" s="561"/>
      <c r="P968" s="561"/>
      <c r="Q968" s="561"/>
      <c r="R968" s="558"/>
      <c r="S968" s="558"/>
      <c r="T968" s="557"/>
      <c r="U968" s="570"/>
      <c r="X968" s="558"/>
    </row>
    <row r="969" spans="1:27" ht="11.25" customHeight="1" outlineLevel="4">
      <c r="A969" s="619"/>
      <c r="B969" s="620"/>
      <c r="C969" s="620"/>
      <c r="D969" s="621"/>
      <c r="E969" s="622" t="s">
        <v>1434</v>
      </c>
      <c r="F969" s="623" t="s">
        <v>1595</v>
      </c>
      <c r="G969" s="621"/>
      <c r="H969" s="624">
        <v>106</v>
      </c>
      <c r="I969" s="625"/>
      <c r="J969" s="626"/>
      <c r="K969" s="627"/>
      <c r="L969" s="627"/>
      <c r="M969" s="627"/>
      <c r="N969" s="627"/>
      <c r="O969" s="626"/>
      <c r="P969" s="626"/>
      <c r="Q969" s="626"/>
      <c r="R969" s="621"/>
      <c r="S969" s="621"/>
      <c r="T969" s="620"/>
      <c r="U969" s="564"/>
      <c r="V969" s="570"/>
      <c r="W969" s="570"/>
      <c r="X969" s="558"/>
    </row>
    <row r="970" spans="1:27" ht="7.5" customHeight="1" outlineLevel="4">
      <c r="A970" s="570"/>
      <c r="B970" s="557"/>
      <c r="C970" s="557"/>
      <c r="D970" s="558"/>
      <c r="E970" s="558"/>
      <c r="F970" s="568"/>
      <c r="G970" s="558"/>
      <c r="H970" s="559"/>
      <c r="I970" s="560"/>
      <c r="J970" s="561"/>
      <c r="K970" s="559"/>
      <c r="L970" s="559"/>
      <c r="M970" s="559"/>
      <c r="N970" s="559"/>
      <c r="O970" s="561"/>
      <c r="P970" s="561"/>
      <c r="Q970" s="561"/>
      <c r="R970" s="558"/>
      <c r="S970" s="558"/>
      <c r="T970" s="557"/>
      <c r="U970" s="570"/>
      <c r="X970" s="558"/>
    </row>
    <row r="971" spans="1:27" ht="22.5" outlineLevel="3">
      <c r="A971" s="599"/>
      <c r="B971" s="600"/>
      <c r="C971" s="601">
        <v>218</v>
      </c>
      <c r="D971" s="602" t="s">
        <v>1368</v>
      </c>
      <c r="E971" s="603" t="s">
        <v>1594</v>
      </c>
      <c r="F971" s="604" t="s">
        <v>1593</v>
      </c>
      <c r="G971" s="602" t="s">
        <v>114</v>
      </c>
      <c r="H971" s="605">
        <v>31</v>
      </c>
      <c r="I971" s="606">
        <v>0</v>
      </c>
      <c r="J971" s="607">
        <f>H971*I971</f>
        <v>0</v>
      </c>
      <c r="K971" s="605">
        <v>1E-4</v>
      </c>
      <c r="L971" s="605">
        <f>H971*K971</f>
        <v>3.1000000000000003E-3</v>
      </c>
      <c r="M971" s="605"/>
      <c r="N971" s="605">
        <f>H971*M971</f>
        <v>0</v>
      </c>
      <c r="O971" s="607">
        <v>21</v>
      </c>
      <c r="P971" s="607">
        <f>J971*(O971/100)</f>
        <v>0</v>
      </c>
      <c r="Q971" s="607">
        <f>J971+P971</f>
        <v>0</v>
      </c>
      <c r="R971" s="608"/>
      <c r="S971" s="608"/>
      <c r="T971" s="609">
        <v>1</v>
      </c>
      <c r="U971" s="570"/>
      <c r="V971" s="570"/>
      <c r="W971" s="570"/>
      <c r="X971" s="558"/>
    </row>
    <row r="972" spans="1:27" ht="58.5" outlineLevel="4">
      <c r="A972" s="610"/>
      <c r="B972" s="611"/>
      <c r="C972" s="611"/>
      <c r="D972" s="612"/>
      <c r="E972" s="613" t="s">
        <v>1330</v>
      </c>
      <c r="F972" s="641" t="s">
        <v>1592</v>
      </c>
      <c r="G972" s="641"/>
      <c r="H972" s="642"/>
      <c r="I972" s="643"/>
      <c r="J972" s="644"/>
      <c r="K972" s="614"/>
      <c r="L972" s="614"/>
      <c r="M972" s="614"/>
      <c r="N972" s="614"/>
      <c r="O972" s="615"/>
      <c r="P972" s="615"/>
      <c r="Q972" s="615"/>
      <c r="R972" s="612"/>
      <c r="S972" s="612"/>
      <c r="T972" s="611"/>
      <c r="U972" s="564"/>
      <c r="V972" s="570"/>
      <c r="W972" s="570"/>
      <c r="X972" s="616" t="str">
        <f>F972</f>
        <v>Ochrana potrubí  
  termoizolačními trubicemi 
    z pěnového polyetylenu PE 
    přilepenými v příčných a podélných spojích, 
    tloušťky izolace přes 6 do 9 mm, vnitřního průměru izolace 
      DN přes 22 do 45 mm</v>
      </c>
      <c r="Y972" s="562"/>
      <c r="AA972" s="617"/>
    </row>
    <row r="973" spans="1:27" ht="7.5" customHeight="1" outlineLevel="4">
      <c r="B973" s="557"/>
      <c r="C973" s="557"/>
      <c r="D973" s="558"/>
      <c r="E973" s="558"/>
      <c r="F973" s="618"/>
      <c r="G973" s="558"/>
      <c r="H973" s="559"/>
      <c r="I973" s="560"/>
      <c r="J973" s="561"/>
      <c r="K973" s="559"/>
      <c r="L973" s="559"/>
      <c r="M973" s="559"/>
      <c r="N973" s="559"/>
      <c r="O973" s="561"/>
      <c r="P973" s="561"/>
      <c r="Q973" s="561"/>
      <c r="R973" s="558"/>
      <c r="S973" s="558"/>
      <c r="T973" s="557"/>
      <c r="U973" s="570"/>
      <c r="X973" s="558"/>
    </row>
    <row r="974" spans="1:27" ht="22.5" outlineLevel="3">
      <c r="A974" s="599"/>
      <c r="B974" s="600"/>
      <c r="C974" s="601">
        <v>219</v>
      </c>
      <c r="D974" s="602" t="s">
        <v>1368</v>
      </c>
      <c r="E974" s="603" t="s">
        <v>1591</v>
      </c>
      <c r="F974" s="604" t="s">
        <v>1590</v>
      </c>
      <c r="G974" s="602" t="s">
        <v>114</v>
      </c>
      <c r="H974" s="605">
        <v>30</v>
      </c>
      <c r="I974" s="606">
        <v>0</v>
      </c>
      <c r="J974" s="607">
        <f>H974*I974</f>
        <v>0</v>
      </c>
      <c r="K974" s="605">
        <v>6.9999999999999994E-5</v>
      </c>
      <c r="L974" s="605">
        <f>H974*K974</f>
        <v>2.0999999999999999E-3</v>
      </c>
      <c r="M974" s="605"/>
      <c r="N974" s="605">
        <f>H974*M974</f>
        <v>0</v>
      </c>
      <c r="O974" s="607">
        <v>21</v>
      </c>
      <c r="P974" s="607">
        <f>J974*(O974/100)</f>
        <v>0</v>
      </c>
      <c r="Q974" s="607">
        <f>J974+P974</f>
        <v>0</v>
      </c>
      <c r="R974" s="608"/>
      <c r="S974" s="608"/>
      <c r="T974" s="609">
        <v>1</v>
      </c>
      <c r="U974" s="570"/>
      <c r="V974" s="570"/>
      <c r="W974" s="570"/>
      <c r="X974" s="558"/>
    </row>
    <row r="975" spans="1:27" ht="58.5" outlineLevel="4">
      <c r="A975" s="610"/>
      <c r="B975" s="611"/>
      <c r="C975" s="611"/>
      <c r="D975" s="612"/>
      <c r="E975" s="613" t="s">
        <v>1330</v>
      </c>
      <c r="F975" s="641" t="s">
        <v>1579</v>
      </c>
      <c r="G975" s="641"/>
      <c r="H975" s="642"/>
      <c r="I975" s="643"/>
      <c r="J975" s="644"/>
      <c r="K975" s="614"/>
      <c r="L975" s="614"/>
      <c r="M975" s="614"/>
      <c r="N975" s="614"/>
      <c r="O975" s="615"/>
      <c r="P975" s="615"/>
      <c r="Q975" s="615"/>
      <c r="R975" s="612"/>
      <c r="S975" s="612"/>
      <c r="T975" s="611"/>
      <c r="U975" s="564"/>
      <c r="V975" s="570"/>
      <c r="W975" s="570"/>
      <c r="X975" s="616" t="str">
        <f>F975</f>
        <v>Ochrana potrubí  
  termoizolačními trubicemi 
    z pěnového polyetylenu PE 
    přilepenými v příčných a podélných spojích, 
    tloušťky izolace přes 9 do 13 mm, vnitřního průměru izolace 
      DN přes 22 do 45 mm</v>
      </c>
      <c r="Y975" s="562"/>
      <c r="AA975" s="617"/>
    </row>
    <row r="976" spans="1:27" ht="7.5" customHeight="1" outlineLevel="4">
      <c r="B976" s="557"/>
      <c r="C976" s="557"/>
      <c r="D976" s="558"/>
      <c r="E976" s="558"/>
      <c r="F976" s="618"/>
      <c r="G976" s="558"/>
      <c r="H976" s="559"/>
      <c r="I976" s="560"/>
      <c r="J976" s="561"/>
      <c r="K976" s="559"/>
      <c r="L976" s="559"/>
      <c r="M976" s="559"/>
      <c r="N976" s="559"/>
      <c r="O976" s="561"/>
      <c r="P976" s="561"/>
      <c r="Q976" s="561"/>
      <c r="R976" s="558"/>
      <c r="S976" s="558"/>
      <c r="T976" s="557"/>
      <c r="U976" s="570"/>
      <c r="X976" s="558"/>
    </row>
    <row r="977" spans="1:27" ht="22.5" outlineLevel="3">
      <c r="A977" s="599"/>
      <c r="B977" s="600"/>
      <c r="C977" s="601">
        <v>220</v>
      </c>
      <c r="D977" s="602" t="s">
        <v>1368</v>
      </c>
      <c r="E977" s="603" t="s">
        <v>1589</v>
      </c>
      <c r="F977" s="604" t="s">
        <v>1588</v>
      </c>
      <c r="G977" s="602" t="s">
        <v>114</v>
      </c>
      <c r="H977" s="605">
        <v>6</v>
      </c>
      <c r="I977" s="606">
        <v>0</v>
      </c>
      <c r="J977" s="607">
        <f>H977*I977</f>
        <v>0</v>
      </c>
      <c r="K977" s="605">
        <v>9.0000000000000006E-5</v>
      </c>
      <c r="L977" s="605">
        <f>H977*K977</f>
        <v>5.4000000000000001E-4</v>
      </c>
      <c r="M977" s="605"/>
      <c r="N977" s="605">
        <f>H977*M977</f>
        <v>0</v>
      </c>
      <c r="O977" s="607">
        <v>21</v>
      </c>
      <c r="P977" s="607">
        <f>J977*(O977/100)</f>
        <v>0</v>
      </c>
      <c r="Q977" s="607">
        <f>J977+P977</f>
        <v>0</v>
      </c>
      <c r="R977" s="608"/>
      <c r="S977" s="608"/>
      <c r="T977" s="609">
        <v>1</v>
      </c>
      <c r="U977" s="570"/>
      <c r="V977" s="570"/>
      <c r="W977" s="570"/>
      <c r="X977" s="558"/>
    </row>
    <row r="978" spans="1:27" ht="58.5" outlineLevel="4">
      <c r="A978" s="610"/>
      <c r="B978" s="611"/>
      <c r="C978" s="611"/>
      <c r="D978" s="612"/>
      <c r="E978" s="613" t="s">
        <v>1330</v>
      </c>
      <c r="F978" s="641" t="s">
        <v>1579</v>
      </c>
      <c r="G978" s="641"/>
      <c r="H978" s="642"/>
      <c r="I978" s="643"/>
      <c r="J978" s="644"/>
      <c r="K978" s="614"/>
      <c r="L978" s="614"/>
      <c r="M978" s="614"/>
      <c r="N978" s="614"/>
      <c r="O978" s="615"/>
      <c r="P978" s="615"/>
      <c r="Q978" s="615"/>
      <c r="R978" s="612"/>
      <c r="S978" s="612"/>
      <c r="T978" s="611"/>
      <c r="U978" s="564"/>
      <c r="V978" s="570"/>
      <c r="W978" s="570"/>
      <c r="X978" s="616" t="str">
        <f>F978</f>
        <v>Ochrana potrubí  
  termoizolačními trubicemi 
    z pěnového polyetylenu PE 
    přilepenými v příčných a podélných spojích, 
    tloušťky izolace přes 9 do 13 mm, vnitřního průměru izolace 
      DN přes 22 do 45 mm</v>
      </c>
      <c r="Y978" s="562"/>
      <c r="AA978" s="617"/>
    </row>
    <row r="979" spans="1:27" ht="7.5" customHeight="1" outlineLevel="4">
      <c r="B979" s="557"/>
      <c r="C979" s="557"/>
      <c r="D979" s="558"/>
      <c r="E979" s="558"/>
      <c r="F979" s="618"/>
      <c r="G979" s="558"/>
      <c r="H979" s="559"/>
      <c r="I979" s="560"/>
      <c r="J979" s="561"/>
      <c r="K979" s="559"/>
      <c r="L979" s="559"/>
      <c r="M979" s="559"/>
      <c r="N979" s="559"/>
      <c r="O979" s="561"/>
      <c r="P979" s="561"/>
      <c r="Q979" s="561"/>
      <c r="R979" s="558"/>
      <c r="S979" s="558"/>
      <c r="T979" s="557"/>
      <c r="U979" s="570"/>
      <c r="X979" s="558"/>
    </row>
    <row r="980" spans="1:27" ht="22.5" outlineLevel="3">
      <c r="A980" s="599"/>
      <c r="B980" s="600"/>
      <c r="C980" s="601">
        <v>221</v>
      </c>
      <c r="D980" s="602" t="s">
        <v>1368</v>
      </c>
      <c r="E980" s="603" t="s">
        <v>1587</v>
      </c>
      <c r="F980" s="604" t="s">
        <v>1586</v>
      </c>
      <c r="G980" s="602" t="s">
        <v>114</v>
      </c>
      <c r="H980" s="605">
        <v>99</v>
      </c>
      <c r="I980" s="606">
        <v>0</v>
      </c>
      <c r="J980" s="607">
        <f>H980*I980</f>
        <v>0</v>
      </c>
      <c r="K980" s="605">
        <v>2.0000000000000001E-4</v>
      </c>
      <c r="L980" s="605">
        <f>H980*K980</f>
        <v>1.9800000000000002E-2</v>
      </c>
      <c r="M980" s="605"/>
      <c r="N980" s="605">
        <f>H980*M980</f>
        <v>0</v>
      </c>
      <c r="O980" s="607">
        <v>21</v>
      </c>
      <c r="P980" s="607">
        <f>J980*(O980/100)</f>
        <v>0</v>
      </c>
      <c r="Q980" s="607">
        <f>J980+P980</f>
        <v>0</v>
      </c>
      <c r="R980" s="608"/>
      <c r="S980" s="608"/>
      <c r="T980" s="609">
        <v>1</v>
      </c>
      <c r="U980" s="570"/>
      <c r="V980" s="570"/>
      <c r="W980" s="570"/>
      <c r="X980" s="558"/>
    </row>
    <row r="981" spans="1:27" ht="58.5" outlineLevel="4">
      <c r="A981" s="610"/>
      <c r="B981" s="611"/>
      <c r="C981" s="611"/>
      <c r="D981" s="612"/>
      <c r="E981" s="613" t="s">
        <v>1330</v>
      </c>
      <c r="F981" s="641" t="s">
        <v>1579</v>
      </c>
      <c r="G981" s="641"/>
      <c r="H981" s="642"/>
      <c r="I981" s="643"/>
      <c r="J981" s="644"/>
      <c r="K981" s="614"/>
      <c r="L981" s="614"/>
      <c r="M981" s="614"/>
      <c r="N981" s="614"/>
      <c r="O981" s="615"/>
      <c r="P981" s="615"/>
      <c r="Q981" s="615"/>
      <c r="R981" s="612"/>
      <c r="S981" s="612"/>
      <c r="T981" s="611"/>
      <c r="U981" s="564"/>
      <c r="V981" s="570"/>
      <c r="W981" s="570"/>
      <c r="X981" s="616" t="str">
        <f>F981</f>
        <v>Ochrana potrubí  
  termoizolačními trubicemi 
    z pěnového polyetylenu PE 
    přilepenými v příčných a podélných spojích, 
    tloušťky izolace přes 9 do 13 mm, vnitřního průměru izolace 
      DN přes 22 do 45 mm</v>
      </c>
      <c r="Y981" s="562"/>
      <c r="AA981" s="617"/>
    </row>
    <row r="982" spans="1:27" ht="7.5" customHeight="1" outlineLevel="4">
      <c r="B982" s="557"/>
      <c r="C982" s="557"/>
      <c r="D982" s="558"/>
      <c r="E982" s="558"/>
      <c r="F982" s="618"/>
      <c r="G982" s="558"/>
      <c r="H982" s="559"/>
      <c r="I982" s="560"/>
      <c r="J982" s="561"/>
      <c r="K982" s="559"/>
      <c r="L982" s="559"/>
      <c r="M982" s="559"/>
      <c r="N982" s="559"/>
      <c r="O982" s="561"/>
      <c r="P982" s="561"/>
      <c r="Q982" s="561"/>
      <c r="R982" s="558"/>
      <c r="S982" s="558"/>
      <c r="T982" s="557"/>
      <c r="U982" s="570"/>
      <c r="X982" s="558"/>
    </row>
    <row r="983" spans="1:27" ht="11.25" customHeight="1" outlineLevel="4">
      <c r="A983" s="619"/>
      <c r="B983" s="620"/>
      <c r="C983" s="620"/>
      <c r="D983" s="621"/>
      <c r="E983" s="622" t="s">
        <v>1434</v>
      </c>
      <c r="F983" s="623" t="s">
        <v>1585</v>
      </c>
      <c r="G983" s="621"/>
      <c r="H983" s="624">
        <v>99</v>
      </c>
      <c r="I983" s="625"/>
      <c r="J983" s="626"/>
      <c r="K983" s="627"/>
      <c r="L983" s="627"/>
      <c r="M983" s="627"/>
      <c r="N983" s="627"/>
      <c r="O983" s="626"/>
      <c r="P983" s="626"/>
      <c r="Q983" s="626"/>
      <c r="R983" s="621"/>
      <c r="S983" s="621"/>
      <c r="T983" s="620"/>
      <c r="U983" s="564"/>
      <c r="V983" s="570"/>
      <c r="W983" s="570"/>
      <c r="X983" s="558"/>
    </row>
    <row r="984" spans="1:27" ht="7.5" customHeight="1" outlineLevel="4">
      <c r="A984" s="570"/>
      <c r="B984" s="557"/>
      <c r="C984" s="557"/>
      <c r="D984" s="558"/>
      <c r="E984" s="558"/>
      <c r="F984" s="568"/>
      <c r="G984" s="558"/>
      <c r="H984" s="559"/>
      <c r="I984" s="560"/>
      <c r="J984" s="561"/>
      <c r="K984" s="559"/>
      <c r="L984" s="559"/>
      <c r="M984" s="559"/>
      <c r="N984" s="559"/>
      <c r="O984" s="561"/>
      <c r="P984" s="561"/>
      <c r="Q984" s="561"/>
      <c r="R984" s="558"/>
      <c r="S984" s="558"/>
      <c r="T984" s="557"/>
      <c r="U984" s="570"/>
      <c r="X984" s="558"/>
    </row>
    <row r="985" spans="1:27" ht="22.5" outlineLevel="3">
      <c r="A985" s="599"/>
      <c r="B985" s="600"/>
      <c r="C985" s="601">
        <v>222</v>
      </c>
      <c r="D985" s="602" t="s">
        <v>1368</v>
      </c>
      <c r="E985" s="603" t="s">
        <v>1584</v>
      </c>
      <c r="F985" s="604" t="s">
        <v>1583</v>
      </c>
      <c r="G985" s="602" t="s">
        <v>114</v>
      </c>
      <c r="H985" s="605">
        <v>36</v>
      </c>
      <c r="I985" s="606">
        <v>0</v>
      </c>
      <c r="J985" s="607">
        <f>H985*I985</f>
        <v>0</v>
      </c>
      <c r="K985" s="605">
        <v>2.4000000000000001E-4</v>
      </c>
      <c r="L985" s="605">
        <f>H985*K985</f>
        <v>8.6400000000000001E-3</v>
      </c>
      <c r="M985" s="605"/>
      <c r="N985" s="605">
        <f>H985*M985</f>
        <v>0</v>
      </c>
      <c r="O985" s="607">
        <v>21</v>
      </c>
      <c r="P985" s="607">
        <f>J985*(O985/100)</f>
        <v>0</v>
      </c>
      <c r="Q985" s="607">
        <f>J985+P985</f>
        <v>0</v>
      </c>
      <c r="R985" s="608"/>
      <c r="S985" s="608"/>
      <c r="T985" s="609">
        <v>1</v>
      </c>
      <c r="U985" s="570"/>
      <c r="V985" s="570"/>
      <c r="W985" s="570"/>
      <c r="X985" s="558"/>
    </row>
    <row r="986" spans="1:27" ht="58.5" outlineLevel="4">
      <c r="A986" s="610"/>
      <c r="B986" s="611"/>
      <c r="C986" s="611"/>
      <c r="D986" s="612"/>
      <c r="E986" s="613" t="s">
        <v>1330</v>
      </c>
      <c r="F986" s="641" t="s">
        <v>1579</v>
      </c>
      <c r="G986" s="641"/>
      <c r="H986" s="642"/>
      <c r="I986" s="643"/>
      <c r="J986" s="644"/>
      <c r="K986" s="614"/>
      <c r="L986" s="614"/>
      <c r="M986" s="614"/>
      <c r="N986" s="614"/>
      <c r="O986" s="615"/>
      <c r="P986" s="615"/>
      <c r="Q986" s="615"/>
      <c r="R986" s="612"/>
      <c r="S986" s="612"/>
      <c r="T986" s="611"/>
      <c r="U986" s="564"/>
      <c r="V986" s="570"/>
      <c r="W986" s="570"/>
      <c r="X986" s="616" t="str">
        <f>F986</f>
        <v>Ochrana potrubí  
  termoizolačními trubicemi 
    z pěnového polyetylenu PE 
    přilepenými v příčných a podélných spojích, 
    tloušťky izolace přes 9 do 13 mm, vnitřního průměru izolace 
      DN přes 22 do 45 mm</v>
      </c>
      <c r="Y986" s="562"/>
      <c r="AA986" s="617"/>
    </row>
    <row r="987" spans="1:27" ht="7.5" customHeight="1" outlineLevel="4">
      <c r="B987" s="557"/>
      <c r="C987" s="557"/>
      <c r="D987" s="558"/>
      <c r="E987" s="558"/>
      <c r="F987" s="618"/>
      <c r="G987" s="558"/>
      <c r="H987" s="559"/>
      <c r="I987" s="560"/>
      <c r="J987" s="561"/>
      <c r="K987" s="559"/>
      <c r="L987" s="559"/>
      <c r="M987" s="559"/>
      <c r="N987" s="559"/>
      <c r="O987" s="561"/>
      <c r="P987" s="561"/>
      <c r="Q987" s="561"/>
      <c r="R987" s="558"/>
      <c r="S987" s="558"/>
      <c r="T987" s="557"/>
      <c r="U987" s="570"/>
      <c r="X987" s="558"/>
    </row>
    <row r="988" spans="1:27" ht="11.25" customHeight="1" outlineLevel="4">
      <c r="A988" s="619"/>
      <c r="B988" s="620"/>
      <c r="C988" s="620"/>
      <c r="D988" s="621"/>
      <c r="E988" s="622" t="s">
        <v>1434</v>
      </c>
      <c r="F988" s="623" t="s">
        <v>1582</v>
      </c>
      <c r="G988" s="621"/>
      <c r="H988" s="624">
        <v>36</v>
      </c>
      <c r="I988" s="625"/>
      <c r="J988" s="626"/>
      <c r="K988" s="627"/>
      <c r="L988" s="627"/>
      <c r="M988" s="627"/>
      <c r="N988" s="627"/>
      <c r="O988" s="626"/>
      <c r="P988" s="626"/>
      <c r="Q988" s="626"/>
      <c r="R988" s="621"/>
      <c r="S988" s="621"/>
      <c r="T988" s="620"/>
      <c r="U988" s="564"/>
      <c r="V988" s="570"/>
      <c r="W988" s="570"/>
      <c r="X988" s="558"/>
    </row>
    <row r="989" spans="1:27" ht="7.5" customHeight="1" outlineLevel="4">
      <c r="A989" s="570"/>
      <c r="B989" s="557"/>
      <c r="C989" s="557"/>
      <c r="D989" s="558"/>
      <c r="E989" s="558"/>
      <c r="F989" s="568"/>
      <c r="G989" s="558"/>
      <c r="H989" s="559"/>
      <c r="I989" s="560"/>
      <c r="J989" s="561"/>
      <c r="K989" s="559"/>
      <c r="L989" s="559"/>
      <c r="M989" s="559"/>
      <c r="N989" s="559"/>
      <c r="O989" s="561"/>
      <c r="P989" s="561"/>
      <c r="Q989" s="561"/>
      <c r="R989" s="558"/>
      <c r="S989" s="558"/>
      <c r="T989" s="557"/>
      <c r="U989" s="570"/>
      <c r="X989" s="558"/>
    </row>
    <row r="990" spans="1:27" ht="11.25" outlineLevel="3">
      <c r="A990" s="599"/>
      <c r="B990" s="600"/>
      <c r="C990" s="601">
        <v>223</v>
      </c>
      <c r="D990" s="602" t="s">
        <v>1368</v>
      </c>
      <c r="E990" s="603" t="s">
        <v>1581</v>
      </c>
      <c r="F990" s="604" t="s">
        <v>1580</v>
      </c>
      <c r="G990" s="602" t="s">
        <v>114</v>
      </c>
      <c r="H990" s="605">
        <v>10</v>
      </c>
      <c r="I990" s="606">
        <v>0</v>
      </c>
      <c r="J990" s="607">
        <f>H990*I990</f>
        <v>0</v>
      </c>
      <c r="K990" s="605">
        <v>1.6000000000000001E-4</v>
      </c>
      <c r="L990" s="605">
        <f>H990*K990</f>
        <v>1.6000000000000001E-3</v>
      </c>
      <c r="M990" s="605"/>
      <c r="N990" s="605">
        <f>H990*M990</f>
        <v>0</v>
      </c>
      <c r="O990" s="607">
        <v>21</v>
      </c>
      <c r="P990" s="607">
        <f>J990*(O990/100)</f>
        <v>0</v>
      </c>
      <c r="Q990" s="607">
        <f>J990+P990</f>
        <v>0</v>
      </c>
      <c r="R990" s="608"/>
      <c r="S990" s="608"/>
      <c r="T990" s="609">
        <v>1</v>
      </c>
      <c r="U990" s="570"/>
      <c r="V990" s="570"/>
      <c r="W990" s="570"/>
      <c r="X990" s="558"/>
    </row>
    <row r="991" spans="1:27" ht="58.5" outlineLevel="4">
      <c r="A991" s="610"/>
      <c r="B991" s="611"/>
      <c r="C991" s="611"/>
      <c r="D991" s="612"/>
      <c r="E991" s="613" t="s">
        <v>1330</v>
      </c>
      <c r="F991" s="641" t="s">
        <v>1579</v>
      </c>
      <c r="G991" s="641"/>
      <c r="H991" s="642"/>
      <c r="I991" s="643"/>
      <c r="J991" s="644"/>
      <c r="K991" s="614"/>
      <c r="L991" s="614"/>
      <c r="M991" s="614"/>
      <c r="N991" s="614"/>
      <c r="O991" s="615"/>
      <c r="P991" s="615"/>
      <c r="Q991" s="615"/>
      <c r="R991" s="612"/>
      <c r="S991" s="612"/>
      <c r="T991" s="611"/>
      <c r="U991" s="564"/>
      <c r="V991" s="570"/>
      <c r="W991" s="570"/>
      <c r="X991" s="616" t="str">
        <f>F991</f>
        <v>Ochrana potrubí  
  termoizolačními trubicemi 
    z pěnového polyetylenu PE 
    přilepenými v příčných a podélných spojích, 
    tloušťky izolace přes 9 do 13 mm, vnitřního průměru izolace 
      DN přes 22 do 45 mm</v>
      </c>
      <c r="Y991" s="562"/>
      <c r="AA991" s="617"/>
    </row>
    <row r="992" spans="1:27" ht="7.5" customHeight="1" outlineLevel="4">
      <c r="B992" s="557"/>
      <c r="C992" s="557"/>
      <c r="D992" s="558"/>
      <c r="E992" s="558"/>
      <c r="F992" s="618"/>
      <c r="G992" s="558"/>
      <c r="H992" s="559"/>
      <c r="I992" s="560"/>
      <c r="J992" s="561"/>
      <c r="K992" s="559"/>
      <c r="L992" s="559"/>
      <c r="M992" s="559"/>
      <c r="N992" s="559"/>
      <c r="O992" s="561"/>
      <c r="P992" s="561"/>
      <c r="Q992" s="561"/>
      <c r="R992" s="558"/>
      <c r="S992" s="558"/>
      <c r="T992" s="557"/>
      <c r="U992" s="570"/>
      <c r="X992" s="558"/>
    </row>
    <row r="993" spans="1:27" ht="11.25" outlineLevel="3">
      <c r="A993" s="599"/>
      <c r="B993" s="600"/>
      <c r="C993" s="601">
        <v>224</v>
      </c>
      <c r="D993" s="602" t="s">
        <v>1368</v>
      </c>
      <c r="E993" s="603" t="s">
        <v>1578</v>
      </c>
      <c r="F993" s="604" t="s">
        <v>1577</v>
      </c>
      <c r="G993" s="602" t="s">
        <v>137</v>
      </c>
      <c r="H993" s="605">
        <v>13</v>
      </c>
      <c r="I993" s="606">
        <v>0</v>
      </c>
      <c r="J993" s="607">
        <f>H993*I993</f>
        <v>0</v>
      </c>
      <c r="K993" s="605">
        <v>2.9E-4</v>
      </c>
      <c r="L993" s="605">
        <f>H993*K993</f>
        <v>3.7699999999999999E-3</v>
      </c>
      <c r="M993" s="605"/>
      <c r="N993" s="605">
        <f>H993*M993</f>
        <v>0</v>
      </c>
      <c r="O993" s="607">
        <v>21</v>
      </c>
      <c r="P993" s="607">
        <f>J993*(O993/100)</f>
        <v>0</v>
      </c>
      <c r="Q993" s="607">
        <f>J993+P993</f>
        <v>0</v>
      </c>
      <c r="R993" s="608"/>
      <c r="S993" s="608"/>
      <c r="T993" s="609">
        <v>1</v>
      </c>
      <c r="U993" s="570"/>
      <c r="V993" s="570"/>
      <c r="W993" s="570"/>
      <c r="X993" s="558"/>
    </row>
    <row r="994" spans="1:27" ht="9.75" outlineLevel="4">
      <c r="A994" s="610"/>
      <c r="B994" s="611"/>
      <c r="C994" s="611"/>
      <c r="D994" s="612"/>
      <c r="E994" s="613" t="s">
        <v>1330</v>
      </c>
      <c r="F994" s="641" t="s">
        <v>1576</v>
      </c>
      <c r="G994" s="641"/>
      <c r="H994" s="642"/>
      <c r="I994" s="643"/>
      <c r="J994" s="644"/>
      <c r="K994" s="614"/>
      <c r="L994" s="614"/>
      <c r="M994" s="614"/>
      <c r="N994" s="614"/>
      <c r="O994" s="615"/>
      <c r="P994" s="615"/>
      <c r="Q994" s="615"/>
      <c r="R994" s="612"/>
      <c r="S994" s="612"/>
      <c r="T994" s="611"/>
      <c r="U994" s="564"/>
      <c r="V994" s="570"/>
      <c r="W994" s="570"/>
      <c r="X994" s="616" t="str">
        <f>F994</f>
        <v>Armatury se dvěma závity ventily pojistné rohové G 1/2"</v>
      </c>
      <c r="Y994" s="562"/>
      <c r="AA994" s="617"/>
    </row>
    <row r="995" spans="1:27" ht="7.5" customHeight="1" outlineLevel="4">
      <c r="B995" s="557"/>
      <c r="C995" s="557"/>
      <c r="D995" s="558"/>
      <c r="E995" s="558"/>
      <c r="F995" s="618"/>
      <c r="G995" s="558"/>
      <c r="H995" s="559"/>
      <c r="I995" s="560"/>
      <c r="J995" s="561"/>
      <c r="K995" s="559"/>
      <c r="L995" s="559"/>
      <c r="M995" s="559"/>
      <c r="N995" s="559"/>
      <c r="O995" s="561"/>
      <c r="P995" s="561"/>
      <c r="Q995" s="561"/>
      <c r="R995" s="558"/>
      <c r="S995" s="558"/>
      <c r="T995" s="557"/>
      <c r="U995" s="570"/>
      <c r="X995" s="558"/>
    </row>
    <row r="996" spans="1:27" ht="11.25" outlineLevel="3">
      <c r="A996" s="599"/>
      <c r="B996" s="600"/>
      <c r="C996" s="601">
        <v>225</v>
      </c>
      <c r="D996" s="602" t="s">
        <v>1368</v>
      </c>
      <c r="E996" s="603" t="s">
        <v>1575</v>
      </c>
      <c r="F996" s="604" t="s">
        <v>1574</v>
      </c>
      <c r="G996" s="602" t="s">
        <v>137</v>
      </c>
      <c r="H996" s="605">
        <v>32</v>
      </c>
      <c r="I996" s="606">
        <v>0</v>
      </c>
      <c r="J996" s="607">
        <f>H996*I996</f>
        <v>0</v>
      </c>
      <c r="K996" s="605">
        <v>3.5E-4</v>
      </c>
      <c r="L996" s="605">
        <f>H996*K996</f>
        <v>1.12E-2</v>
      </c>
      <c r="M996" s="605"/>
      <c r="N996" s="605">
        <f>H996*M996</f>
        <v>0</v>
      </c>
      <c r="O996" s="607">
        <v>21</v>
      </c>
      <c r="P996" s="607">
        <f>J996*(O996/100)</f>
        <v>0</v>
      </c>
      <c r="Q996" s="607">
        <f>J996+P996</f>
        <v>0</v>
      </c>
      <c r="R996" s="608"/>
      <c r="S996" s="608"/>
      <c r="T996" s="609">
        <v>1</v>
      </c>
      <c r="U996" s="570"/>
      <c r="V996" s="570"/>
      <c r="W996" s="570"/>
      <c r="X996" s="558"/>
    </row>
    <row r="997" spans="1:27" ht="9.75" outlineLevel="4">
      <c r="A997" s="610"/>
      <c r="B997" s="611"/>
      <c r="C997" s="611"/>
      <c r="D997" s="612"/>
      <c r="E997" s="613" t="s">
        <v>1330</v>
      </c>
      <c r="F997" s="641" t="s">
        <v>1573</v>
      </c>
      <c r="G997" s="641"/>
      <c r="H997" s="642"/>
      <c r="I997" s="643"/>
      <c r="J997" s="644"/>
      <c r="K997" s="614"/>
      <c r="L997" s="614"/>
      <c r="M997" s="614"/>
      <c r="N997" s="614"/>
      <c r="O997" s="615"/>
      <c r="P997" s="615"/>
      <c r="Q997" s="615"/>
      <c r="R997" s="612"/>
      <c r="S997" s="612"/>
      <c r="T997" s="611"/>
      <c r="U997" s="564"/>
      <c r="V997" s="570"/>
      <c r="W997" s="570"/>
      <c r="X997" s="616" t="str">
        <f>F997</f>
        <v>Armatury se dvěma závity ventily přímé G 1/2"</v>
      </c>
      <c r="Y997" s="562"/>
      <c r="AA997" s="617"/>
    </row>
    <row r="998" spans="1:27" ht="7.5" customHeight="1" outlineLevel="4">
      <c r="B998" s="557"/>
      <c r="C998" s="557"/>
      <c r="D998" s="558"/>
      <c r="E998" s="558"/>
      <c r="F998" s="618"/>
      <c r="G998" s="558"/>
      <c r="H998" s="559"/>
      <c r="I998" s="560"/>
      <c r="J998" s="561"/>
      <c r="K998" s="559"/>
      <c r="L998" s="559"/>
      <c r="M998" s="559"/>
      <c r="N998" s="559"/>
      <c r="O998" s="561"/>
      <c r="P998" s="561"/>
      <c r="Q998" s="561"/>
      <c r="R998" s="558"/>
      <c r="S998" s="558"/>
      <c r="T998" s="557"/>
      <c r="U998" s="570"/>
      <c r="X998" s="558"/>
    </row>
    <row r="999" spans="1:27" ht="11.25" customHeight="1" outlineLevel="4">
      <c r="A999" s="619"/>
      <c r="B999" s="620"/>
      <c r="C999" s="620"/>
      <c r="D999" s="621"/>
      <c r="E999" s="622" t="s">
        <v>1434</v>
      </c>
      <c r="F999" s="623" t="s">
        <v>1572</v>
      </c>
      <c r="G999" s="621"/>
      <c r="H999" s="624">
        <v>32</v>
      </c>
      <c r="I999" s="625"/>
      <c r="J999" s="626"/>
      <c r="K999" s="627"/>
      <c r="L999" s="627"/>
      <c r="M999" s="627"/>
      <c r="N999" s="627"/>
      <c r="O999" s="626"/>
      <c r="P999" s="626"/>
      <c r="Q999" s="626"/>
      <c r="R999" s="621"/>
      <c r="S999" s="621"/>
      <c r="T999" s="620"/>
      <c r="U999" s="564"/>
      <c r="V999" s="570"/>
      <c r="W999" s="570"/>
      <c r="X999" s="558"/>
    </row>
    <row r="1000" spans="1:27" ht="7.5" customHeight="1" outlineLevel="4">
      <c r="A1000" s="570"/>
      <c r="B1000" s="557"/>
      <c r="C1000" s="557"/>
      <c r="D1000" s="558"/>
      <c r="E1000" s="558"/>
      <c r="F1000" s="568"/>
      <c r="G1000" s="558"/>
      <c r="H1000" s="559"/>
      <c r="I1000" s="560"/>
      <c r="J1000" s="561"/>
      <c r="K1000" s="559"/>
      <c r="L1000" s="559"/>
      <c r="M1000" s="559"/>
      <c r="N1000" s="559"/>
      <c r="O1000" s="561"/>
      <c r="P1000" s="561"/>
      <c r="Q1000" s="561"/>
      <c r="R1000" s="558"/>
      <c r="S1000" s="558"/>
      <c r="T1000" s="557"/>
      <c r="U1000" s="570"/>
      <c r="X1000" s="558"/>
    </row>
    <row r="1001" spans="1:27" ht="11.25" outlineLevel="3">
      <c r="A1001" s="599"/>
      <c r="B1001" s="600"/>
      <c r="C1001" s="601">
        <v>226</v>
      </c>
      <c r="D1001" s="602" t="s">
        <v>1368</v>
      </c>
      <c r="E1001" s="603" t="s">
        <v>1571</v>
      </c>
      <c r="F1001" s="604" t="s">
        <v>1570</v>
      </c>
      <c r="G1001" s="602" t="s">
        <v>137</v>
      </c>
      <c r="H1001" s="605">
        <v>19</v>
      </c>
      <c r="I1001" s="606">
        <v>0</v>
      </c>
      <c r="J1001" s="607">
        <f>H1001*I1001</f>
        <v>0</v>
      </c>
      <c r="K1001" s="605">
        <v>5.6999999999999998E-4</v>
      </c>
      <c r="L1001" s="605">
        <f>H1001*K1001</f>
        <v>1.0829999999999999E-2</v>
      </c>
      <c r="M1001" s="605"/>
      <c r="N1001" s="605">
        <f>H1001*M1001</f>
        <v>0</v>
      </c>
      <c r="O1001" s="607">
        <v>21</v>
      </c>
      <c r="P1001" s="607">
        <f>J1001*(O1001/100)</f>
        <v>0</v>
      </c>
      <c r="Q1001" s="607">
        <f>J1001+P1001</f>
        <v>0</v>
      </c>
      <c r="R1001" s="608"/>
      <c r="S1001" s="608"/>
      <c r="T1001" s="609">
        <v>1</v>
      </c>
      <c r="U1001" s="570"/>
      <c r="V1001" s="570"/>
      <c r="W1001" s="570"/>
      <c r="X1001" s="558"/>
    </row>
    <row r="1002" spans="1:27" ht="9.75" outlineLevel="4">
      <c r="A1002" s="610"/>
      <c r="B1002" s="611"/>
      <c r="C1002" s="611"/>
      <c r="D1002" s="612"/>
      <c r="E1002" s="613" t="s">
        <v>1330</v>
      </c>
      <c r="F1002" s="641" t="s">
        <v>1569</v>
      </c>
      <c r="G1002" s="641"/>
      <c r="H1002" s="642"/>
      <c r="I1002" s="643"/>
      <c r="J1002" s="644"/>
      <c r="K1002" s="614"/>
      <c r="L1002" s="614"/>
      <c r="M1002" s="614"/>
      <c r="N1002" s="614"/>
      <c r="O1002" s="615"/>
      <c r="P1002" s="615"/>
      <c r="Q1002" s="615"/>
      <c r="R1002" s="612"/>
      <c r="S1002" s="612"/>
      <c r="T1002" s="611"/>
      <c r="U1002" s="564"/>
      <c r="V1002" s="570"/>
      <c r="W1002" s="570"/>
      <c r="X1002" s="616" t="str">
        <f>F1002</f>
        <v>Armatury se dvěma závity ventily přímé G 3/4"</v>
      </c>
      <c r="Y1002" s="562"/>
      <c r="AA1002" s="617"/>
    </row>
    <row r="1003" spans="1:27" ht="7.5" customHeight="1" outlineLevel="4">
      <c r="B1003" s="557"/>
      <c r="C1003" s="557"/>
      <c r="D1003" s="558"/>
      <c r="E1003" s="558"/>
      <c r="F1003" s="618"/>
      <c r="G1003" s="558"/>
      <c r="H1003" s="559"/>
      <c r="I1003" s="560"/>
      <c r="J1003" s="561"/>
      <c r="K1003" s="559"/>
      <c r="L1003" s="559"/>
      <c r="M1003" s="559"/>
      <c r="N1003" s="559"/>
      <c r="O1003" s="561"/>
      <c r="P1003" s="561"/>
      <c r="Q1003" s="561"/>
      <c r="R1003" s="558"/>
      <c r="S1003" s="558"/>
      <c r="T1003" s="557"/>
      <c r="U1003" s="570"/>
      <c r="X1003" s="558"/>
    </row>
    <row r="1004" spans="1:27" ht="11.25" customHeight="1" outlineLevel="4">
      <c r="A1004" s="619"/>
      <c r="B1004" s="620"/>
      <c r="C1004" s="620"/>
      <c r="D1004" s="621"/>
      <c r="E1004" s="622" t="s">
        <v>1434</v>
      </c>
      <c r="F1004" s="623" t="s">
        <v>1568</v>
      </c>
      <c r="G1004" s="621"/>
      <c r="H1004" s="624">
        <v>19</v>
      </c>
      <c r="I1004" s="625"/>
      <c r="J1004" s="626"/>
      <c r="K1004" s="627"/>
      <c r="L1004" s="627"/>
      <c r="M1004" s="627"/>
      <c r="N1004" s="627"/>
      <c r="O1004" s="626"/>
      <c r="P1004" s="626"/>
      <c r="Q1004" s="626"/>
      <c r="R1004" s="621"/>
      <c r="S1004" s="621"/>
      <c r="T1004" s="620"/>
      <c r="U1004" s="564"/>
      <c r="V1004" s="570"/>
      <c r="W1004" s="570"/>
      <c r="X1004" s="558"/>
    </row>
    <row r="1005" spans="1:27" ht="7.5" customHeight="1" outlineLevel="4">
      <c r="A1005" s="570"/>
      <c r="B1005" s="557"/>
      <c r="C1005" s="557"/>
      <c r="D1005" s="558"/>
      <c r="E1005" s="558"/>
      <c r="F1005" s="568"/>
      <c r="G1005" s="558"/>
      <c r="H1005" s="559"/>
      <c r="I1005" s="560"/>
      <c r="J1005" s="561"/>
      <c r="K1005" s="559"/>
      <c r="L1005" s="559"/>
      <c r="M1005" s="559"/>
      <c r="N1005" s="559"/>
      <c r="O1005" s="561"/>
      <c r="P1005" s="561"/>
      <c r="Q1005" s="561"/>
      <c r="R1005" s="558"/>
      <c r="S1005" s="558"/>
      <c r="T1005" s="557"/>
      <c r="U1005" s="570"/>
      <c r="X1005" s="558"/>
    </row>
    <row r="1006" spans="1:27" ht="11.25" outlineLevel="3">
      <c r="A1006" s="599"/>
      <c r="B1006" s="600"/>
      <c r="C1006" s="601">
        <v>227</v>
      </c>
      <c r="D1006" s="602" t="s">
        <v>1368</v>
      </c>
      <c r="E1006" s="603" t="s">
        <v>1567</v>
      </c>
      <c r="F1006" s="604" t="s">
        <v>1566</v>
      </c>
      <c r="G1006" s="602" t="s">
        <v>137</v>
      </c>
      <c r="H1006" s="605">
        <v>1</v>
      </c>
      <c r="I1006" s="606">
        <v>0</v>
      </c>
      <c r="J1006" s="607">
        <f>H1006*I1006</f>
        <v>0</v>
      </c>
      <c r="K1006" s="605">
        <v>7.2000000000000005E-4</v>
      </c>
      <c r="L1006" s="605">
        <f>H1006*K1006</f>
        <v>7.2000000000000005E-4</v>
      </c>
      <c r="M1006" s="605"/>
      <c r="N1006" s="605">
        <f>H1006*M1006</f>
        <v>0</v>
      </c>
      <c r="O1006" s="607">
        <v>21</v>
      </c>
      <c r="P1006" s="607">
        <f>J1006*(O1006/100)</f>
        <v>0</v>
      </c>
      <c r="Q1006" s="607">
        <f>J1006+P1006</f>
        <v>0</v>
      </c>
      <c r="R1006" s="608"/>
      <c r="S1006" s="608"/>
      <c r="T1006" s="609">
        <v>1</v>
      </c>
      <c r="U1006" s="570"/>
      <c r="V1006" s="570"/>
      <c r="W1006" s="570"/>
      <c r="X1006" s="558"/>
    </row>
    <row r="1007" spans="1:27" ht="9.75" outlineLevel="4">
      <c r="A1007" s="610"/>
      <c r="B1007" s="611"/>
      <c r="C1007" s="611"/>
      <c r="D1007" s="612"/>
      <c r="E1007" s="613" t="s">
        <v>1330</v>
      </c>
      <c r="F1007" s="641" t="s">
        <v>1565</v>
      </c>
      <c r="G1007" s="641"/>
      <c r="H1007" s="642"/>
      <c r="I1007" s="643"/>
      <c r="J1007" s="644"/>
      <c r="K1007" s="614"/>
      <c r="L1007" s="614"/>
      <c r="M1007" s="614"/>
      <c r="N1007" s="614"/>
      <c r="O1007" s="615"/>
      <c r="P1007" s="615"/>
      <c r="Q1007" s="615"/>
      <c r="R1007" s="612"/>
      <c r="S1007" s="612"/>
      <c r="T1007" s="611"/>
      <c r="U1007" s="564"/>
      <c r="V1007" s="570"/>
      <c r="W1007" s="570"/>
      <c r="X1007" s="616" t="str">
        <f>F1007</f>
        <v>Armatury se dvěma závity ventily přímé G 1"</v>
      </c>
      <c r="Y1007" s="562"/>
      <c r="AA1007" s="617"/>
    </row>
    <row r="1008" spans="1:27" ht="7.5" customHeight="1" outlineLevel="4">
      <c r="B1008" s="557"/>
      <c r="C1008" s="557"/>
      <c r="D1008" s="558"/>
      <c r="E1008" s="558"/>
      <c r="F1008" s="618"/>
      <c r="G1008" s="558"/>
      <c r="H1008" s="559"/>
      <c r="I1008" s="560"/>
      <c r="J1008" s="561"/>
      <c r="K1008" s="559"/>
      <c r="L1008" s="559"/>
      <c r="M1008" s="559"/>
      <c r="N1008" s="559"/>
      <c r="O1008" s="561"/>
      <c r="P1008" s="561"/>
      <c r="Q1008" s="561"/>
      <c r="R1008" s="558"/>
      <c r="S1008" s="558"/>
      <c r="T1008" s="557"/>
      <c r="U1008" s="570"/>
      <c r="X1008" s="558"/>
    </row>
    <row r="1009" spans="1:27" ht="11.25" outlineLevel="3">
      <c r="A1009" s="599"/>
      <c r="B1009" s="600"/>
      <c r="C1009" s="601">
        <v>228</v>
      </c>
      <c r="D1009" s="602" t="s">
        <v>1368</v>
      </c>
      <c r="E1009" s="603" t="s">
        <v>1564</v>
      </c>
      <c r="F1009" s="604" t="s">
        <v>1563</v>
      </c>
      <c r="G1009" s="602" t="s">
        <v>137</v>
      </c>
      <c r="H1009" s="605">
        <v>6</v>
      </c>
      <c r="I1009" s="606">
        <v>0</v>
      </c>
      <c r="J1009" s="607">
        <f>H1009*I1009</f>
        <v>0</v>
      </c>
      <c r="K1009" s="605">
        <v>2.1000000000000001E-4</v>
      </c>
      <c r="L1009" s="605">
        <f>H1009*K1009</f>
        <v>1.2600000000000001E-3</v>
      </c>
      <c r="M1009" s="605"/>
      <c r="N1009" s="605">
        <f>H1009*M1009</f>
        <v>0</v>
      </c>
      <c r="O1009" s="607">
        <v>21</v>
      </c>
      <c r="P1009" s="607">
        <f>J1009*(O1009/100)</f>
        <v>0</v>
      </c>
      <c r="Q1009" s="607">
        <f>J1009+P1009</f>
        <v>0</v>
      </c>
      <c r="R1009" s="608"/>
      <c r="S1009" s="608"/>
      <c r="T1009" s="609">
        <v>1</v>
      </c>
      <c r="U1009" s="570"/>
      <c r="V1009" s="570"/>
      <c r="W1009" s="570"/>
      <c r="X1009" s="558"/>
    </row>
    <row r="1010" spans="1:27" ht="9.75" outlineLevel="4">
      <c r="A1010" s="610"/>
      <c r="B1010" s="611"/>
      <c r="C1010" s="611"/>
      <c r="D1010" s="612"/>
      <c r="E1010" s="613" t="s">
        <v>1330</v>
      </c>
      <c r="F1010" s="641" t="s">
        <v>1562</v>
      </c>
      <c r="G1010" s="641"/>
      <c r="H1010" s="642"/>
      <c r="I1010" s="643"/>
      <c r="J1010" s="644"/>
      <c r="K1010" s="614"/>
      <c r="L1010" s="614"/>
      <c r="M1010" s="614"/>
      <c r="N1010" s="614"/>
      <c r="O1010" s="615"/>
      <c r="P1010" s="615"/>
      <c r="Q1010" s="615"/>
      <c r="R1010" s="612"/>
      <c r="S1010" s="612"/>
      <c r="T1010" s="611"/>
      <c r="U1010" s="564"/>
      <c r="V1010" s="570"/>
      <c r="W1010" s="570"/>
      <c r="X1010" s="616" t="str">
        <f>F1010</f>
        <v>Armatury se dvěma závity kulové kohouty PN 42 do 185 °C přímé vnitřní závit G 1/2"</v>
      </c>
      <c r="Y1010" s="562"/>
      <c r="AA1010" s="617"/>
    </row>
    <row r="1011" spans="1:27" ht="7.5" customHeight="1" outlineLevel="4">
      <c r="B1011" s="557"/>
      <c r="C1011" s="557"/>
      <c r="D1011" s="558"/>
      <c r="E1011" s="558"/>
      <c r="F1011" s="618"/>
      <c r="G1011" s="558"/>
      <c r="H1011" s="559"/>
      <c r="I1011" s="560"/>
      <c r="J1011" s="561"/>
      <c r="K1011" s="559"/>
      <c r="L1011" s="559"/>
      <c r="M1011" s="559"/>
      <c r="N1011" s="559"/>
      <c r="O1011" s="561"/>
      <c r="P1011" s="561"/>
      <c r="Q1011" s="561"/>
      <c r="R1011" s="558"/>
      <c r="S1011" s="558"/>
      <c r="T1011" s="557"/>
      <c r="U1011" s="570"/>
      <c r="X1011" s="558"/>
    </row>
    <row r="1012" spans="1:27" ht="11.25" customHeight="1" outlineLevel="4">
      <c r="A1012" s="619"/>
      <c r="B1012" s="620"/>
      <c r="C1012" s="620"/>
      <c r="D1012" s="621"/>
      <c r="E1012" s="622" t="s">
        <v>1434</v>
      </c>
      <c r="F1012" s="623" t="s">
        <v>1561</v>
      </c>
      <c r="G1012" s="621"/>
      <c r="H1012" s="624">
        <v>6</v>
      </c>
      <c r="I1012" s="625"/>
      <c r="J1012" s="626"/>
      <c r="K1012" s="627"/>
      <c r="L1012" s="627"/>
      <c r="M1012" s="627"/>
      <c r="N1012" s="627"/>
      <c r="O1012" s="626"/>
      <c r="P1012" s="626"/>
      <c r="Q1012" s="626"/>
      <c r="R1012" s="621"/>
      <c r="S1012" s="621"/>
      <c r="T1012" s="620"/>
      <c r="U1012" s="564"/>
      <c r="V1012" s="570"/>
      <c r="W1012" s="570"/>
      <c r="X1012" s="558"/>
    </row>
    <row r="1013" spans="1:27" ht="7.5" customHeight="1" outlineLevel="4">
      <c r="A1013" s="570"/>
      <c r="B1013" s="557"/>
      <c r="C1013" s="557"/>
      <c r="D1013" s="558"/>
      <c r="E1013" s="558"/>
      <c r="F1013" s="568"/>
      <c r="G1013" s="558"/>
      <c r="H1013" s="559"/>
      <c r="I1013" s="560"/>
      <c r="J1013" s="561"/>
      <c r="K1013" s="559"/>
      <c r="L1013" s="559"/>
      <c r="M1013" s="559"/>
      <c r="N1013" s="559"/>
      <c r="O1013" s="561"/>
      <c r="P1013" s="561"/>
      <c r="Q1013" s="561"/>
      <c r="R1013" s="558"/>
      <c r="S1013" s="558"/>
      <c r="T1013" s="557"/>
      <c r="U1013" s="570"/>
      <c r="X1013" s="558"/>
    </row>
    <row r="1014" spans="1:27" ht="11.25" outlineLevel="3">
      <c r="A1014" s="599"/>
      <c r="B1014" s="600"/>
      <c r="C1014" s="601">
        <v>229</v>
      </c>
      <c r="D1014" s="602" t="s">
        <v>1368</v>
      </c>
      <c r="E1014" s="603" t="s">
        <v>1560</v>
      </c>
      <c r="F1014" s="604" t="s">
        <v>1559</v>
      </c>
      <c r="G1014" s="602" t="s">
        <v>137</v>
      </c>
      <c r="H1014" s="605">
        <v>19</v>
      </c>
      <c r="I1014" s="606">
        <v>0</v>
      </c>
      <c r="J1014" s="607">
        <f>H1014*I1014</f>
        <v>0</v>
      </c>
      <c r="K1014" s="605">
        <v>3.4000000000000002E-4</v>
      </c>
      <c r="L1014" s="605">
        <f>H1014*K1014</f>
        <v>6.4600000000000005E-3</v>
      </c>
      <c r="M1014" s="605"/>
      <c r="N1014" s="605">
        <f>H1014*M1014</f>
        <v>0</v>
      </c>
      <c r="O1014" s="607">
        <v>21</v>
      </c>
      <c r="P1014" s="607">
        <f>J1014*(O1014/100)</f>
        <v>0</v>
      </c>
      <c r="Q1014" s="607">
        <f>J1014+P1014</f>
        <v>0</v>
      </c>
      <c r="R1014" s="608"/>
      <c r="S1014" s="608"/>
      <c r="T1014" s="609">
        <v>1</v>
      </c>
      <c r="U1014" s="570"/>
      <c r="V1014" s="570"/>
      <c r="W1014" s="570"/>
      <c r="X1014" s="558"/>
    </row>
    <row r="1015" spans="1:27" ht="9.75" outlineLevel="4">
      <c r="A1015" s="610"/>
      <c r="B1015" s="611"/>
      <c r="C1015" s="611"/>
      <c r="D1015" s="612"/>
      <c r="E1015" s="613" t="s">
        <v>1330</v>
      </c>
      <c r="F1015" s="641" t="s">
        <v>1558</v>
      </c>
      <c r="G1015" s="641"/>
      <c r="H1015" s="642"/>
      <c r="I1015" s="643"/>
      <c r="J1015" s="644"/>
      <c r="K1015" s="614"/>
      <c r="L1015" s="614"/>
      <c r="M1015" s="614"/>
      <c r="N1015" s="614"/>
      <c r="O1015" s="615"/>
      <c r="P1015" s="615"/>
      <c r="Q1015" s="615"/>
      <c r="R1015" s="612"/>
      <c r="S1015" s="612"/>
      <c r="T1015" s="611"/>
      <c r="U1015" s="564"/>
      <c r="V1015" s="570"/>
      <c r="W1015" s="570"/>
      <c r="X1015" s="616" t="str">
        <f>F1015</f>
        <v>Armatury se dvěma závity kulové kohouty PN 42 do 185 °C přímé vnitřní závit G 3/4"</v>
      </c>
      <c r="Y1015" s="562"/>
      <c r="AA1015" s="617"/>
    </row>
    <row r="1016" spans="1:27" ht="7.5" customHeight="1" outlineLevel="4">
      <c r="B1016" s="557"/>
      <c r="C1016" s="557"/>
      <c r="D1016" s="558"/>
      <c r="E1016" s="558"/>
      <c r="F1016" s="618"/>
      <c r="G1016" s="558"/>
      <c r="H1016" s="559"/>
      <c r="I1016" s="560"/>
      <c r="J1016" s="561"/>
      <c r="K1016" s="559"/>
      <c r="L1016" s="559"/>
      <c r="M1016" s="559"/>
      <c r="N1016" s="559"/>
      <c r="O1016" s="561"/>
      <c r="P1016" s="561"/>
      <c r="Q1016" s="561"/>
      <c r="R1016" s="558"/>
      <c r="S1016" s="558"/>
      <c r="T1016" s="557"/>
      <c r="U1016" s="570"/>
      <c r="X1016" s="558"/>
    </row>
    <row r="1017" spans="1:27" ht="11.25" customHeight="1" outlineLevel="4">
      <c r="A1017" s="619"/>
      <c r="B1017" s="620"/>
      <c r="C1017" s="620"/>
      <c r="D1017" s="621"/>
      <c r="E1017" s="622" t="s">
        <v>1434</v>
      </c>
      <c r="F1017" s="623" t="s">
        <v>1557</v>
      </c>
      <c r="G1017" s="621"/>
      <c r="H1017" s="624">
        <v>19</v>
      </c>
      <c r="I1017" s="625"/>
      <c r="J1017" s="626"/>
      <c r="K1017" s="627"/>
      <c r="L1017" s="627"/>
      <c r="M1017" s="627"/>
      <c r="N1017" s="627"/>
      <c r="O1017" s="626"/>
      <c r="P1017" s="626"/>
      <c r="Q1017" s="626"/>
      <c r="R1017" s="621"/>
      <c r="S1017" s="621"/>
      <c r="T1017" s="620"/>
      <c r="U1017" s="564"/>
      <c r="V1017" s="570"/>
      <c r="W1017" s="570"/>
      <c r="X1017" s="558"/>
    </row>
    <row r="1018" spans="1:27" ht="7.5" customHeight="1" outlineLevel="4">
      <c r="A1018" s="570"/>
      <c r="B1018" s="557"/>
      <c r="C1018" s="557"/>
      <c r="D1018" s="558"/>
      <c r="E1018" s="558"/>
      <c r="F1018" s="568"/>
      <c r="G1018" s="558"/>
      <c r="H1018" s="559"/>
      <c r="I1018" s="560"/>
      <c r="J1018" s="561"/>
      <c r="K1018" s="559"/>
      <c r="L1018" s="559"/>
      <c r="M1018" s="559"/>
      <c r="N1018" s="559"/>
      <c r="O1018" s="561"/>
      <c r="P1018" s="561"/>
      <c r="Q1018" s="561"/>
      <c r="R1018" s="558"/>
      <c r="S1018" s="558"/>
      <c r="T1018" s="557"/>
      <c r="U1018" s="570"/>
      <c r="X1018" s="558"/>
    </row>
    <row r="1019" spans="1:27" ht="11.25" outlineLevel="3">
      <c r="A1019" s="599"/>
      <c r="B1019" s="600"/>
      <c r="C1019" s="601">
        <v>230</v>
      </c>
      <c r="D1019" s="602" t="s">
        <v>1368</v>
      </c>
      <c r="E1019" s="603" t="s">
        <v>1556</v>
      </c>
      <c r="F1019" s="604" t="s">
        <v>1555</v>
      </c>
      <c r="G1019" s="602" t="s">
        <v>137</v>
      </c>
      <c r="H1019" s="605">
        <v>2</v>
      </c>
      <c r="I1019" s="606">
        <v>0</v>
      </c>
      <c r="J1019" s="607">
        <f>H1019*I1019</f>
        <v>0</v>
      </c>
      <c r="K1019" s="605">
        <v>5.0000000000000001E-4</v>
      </c>
      <c r="L1019" s="605">
        <f>H1019*K1019</f>
        <v>1E-3</v>
      </c>
      <c r="M1019" s="605"/>
      <c r="N1019" s="605">
        <f>H1019*M1019</f>
        <v>0</v>
      </c>
      <c r="O1019" s="607">
        <v>21</v>
      </c>
      <c r="P1019" s="607">
        <f>J1019*(O1019/100)</f>
        <v>0</v>
      </c>
      <c r="Q1019" s="607">
        <f>J1019+P1019</f>
        <v>0</v>
      </c>
      <c r="R1019" s="608"/>
      <c r="S1019" s="608"/>
      <c r="T1019" s="609">
        <v>1</v>
      </c>
      <c r="U1019" s="570"/>
      <c r="V1019" s="570"/>
      <c r="W1019" s="570"/>
      <c r="X1019" s="558"/>
    </row>
    <row r="1020" spans="1:27" ht="9.75" outlineLevel="4">
      <c r="A1020" s="610"/>
      <c r="B1020" s="611"/>
      <c r="C1020" s="611"/>
      <c r="D1020" s="612"/>
      <c r="E1020" s="613" t="s">
        <v>1330</v>
      </c>
      <c r="F1020" s="641" t="s">
        <v>1554</v>
      </c>
      <c r="G1020" s="641"/>
      <c r="H1020" s="642"/>
      <c r="I1020" s="643"/>
      <c r="J1020" s="644"/>
      <c r="K1020" s="614"/>
      <c r="L1020" s="614"/>
      <c r="M1020" s="614"/>
      <c r="N1020" s="614"/>
      <c r="O1020" s="615"/>
      <c r="P1020" s="615"/>
      <c r="Q1020" s="615"/>
      <c r="R1020" s="612"/>
      <c r="S1020" s="612"/>
      <c r="T1020" s="611"/>
      <c r="U1020" s="564"/>
      <c r="V1020" s="570"/>
      <c r="W1020" s="570"/>
      <c r="X1020" s="616" t="str">
        <f>F1020</f>
        <v>Armatury se dvěma závity kulové kohouty PN 42 do 185 °C přímé vnitřní závit G 1"</v>
      </c>
      <c r="Y1020" s="562"/>
      <c r="AA1020" s="617"/>
    </row>
    <row r="1021" spans="1:27" ht="7.5" customHeight="1" outlineLevel="4">
      <c r="B1021" s="557"/>
      <c r="C1021" s="557"/>
      <c r="D1021" s="558"/>
      <c r="E1021" s="558"/>
      <c r="F1021" s="618"/>
      <c r="G1021" s="558"/>
      <c r="H1021" s="559"/>
      <c r="I1021" s="560"/>
      <c r="J1021" s="561"/>
      <c r="K1021" s="559"/>
      <c r="L1021" s="559"/>
      <c r="M1021" s="559"/>
      <c r="N1021" s="559"/>
      <c r="O1021" s="561"/>
      <c r="P1021" s="561"/>
      <c r="Q1021" s="561"/>
      <c r="R1021" s="558"/>
      <c r="S1021" s="558"/>
      <c r="T1021" s="557"/>
      <c r="U1021" s="570"/>
      <c r="X1021" s="558"/>
    </row>
    <row r="1022" spans="1:27" ht="11.25" customHeight="1" outlineLevel="4">
      <c r="A1022" s="619"/>
      <c r="B1022" s="620"/>
      <c r="C1022" s="620"/>
      <c r="D1022" s="621"/>
      <c r="E1022" s="622" t="s">
        <v>1434</v>
      </c>
      <c r="F1022" s="623" t="s">
        <v>1553</v>
      </c>
      <c r="G1022" s="621"/>
      <c r="H1022" s="624">
        <v>2</v>
      </c>
      <c r="I1022" s="625"/>
      <c r="J1022" s="626"/>
      <c r="K1022" s="627"/>
      <c r="L1022" s="627"/>
      <c r="M1022" s="627"/>
      <c r="N1022" s="627"/>
      <c r="O1022" s="626"/>
      <c r="P1022" s="626"/>
      <c r="Q1022" s="626"/>
      <c r="R1022" s="621"/>
      <c r="S1022" s="621"/>
      <c r="T1022" s="620"/>
      <c r="U1022" s="564"/>
      <c r="V1022" s="570"/>
      <c r="W1022" s="570"/>
      <c r="X1022" s="558"/>
    </row>
    <row r="1023" spans="1:27" ht="7.5" customHeight="1" outlineLevel="4">
      <c r="A1023" s="570"/>
      <c r="B1023" s="557"/>
      <c r="C1023" s="557"/>
      <c r="D1023" s="558"/>
      <c r="E1023" s="558"/>
      <c r="F1023" s="568"/>
      <c r="G1023" s="558"/>
      <c r="H1023" s="559"/>
      <c r="I1023" s="560"/>
      <c r="J1023" s="561"/>
      <c r="K1023" s="559"/>
      <c r="L1023" s="559"/>
      <c r="M1023" s="559"/>
      <c r="N1023" s="559"/>
      <c r="O1023" s="561"/>
      <c r="P1023" s="561"/>
      <c r="Q1023" s="561"/>
      <c r="R1023" s="558"/>
      <c r="S1023" s="558"/>
      <c r="T1023" s="557"/>
      <c r="U1023" s="570"/>
      <c r="X1023" s="558"/>
    </row>
    <row r="1024" spans="1:27" ht="11.25" outlineLevel="3">
      <c r="A1024" s="599"/>
      <c r="B1024" s="600"/>
      <c r="C1024" s="601">
        <v>231</v>
      </c>
      <c r="D1024" s="602" t="s">
        <v>1368</v>
      </c>
      <c r="E1024" s="603" t="s">
        <v>1552</v>
      </c>
      <c r="F1024" s="604" t="s">
        <v>1551</v>
      </c>
      <c r="G1024" s="602" t="s">
        <v>137</v>
      </c>
      <c r="H1024" s="605">
        <v>1</v>
      </c>
      <c r="I1024" s="606">
        <v>0</v>
      </c>
      <c r="J1024" s="607">
        <f>H1024*I1024</f>
        <v>0</v>
      </c>
      <c r="K1024" s="605">
        <v>6.9999999999999999E-4</v>
      </c>
      <c r="L1024" s="605">
        <f>H1024*K1024</f>
        <v>6.9999999999999999E-4</v>
      </c>
      <c r="M1024" s="605"/>
      <c r="N1024" s="605">
        <f>H1024*M1024</f>
        <v>0</v>
      </c>
      <c r="O1024" s="607">
        <v>21</v>
      </c>
      <c r="P1024" s="607">
        <f>J1024*(O1024/100)</f>
        <v>0</v>
      </c>
      <c r="Q1024" s="607">
        <f>J1024+P1024</f>
        <v>0</v>
      </c>
      <c r="R1024" s="608"/>
      <c r="S1024" s="608"/>
      <c r="T1024" s="609">
        <v>1</v>
      </c>
      <c r="U1024" s="570"/>
      <c r="V1024" s="570"/>
      <c r="W1024" s="570"/>
      <c r="X1024" s="558"/>
    </row>
    <row r="1025" spans="1:27" ht="9.75" outlineLevel="4">
      <c r="A1025" s="610"/>
      <c r="B1025" s="611"/>
      <c r="C1025" s="611"/>
      <c r="D1025" s="612"/>
      <c r="E1025" s="613" t="s">
        <v>1330</v>
      </c>
      <c r="F1025" s="641" t="s">
        <v>1550</v>
      </c>
      <c r="G1025" s="641"/>
      <c r="H1025" s="642"/>
      <c r="I1025" s="643"/>
      <c r="J1025" s="644"/>
      <c r="K1025" s="614"/>
      <c r="L1025" s="614"/>
      <c r="M1025" s="614"/>
      <c r="N1025" s="614"/>
      <c r="O1025" s="615"/>
      <c r="P1025" s="615"/>
      <c r="Q1025" s="615"/>
      <c r="R1025" s="612"/>
      <c r="S1025" s="612"/>
      <c r="T1025" s="611"/>
      <c r="U1025" s="564"/>
      <c r="V1025" s="570"/>
      <c r="W1025" s="570"/>
      <c r="X1025" s="616" t="str">
        <f>F1025</f>
        <v>Armatury se dvěma závity kulové kohouty PN 42 do 185 °C přímé vnitřní závit G 5/4"</v>
      </c>
      <c r="Y1025" s="562"/>
      <c r="AA1025" s="617"/>
    </row>
    <row r="1026" spans="1:27" ht="7.5" customHeight="1" outlineLevel="4">
      <c r="B1026" s="557"/>
      <c r="C1026" s="557"/>
      <c r="D1026" s="558"/>
      <c r="E1026" s="558"/>
      <c r="F1026" s="618"/>
      <c r="G1026" s="558"/>
      <c r="H1026" s="559"/>
      <c r="I1026" s="560"/>
      <c r="J1026" s="561"/>
      <c r="K1026" s="559"/>
      <c r="L1026" s="559"/>
      <c r="M1026" s="559"/>
      <c r="N1026" s="559"/>
      <c r="O1026" s="561"/>
      <c r="P1026" s="561"/>
      <c r="Q1026" s="561"/>
      <c r="R1026" s="558"/>
      <c r="S1026" s="558"/>
      <c r="T1026" s="557"/>
      <c r="U1026" s="570"/>
      <c r="X1026" s="558"/>
    </row>
    <row r="1027" spans="1:27" ht="11.25" outlineLevel="3">
      <c r="A1027" s="599"/>
      <c r="B1027" s="600"/>
      <c r="C1027" s="601">
        <v>232</v>
      </c>
      <c r="D1027" s="602" t="s">
        <v>1368</v>
      </c>
      <c r="E1027" s="603" t="s">
        <v>1549</v>
      </c>
      <c r="F1027" s="604" t="s">
        <v>1548</v>
      </c>
      <c r="G1027" s="602" t="s">
        <v>1331</v>
      </c>
      <c r="H1027" s="605">
        <v>1</v>
      </c>
      <c r="I1027" s="606">
        <v>0</v>
      </c>
      <c r="J1027" s="607">
        <f>H1027*I1027</f>
        <v>0</v>
      </c>
      <c r="K1027" s="605"/>
      <c r="L1027" s="605">
        <f>H1027*K1027</f>
        <v>0</v>
      </c>
      <c r="M1027" s="605"/>
      <c r="N1027" s="605">
        <f>H1027*M1027</f>
        <v>0</v>
      </c>
      <c r="O1027" s="607">
        <v>21</v>
      </c>
      <c r="P1027" s="607">
        <f>J1027*(O1027/100)</f>
        <v>0</v>
      </c>
      <c r="Q1027" s="607">
        <f>J1027+P1027</f>
        <v>0</v>
      </c>
      <c r="R1027" s="608"/>
      <c r="S1027" s="608"/>
      <c r="T1027" s="609">
        <v>1</v>
      </c>
      <c r="U1027" s="570"/>
      <c r="V1027" s="570"/>
      <c r="W1027" s="570"/>
      <c r="X1027" s="558"/>
    </row>
    <row r="1028" spans="1:27" ht="9.75" outlineLevel="4">
      <c r="A1028" s="610"/>
      <c r="B1028" s="611"/>
      <c r="C1028" s="611"/>
      <c r="D1028" s="612"/>
      <c r="E1028" s="613" t="s">
        <v>1330</v>
      </c>
      <c r="F1028" s="641" t="s">
        <v>1400</v>
      </c>
      <c r="G1028" s="641"/>
      <c r="H1028" s="642"/>
      <c r="I1028" s="643"/>
      <c r="J1028" s="644"/>
      <c r="K1028" s="614"/>
      <c r="L1028" s="614"/>
      <c r="M1028" s="614"/>
      <c r="N1028" s="614"/>
      <c r="O1028" s="615"/>
      <c r="P1028" s="615"/>
      <c r="Q1028" s="615"/>
      <c r="R1028" s="612"/>
      <c r="S1028" s="612"/>
      <c r="T1028" s="611"/>
      <c r="U1028" s="564"/>
      <c r="V1028" s="570"/>
      <c r="W1028" s="570"/>
      <c r="X1028" s="616" t="str">
        <f>F1028</f>
        <v>---</v>
      </c>
      <c r="Y1028" s="562"/>
      <c r="AA1028" s="617"/>
    </row>
    <row r="1029" spans="1:27" ht="7.5" customHeight="1" outlineLevel="4">
      <c r="B1029" s="557"/>
      <c r="C1029" s="557"/>
      <c r="D1029" s="558"/>
      <c r="E1029" s="558"/>
      <c r="F1029" s="618"/>
      <c r="G1029" s="558"/>
      <c r="H1029" s="559"/>
      <c r="I1029" s="560"/>
      <c r="J1029" s="561"/>
      <c r="K1029" s="559"/>
      <c r="L1029" s="559"/>
      <c r="M1029" s="559"/>
      <c r="N1029" s="559"/>
      <c r="O1029" s="561"/>
      <c r="P1029" s="561"/>
      <c r="Q1029" s="561"/>
      <c r="R1029" s="558"/>
      <c r="S1029" s="558"/>
      <c r="T1029" s="557"/>
      <c r="U1029" s="570"/>
      <c r="X1029" s="558"/>
    </row>
    <row r="1030" spans="1:27" ht="11.25" outlineLevel="3">
      <c r="A1030" s="599"/>
      <c r="B1030" s="600"/>
      <c r="C1030" s="601">
        <v>233</v>
      </c>
      <c r="D1030" s="602" t="s">
        <v>1368</v>
      </c>
      <c r="E1030" s="603" t="s">
        <v>1407</v>
      </c>
      <c r="F1030" s="604" t="s">
        <v>1406</v>
      </c>
      <c r="G1030" s="602" t="s">
        <v>634</v>
      </c>
      <c r="H1030" s="605">
        <v>1.3240099999999999</v>
      </c>
      <c r="I1030" s="606">
        <v>0</v>
      </c>
      <c r="J1030" s="607">
        <f>H1030*I1030</f>
        <v>0</v>
      </c>
      <c r="K1030" s="605"/>
      <c r="L1030" s="605">
        <f>H1030*K1030</f>
        <v>0</v>
      </c>
      <c r="M1030" s="605"/>
      <c r="N1030" s="605">
        <f>H1030*M1030</f>
        <v>0</v>
      </c>
      <c r="O1030" s="607">
        <v>21</v>
      </c>
      <c r="P1030" s="607">
        <f>J1030*(O1030/100)</f>
        <v>0</v>
      </c>
      <c r="Q1030" s="607">
        <f>J1030+P1030</f>
        <v>0</v>
      </c>
      <c r="R1030" s="608"/>
      <c r="S1030" s="608"/>
      <c r="T1030" s="609">
        <v>1</v>
      </c>
      <c r="U1030" s="570"/>
      <c r="V1030" s="570"/>
      <c r="W1030" s="570"/>
      <c r="X1030" s="558"/>
    </row>
    <row r="1031" spans="1:27" ht="48.75" outlineLevel="4">
      <c r="A1031" s="610"/>
      <c r="B1031" s="611"/>
      <c r="C1031" s="611"/>
      <c r="D1031" s="612"/>
      <c r="E1031" s="613" t="s">
        <v>1330</v>
      </c>
      <c r="F1031" s="641" t="s">
        <v>1547</v>
      </c>
      <c r="G1031" s="641"/>
      <c r="H1031" s="642"/>
      <c r="I1031" s="643"/>
      <c r="J1031" s="644"/>
      <c r="K1031" s="614"/>
      <c r="L1031" s="614"/>
      <c r="M1031" s="614"/>
      <c r="N1031" s="614"/>
      <c r="O1031" s="615"/>
      <c r="P1031" s="615"/>
      <c r="Q1031" s="615"/>
      <c r="R1031" s="612"/>
      <c r="S1031" s="612"/>
      <c r="T1031" s="611"/>
      <c r="U1031" s="564"/>
      <c r="V1031" s="570"/>
      <c r="W1031" s="570"/>
      <c r="X1031" s="616" t="str">
        <f>F1031</f>
        <v>Přesun hmot pro vnitřní vodovod  
  stanovený z hmotnosti přesunovaného materiálu 
    vodorovná dopravní vzdálenost do 50 m 
    v objektech výšky 
      přes 12 do 24 m</v>
      </c>
      <c r="Y1031" s="562"/>
      <c r="AA1031" s="617"/>
    </row>
    <row r="1032" spans="1:27" ht="7.5" customHeight="1" outlineLevel="4">
      <c r="B1032" s="557"/>
      <c r="C1032" s="557"/>
      <c r="D1032" s="558"/>
      <c r="E1032" s="558"/>
      <c r="F1032" s="618"/>
      <c r="G1032" s="558"/>
      <c r="H1032" s="559"/>
      <c r="I1032" s="560"/>
      <c r="J1032" s="561"/>
      <c r="K1032" s="559"/>
      <c r="L1032" s="559"/>
      <c r="M1032" s="559"/>
      <c r="N1032" s="559"/>
      <c r="O1032" s="561"/>
      <c r="P1032" s="561"/>
      <c r="Q1032" s="561"/>
      <c r="R1032" s="558"/>
      <c r="S1032" s="558"/>
      <c r="T1032" s="557"/>
      <c r="U1032" s="570"/>
      <c r="X1032" s="558"/>
    </row>
    <row r="1033" spans="1:27" outlineLevel="3">
      <c r="B1033" s="564"/>
      <c r="C1033" s="564"/>
      <c r="D1033" s="564"/>
      <c r="E1033" s="564"/>
      <c r="F1033" s="564"/>
      <c r="G1033" s="564"/>
      <c r="H1033" s="564"/>
      <c r="I1033" s="570"/>
      <c r="J1033" s="570"/>
      <c r="K1033" s="564"/>
      <c r="L1033" s="564"/>
      <c r="M1033" s="564"/>
      <c r="N1033" s="564"/>
      <c r="O1033" s="564"/>
      <c r="P1033" s="570"/>
      <c r="Q1033" s="570"/>
      <c r="R1033" s="570"/>
      <c r="S1033" s="564"/>
      <c r="T1033" s="564"/>
      <c r="X1033" s="564"/>
    </row>
    <row r="1034" spans="1:27" ht="11.25" outlineLevel="2">
      <c r="A1034" s="589" t="s">
        <v>1546</v>
      </c>
      <c r="B1034" s="590">
        <v>3</v>
      </c>
      <c r="C1034" s="591"/>
      <c r="D1034" s="592" t="s">
        <v>1336</v>
      </c>
      <c r="E1034" s="592"/>
      <c r="F1034" s="593" t="s">
        <v>1471</v>
      </c>
      <c r="G1034" s="592"/>
      <c r="H1034" s="594"/>
      <c r="I1034" s="595"/>
      <c r="J1034" s="596">
        <f>SUBTOTAL(9,J1035:J1114)</f>
        <v>0</v>
      </c>
      <c r="K1034" s="594"/>
      <c r="L1034" s="597">
        <f>SUBTOTAL(9,L1035:L1114)</f>
        <v>0.17674000000000001</v>
      </c>
      <c r="M1034" s="594"/>
      <c r="N1034" s="597">
        <f>SUBTOTAL(9,N1035:N1114)</f>
        <v>0.12675000000000003</v>
      </c>
      <c r="O1034" s="598"/>
      <c r="P1034" s="596">
        <f>SUBTOTAL(9,P1035:P1114)</f>
        <v>0</v>
      </c>
      <c r="Q1034" s="596">
        <f>SUBTOTAL(9,Q1035:Q1114)</f>
        <v>0</v>
      </c>
      <c r="R1034" s="592"/>
      <c r="S1034" s="592"/>
      <c r="T1034" s="590">
        <f>SUBTOTAL(9,T1035:T1114)</f>
        <v>21</v>
      </c>
      <c r="U1034" s="564"/>
      <c r="V1034" s="570"/>
      <c r="W1034" s="570"/>
      <c r="X1034" s="558"/>
    </row>
    <row r="1035" spans="1:27" ht="11.25" outlineLevel="3">
      <c r="A1035" s="599"/>
      <c r="B1035" s="600"/>
      <c r="C1035" s="601">
        <v>234</v>
      </c>
      <c r="D1035" s="602" t="s">
        <v>1368</v>
      </c>
      <c r="E1035" s="603" t="s">
        <v>1545</v>
      </c>
      <c r="F1035" s="604" t="s">
        <v>1544</v>
      </c>
      <c r="G1035" s="602" t="s">
        <v>1373</v>
      </c>
      <c r="H1035" s="605">
        <v>1</v>
      </c>
      <c r="I1035" s="606">
        <v>0</v>
      </c>
      <c r="J1035" s="607">
        <f>H1035*I1035</f>
        <v>0</v>
      </c>
      <c r="K1035" s="605"/>
      <c r="L1035" s="605">
        <f>H1035*K1035</f>
        <v>0</v>
      </c>
      <c r="M1035" s="605">
        <v>2.4500000000000001E-2</v>
      </c>
      <c r="N1035" s="605">
        <f>H1035*M1035</f>
        <v>2.4500000000000001E-2</v>
      </c>
      <c r="O1035" s="607">
        <v>21</v>
      </c>
      <c r="P1035" s="607">
        <f>J1035*(O1035/100)</f>
        <v>0</v>
      </c>
      <c r="Q1035" s="607">
        <f>J1035+P1035</f>
        <v>0</v>
      </c>
      <c r="R1035" s="608"/>
      <c r="S1035" s="608"/>
      <c r="T1035" s="609">
        <v>1</v>
      </c>
      <c r="U1035" s="570"/>
      <c r="V1035" s="570"/>
      <c r="W1035" s="570"/>
      <c r="X1035" s="558"/>
    </row>
    <row r="1036" spans="1:27" ht="29.25" outlineLevel="4">
      <c r="A1036" s="610"/>
      <c r="B1036" s="611"/>
      <c r="C1036" s="611"/>
      <c r="D1036" s="612"/>
      <c r="E1036" s="613" t="s">
        <v>1330</v>
      </c>
      <c r="F1036" s="641" t="s">
        <v>1543</v>
      </c>
      <c r="G1036" s="641"/>
      <c r="H1036" s="642"/>
      <c r="I1036" s="643"/>
      <c r="J1036" s="644"/>
      <c r="K1036" s="614"/>
      <c r="L1036" s="614"/>
      <c r="M1036" s="614"/>
      <c r="N1036" s="614"/>
      <c r="O1036" s="615"/>
      <c r="P1036" s="615"/>
      <c r="Q1036" s="615"/>
      <c r="R1036" s="612"/>
      <c r="S1036" s="612"/>
      <c r="T1036" s="611"/>
      <c r="U1036" s="564"/>
      <c r="V1036" s="570"/>
      <c r="W1036" s="570"/>
      <c r="X1036" s="616" t="str">
        <f>F1036</f>
        <v>Demontáž baterií sprchových  
  diferenciálních 
    do G 3/4 x 1</v>
      </c>
      <c r="Y1036" s="562"/>
      <c r="AA1036" s="617"/>
    </row>
    <row r="1037" spans="1:27" ht="7.5" customHeight="1" outlineLevel="4">
      <c r="B1037" s="557"/>
      <c r="C1037" s="557"/>
      <c r="D1037" s="558"/>
      <c r="E1037" s="558"/>
      <c r="F1037" s="618"/>
      <c r="G1037" s="558"/>
      <c r="H1037" s="559"/>
      <c r="I1037" s="560"/>
      <c r="J1037" s="561"/>
      <c r="K1037" s="559"/>
      <c r="L1037" s="559"/>
      <c r="M1037" s="559"/>
      <c r="N1037" s="559"/>
      <c r="O1037" s="561"/>
      <c r="P1037" s="561"/>
      <c r="Q1037" s="561"/>
      <c r="R1037" s="558"/>
      <c r="S1037" s="558"/>
      <c r="T1037" s="557"/>
      <c r="U1037" s="570"/>
      <c r="X1037" s="558"/>
    </row>
    <row r="1038" spans="1:27" ht="11.25" customHeight="1" outlineLevel="4">
      <c r="A1038" s="619"/>
      <c r="B1038" s="620"/>
      <c r="C1038" s="620"/>
      <c r="D1038" s="621"/>
      <c r="E1038" s="622" t="s">
        <v>1434</v>
      </c>
      <c r="F1038" s="623" t="s">
        <v>1527</v>
      </c>
      <c r="G1038" s="621"/>
      <c r="H1038" s="624">
        <v>1</v>
      </c>
      <c r="I1038" s="625"/>
      <c r="J1038" s="626"/>
      <c r="K1038" s="627"/>
      <c r="L1038" s="627"/>
      <c r="M1038" s="627"/>
      <c r="N1038" s="627"/>
      <c r="O1038" s="626"/>
      <c r="P1038" s="626"/>
      <c r="Q1038" s="626"/>
      <c r="R1038" s="621"/>
      <c r="S1038" s="621"/>
      <c r="T1038" s="620"/>
      <c r="U1038" s="564"/>
      <c r="V1038" s="570"/>
      <c r="W1038" s="570"/>
      <c r="X1038" s="558"/>
    </row>
    <row r="1039" spans="1:27" ht="7.5" customHeight="1" outlineLevel="4">
      <c r="A1039" s="570"/>
      <c r="B1039" s="557"/>
      <c r="C1039" s="557"/>
      <c r="D1039" s="558"/>
      <c r="E1039" s="558"/>
      <c r="F1039" s="568"/>
      <c r="G1039" s="558"/>
      <c r="H1039" s="559"/>
      <c r="I1039" s="560"/>
      <c r="J1039" s="561"/>
      <c r="K1039" s="559"/>
      <c r="L1039" s="559"/>
      <c r="M1039" s="559"/>
      <c r="N1039" s="559"/>
      <c r="O1039" s="561"/>
      <c r="P1039" s="561"/>
      <c r="Q1039" s="561"/>
      <c r="R1039" s="558"/>
      <c r="S1039" s="558"/>
      <c r="T1039" s="557"/>
      <c r="U1039" s="570"/>
      <c r="X1039" s="558"/>
    </row>
    <row r="1040" spans="1:27" ht="11.25" outlineLevel="3">
      <c r="A1040" s="599"/>
      <c r="B1040" s="600"/>
      <c r="C1040" s="601">
        <v>235</v>
      </c>
      <c r="D1040" s="602" t="s">
        <v>1368</v>
      </c>
      <c r="E1040" s="603" t="s">
        <v>1542</v>
      </c>
      <c r="F1040" s="604" t="s">
        <v>1541</v>
      </c>
      <c r="G1040" s="602" t="s">
        <v>137</v>
      </c>
      <c r="H1040" s="605">
        <v>1</v>
      </c>
      <c r="I1040" s="606">
        <v>0</v>
      </c>
      <c r="J1040" s="607">
        <f>H1040*I1040</f>
        <v>0</v>
      </c>
      <c r="K1040" s="605"/>
      <c r="L1040" s="605">
        <f>H1040*K1040</f>
        <v>0</v>
      </c>
      <c r="M1040" s="605">
        <v>5.1999999999999995E-4</v>
      </c>
      <c r="N1040" s="605">
        <f>H1040*M1040</f>
        <v>5.1999999999999995E-4</v>
      </c>
      <c r="O1040" s="607">
        <v>21</v>
      </c>
      <c r="P1040" s="607">
        <f>J1040*(O1040/100)</f>
        <v>0</v>
      </c>
      <c r="Q1040" s="607">
        <f>J1040+P1040</f>
        <v>0</v>
      </c>
      <c r="R1040" s="608"/>
      <c r="S1040" s="608"/>
      <c r="T1040" s="609">
        <v>1</v>
      </c>
      <c r="U1040" s="570"/>
      <c r="V1040" s="570"/>
      <c r="W1040" s="570"/>
      <c r="X1040" s="558"/>
    </row>
    <row r="1041" spans="1:27" ht="29.25" outlineLevel="4">
      <c r="A1041" s="610"/>
      <c r="B1041" s="611"/>
      <c r="C1041" s="611"/>
      <c r="D1041" s="612"/>
      <c r="E1041" s="613" t="s">
        <v>1330</v>
      </c>
      <c r="F1041" s="641" t="s">
        <v>1540</v>
      </c>
      <c r="G1041" s="641"/>
      <c r="H1041" s="642"/>
      <c r="I1041" s="643"/>
      <c r="J1041" s="644"/>
      <c r="K1041" s="614"/>
      <c r="L1041" s="614"/>
      <c r="M1041" s="614"/>
      <c r="N1041" s="614"/>
      <c r="O1041" s="615"/>
      <c r="P1041" s="615"/>
      <c r="Q1041" s="615"/>
      <c r="R1041" s="612"/>
      <c r="S1041" s="612"/>
      <c r="T1041" s="611"/>
      <c r="U1041" s="564"/>
      <c r="V1041" s="570"/>
      <c r="W1041" s="570"/>
      <c r="X1041" s="616" t="str">
        <f>F1041</f>
        <v>Demontáž baterií sprchových  
  diferenciálních 
    sprchových ramen nebo sprch táhlových</v>
      </c>
      <c r="Y1041" s="562"/>
      <c r="AA1041" s="617"/>
    </row>
    <row r="1042" spans="1:27" ht="7.5" customHeight="1" outlineLevel="4">
      <c r="B1042" s="557"/>
      <c r="C1042" s="557"/>
      <c r="D1042" s="558"/>
      <c r="E1042" s="558"/>
      <c r="F1042" s="618"/>
      <c r="G1042" s="558"/>
      <c r="H1042" s="559"/>
      <c r="I1042" s="560"/>
      <c r="J1042" s="561"/>
      <c r="K1042" s="559"/>
      <c r="L1042" s="559"/>
      <c r="M1042" s="559"/>
      <c r="N1042" s="559"/>
      <c r="O1042" s="561"/>
      <c r="P1042" s="561"/>
      <c r="Q1042" s="561"/>
      <c r="R1042" s="558"/>
      <c r="S1042" s="558"/>
      <c r="T1042" s="557"/>
      <c r="U1042" s="570"/>
      <c r="X1042" s="558"/>
    </row>
    <row r="1043" spans="1:27" ht="11.25" customHeight="1" outlineLevel="4">
      <c r="A1043" s="619"/>
      <c r="B1043" s="620"/>
      <c r="C1043" s="620"/>
      <c r="D1043" s="621"/>
      <c r="E1043" s="622" t="s">
        <v>1434</v>
      </c>
      <c r="F1043" s="623" t="s">
        <v>1527</v>
      </c>
      <c r="G1043" s="621"/>
      <c r="H1043" s="624">
        <v>1</v>
      </c>
      <c r="I1043" s="625"/>
      <c r="J1043" s="626"/>
      <c r="K1043" s="627"/>
      <c r="L1043" s="627"/>
      <c r="M1043" s="627"/>
      <c r="N1043" s="627"/>
      <c r="O1043" s="626"/>
      <c r="P1043" s="626"/>
      <c r="Q1043" s="626"/>
      <c r="R1043" s="621"/>
      <c r="S1043" s="621"/>
      <c r="T1043" s="620"/>
      <c r="U1043" s="564"/>
      <c r="V1043" s="570"/>
      <c r="W1043" s="570"/>
      <c r="X1043" s="558"/>
    </row>
    <row r="1044" spans="1:27" ht="7.5" customHeight="1" outlineLevel="4">
      <c r="A1044" s="570"/>
      <c r="B1044" s="557"/>
      <c r="C1044" s="557"/>
      <c r="D1044" s="558"/>
      <c r="E1044" s="558"/>
      <c r="F1044" s="568"/>
      <c r="G1044" s="558"/>
      <c r="H1044" s="559"/>
      <c r="I1044" s="560"/>
      <c r="J1044" s="561"/>
      <c r="K1044" s="559"/>
      <c r="L1044" s="559"/>
      <c r="M1044" s="559"/>
      <c r="N1044" s="559"/>
      <c r="O1044" s="561"/>
      <c r="P1044" s="561"/>
      <c r="Q1044" s="561"/>
      <c r="R1044" s="558"/>
      <c r="S1044" s="558"/>
      <c r="T1044" s="557"/>
      <c r="U1044" s="570"/>
      <c r="X1044" s="558"/>
    </row>
    <row r="1045" spans="1:27" ht="11.25" outlineLevel="3">
      <c r="A1045" s="599"/>
      <c r="B1045" s="600"/>
      <c r="C1045" s="601">
        <v>236</v>
      </c>
      <c r="D1045" s="602" t="s">
        <v>1368</v>
      </c>
      <c r="E1045" s="603" t="s">
        <v>1539</v>
      </c>
      <c r="F1045" s="604" t="s">
        <v>1538</v>
      </c>
      <c r="G1045" s="602" t="s">
        <v>1373</v>
      </c>
      <c r="H1045" s="605">
        <v>3</v>
      </c>
      <c r="I1045" s="606">
        <v>0</v>
      </c>
      <c r="J1045" s="607">
        <f>H1045*I1045</f>
        <v>0</v>
      </c>
      <c r="K1045" s="605"/>
      <c r="L1045" s="605">
        <f>H1045*K1045</f>
        <v>0</v>
      </c>
      <c r="M1045" s="605">
        <v>1.933E-2</v>
      </c>
      <c r="N1045" s="605">
        <f>H1045*M1045</f>
        <v>5.799E-2</v>
      </c>
      <c r="O1045" s="607">
        <v>21</v>
      </c>
      <c r="P1045" s="607">
        <f>J1045*(O1045/100)</f>
        <v>0</v>
      </c>
      <c r="Q1045" s="607">
        <f>J1045+P1045</f>
        <v>0</v>
      </c>
      <c r="R1045" s="608"/>
      <c r="S1045" s="608"/>
      <c r="T1045" s="609">
        <v>1</v>
      </c>
      <c r="U1045" s="570"/>
      <c r="V1045" s="570"/>
      <c r="W1045" s="570"/>
      <c r="X1045" s="558"/>
    </row>
    <row r="1046" spans="1:27" ht="29.25" outlineLevel="4">
      <c r="A1046" s="610"/>
      <c r="B1046" s="611"/>
      <c r="C1046" s="611"/>
      <c r="D1046" s="612"/>
      <c r="E1046" s="613" t="s">
        <v>1330</v>
      </c>
      <c r="F1046" s="641" t="s">
        <v>1534</v>
      </c>
      <c r="G1046" s="641"/>
      <c r="H1046" s="642"/>
      <c r="I1046" s="643"/>
      <c r="J1046" s="644"/>
      <c r="K1046" s="614"/>
      <c r="L1046" s="614"/>
      <c r="M1046" s="614"/>
      <c r="N1046" s="614"/>
      <c r="O1046" s="615"/>
      <c r="P1046" s="615"/>
      <c r="Q1046" s="615"/>
      <c r="R1046" s="612"/>
      <c r="S1046" s="612"/>
      <c r="T1046" s="611"/>
      <c r="U1046" s="564"/>
      <c r="V1046" s="570"/>
      <c r="W1046" s="570"/>
      <c r="X1046" s="616" t="str">
        <f>F1046</f>
        <v>Demontáž umyvadel  
  bez výtokových armatur 
    umyvadel</v>
      </c>
      <c r="Y1046" s="562"/>
      <c r="AA1046" s="617"/>
    </row>
    <row r="1047" spans="1:27" ht="7.5" customHeight="1" outlineLevel="4">
      <c r="B1047" s="557"/>
      <c r="C1047" s="557"/>
      <c r="D1047" s="558"/>
      <c r="E1047" s="558"/>
      <c r="F1047" s="618"/>
      <c r="G1047" s="558"/>
      <c r="H1047" s="559"/>
      <c r="I1047" s="560"/>
      <c r="J1047" s="561"/>
      <c r="K1047" s="559"/>
      <c r="L1047" s="559"/>
      <c r="M1047" s="559"/>
      <c r="N1047" s="559"/>
      <c r="O1047" s="561"/>
      <c r="P1047" s="561"/>
      <c r="Q1047" s="561"/>
      <c r="R1047" s="558"/>
      <c r="S1047" s="558"/>
      <c r="T1047" s="557"/>
      <c r="U1047" s="570"/>
      <c r="X1047" s="558"/>
    </row>
    <row r="1048" spans="1:27" ht="11.25" customHeight="1" outlineLevel="4">
      <c r="A1048" s="619"/>
      <c r="B1048" s="620"/>
      <c r="C1048" s="620"/>
      <c r="D1048" s="621"/>
      <c r="E1048" s="622" t="s">
        <v>1434</v>
      </c>
      <c r="F1048" s="623" t="s">
        <v>1527</v>
      </c>
      <c r="G1048" s="621"/>
      <c r="H1048" s="624">
        <v>1</v>
      </c>
      <c r="I1048" s="625"/>
      <c r="J1048" s="626"/>
      <c r="K1048" s="627"/>
      <c r="L1048" s="627"/>
      <c r="M1048" s="627"/>
      <c r="N1048" s="627"/>
      <c r="O1048" s="626"/>
      <c r="P1048" s="626"/>
      <c r="Q1048" s="626"/>
      <c r="R1048" s="621"/>
      <c r="S1048" s="621"/>
      <c r="T1048" s="620"/>
      <c r="U1048" s="564"/>
      <c r="V1048" s="570"/>
      <c r="W1048" s="570"/>
      <c r="X1048" s="558"/>
    </row>
    <row r="1049" spans="1:27" ht="11.25" customHeight="1" outlineLevel="4">
      <c r="A1049" s="619"/>
      <c r="B1049" s="620"/>
      <c r="C1049" s="620"/>
      <c r="D1049" s="621"/>
      <c r="E1049" s="622"/>
      <c r="F1049" s="623" t="s">
        <v>1537</v>
      </c>
      <c r="G1049" s="621"/>
      <c r="H1049" s="624">
        <v>2</v>
      </c>
      <c r="I1049" s="625"/>
      <c r="J1049" s="626"/>
      <c r="K1049" s="627"/>
      <c r="L1049" s="627"/>
      <c r="M1049" s="627"/>
      <c r="N1049" s="627"/>
      <c r="O1049" s="626"/>
      <c r="P1049" s="626"/>
      <c r="Q1049" s="626"/>
      <c r="R1049" s="621"/>
      <c r="S1049" s="621"/>
      <c r="T1049" s="620"/>
      <c r="U1049" s="564"/>
      <c r="V1049" s="570"/>
      <c r="W1049" s="570"/>
      <c r="X1049" s="558"/>
    </row>
    <row r="1050" spans="1:27" ht="7.5" customHeight="1" outlineLevel="4">
      <c r="A1050" s="570"/>
      <c r="B1050" s="557"/>
      <c r="C1050" s="557"/>
      <c r="D1050" s="558"/>
      <c r="E1050" s="558"/>
      <c r="F1050" s="568"/>
      <c r="G1050" s="558"/>
      <c r="H1050" s="559"/>
      <c r="I1050" s="560"/>
      <c r="J1050" s="561"/>
      <c r="K1050" s="559"/>
      <c r="L1050" s="559"/>
      <c r="M1050" s="559"/>
      <c r="N1050" s="559"/>
      <c r="O1050" s="561"/>
      <c r="P1050" s="561"/>
      <c r="Q1050" s="561"/>
      <c r="R1050" s="558"/>
      <c r="S1050" s="558"/>
      <c r="T1050" s="557"/>
      <c r="U1050" s="570"/>
      <c r="X1050" s="558"/>
    </row>
    <row r="1051" spans="1:27" ht="11.25" outlineLevel="3">
      <c r="A1051" s="599"/>
      <c r="B1051" s="600"/>
      <c r="C1051" s="601">
        <v>237</v>
      </c>
      <c r="D1051" s="602" t="s">
        <v>1368</v>
      </c>
      <c r="E1051" s="603" t="s">
        <v>1536</v>
      </c>
      <c r="F1051" s="604" t="s">
        <v>1535</v>
      </c>
      <c r="G1051" s="602" t="s">
        <v>1373</v>
      </c>
      <c r="H1051" s="605">
        <v>2</v>
      </c>
      <c r="I1051" s="606">
        <v>0</v>
      </c>
      <c r="J1051" s="607">
        <f>H1051*I1051</f>
        <v>0</v>
      </c>
      <c r="K1051" s="605"/>
      <c r="L1051" s="605">
        <f>H1051*K1051</f>
        <v>0</v>
      </c>
      <c r="M1051" s="605">
        <v>1.9460000000000002E-2</v>
      </c>
      <c r="N1051" s="605">
        <f>H1051*M1051</f>
        <v>3.8920000000000003E-2</v>
      </c>
      <c r="O1051" s="607">
        <v>21</v>
      </c>
      <c r="P1051" s="607">
        <f>J1051*(O1051/100)</f>
        <v>0</v>
      </c>
      <c r="Q1051" s="607">
        <f>J1051+P1051</f>
        <v>0</v>
      </c>
      <c r="R1051" s="608"/>
      <c r="S1051" s="608"/>
      <c r="T1051" s="609">
        <v>1</v>
      </c>
      <c r="U1051" s="570"/>
      <c r="V1051" s="570"/>
      <c r="W1051" s="570"/>
      <c r="X1051" s="558"/>
    </row>
    <row r="1052" spans="1:27" ht="29.25" outlineLevel="4">
      <c r="A1052" s="610"/>
      <c r="B1052" s="611"/>
      <c r="C1052" s="611"/>
      <c r="D1052" s="612"/>
      <c r="E1052" s="613" t="s">
        <v>1330</v>
      </c>
      <c r="F1052" s="641" t="s">
        <v>1534</v>
      </c>
      <c r="G1052" s="641"/>
      <c r="H1052" s="642"/>
      <c r="I1052" s="643"/>
      <c r="J1052" s="644"/>
      <c r="K1052" s="614"/>
      <c r="L1052" s="614"/>
      <c r="M1052" s="614"/>
      <c r="N1052" s="614"/>
      <c r="O1052" s="615"/>
      <c r="P1052" s="615"/>
      <c r="Q1052" s="615"/>
      <c r="R1052" s="612"/>
      <c r="S1052" s="612"/>
      <c r="T1052" s="611"/>
      <c r="U1052" s="564"/>
      <c r="V1052" s="570"/>
      <c r="W1052" s="570"/>
      <c r="X1052" s="616" t="str">
        <f>F1052</f>
        <v>Demontáž umyvadel  
  bez výtokových armatur 
    umyvadel</v>
      </c>
      <c r="Y1052" s="562"/>
      <c r="AA1052" s="617"/>
    </row>
    <row r="1053" spans="1:27" ht="7.5" customHeight="1" outlineLevel="4">
      <c r="B1053" s="557"/>
      <c r="C1053" s="557"/>
      <c r="D1053" s="558"/>
      <c r="E1053" s="558"/>
      <c r="F1053" s="618"/>
      <c r="G1053" s="558"/>
      <c r="H1053" s="559"/>
      <c r="I1053" s="560"/>
      <c r="J1053" s="561"/>
      <c r="K1053" s="559"/>
      <c r="L1053" s="559"/>
      <c r="M1053" s="559"/>
      <c r="N1053" s="559"/>
      <c r="O1053" s="561"/>
      <c r="P1053" s="561"/>
      <c r="Q1053" s="561"/>
      <c r="R1053" s="558"/>
      <c r="S1053" s="558"/>
      <c r="T1053" s="557"/>
      <c r="U1053" s="570"/>
      <c r="X1053" s="558"/>
    </row>
    <row r="1054" spans="1:27" ht="11.25" customHeight="1" outlineLevel="4">
      <c r="A1054" s="619"/>
      <c r="B1054" s="620"/>
      <c r="C1054" s="620"/>
      <c r="D1054" s="621"/>
      <c r="E1054" s="622" t="s">
        <v>1434</v>
      </c>
      <c r="F1054" s="623" t="s">
        <v>1527</v>
      </c>
      <c r="G1054" s="621"/>
      <c r="H1054" s="624">
        <v>1</v>
      </c>
      <c r="I1054" s="625"/>
      <c r="J1054" s="626"/>
      <c r="K1054" s="627"/>
      <c r="L1054" s="627"/>
      <c r="M1054" s="627"/>
      <c r="N1054" s="627"/>
      <c r="O1054" s="626"/>
      <c r="P1054" s="626"/>
      <c r="Q1054" s="626"/>
      <c r="R1054" s="621"/>
      <c r="S1054" s="621"/>
      <c r="T1054" s="620"/>
      <c r="U1054" s="564"/>
      <c r="V1054" s="570"/>
      <c r="W1054" s="570"/>
      <c r="X1054" s="558"/>
    </row>
    <row r="1055" spans="1:27" ht="11.25" customHeight="1" outlineLevel="4">
      <c r="A1055" s="619"/>
      <c r="B1055" s="620"/>
      <c r="C1055" s="620"/>
      <c r="D1055" s="621"/>
      <c r="E1055" s="622"/>
      <c r="F1055" s="623" t="s">
        <v>1526</v>
      </c>
      <c r="G1055" s="621"/>
      <c r="H1055" s="624">
        <v>1</v>
      </c>
      <c r="I1055" s="625"/>
      <c r="J1055" s="626"/>
      <c r="K1055" s="627"/>
      <c r="L1055" s="627"/>
      <c r="M1055" s="627"/>
      <c r="N1055" s="627"/>
      <c r="O1055" s="626"/>
      <c r="P1055" s="626"/>
      <c r="Q1055" s="626"/>
      <c r="R1055" s="621"/>
      <c r="S1055" s="621"/>
      <c r="T1055" s="620"/>
      <c r="U1055" s="564"/>
      <c r="V1055" s="570"/>
      <c r="W1055" s="570"/>
      <c r="X1055" s="558"/>
    </row>
    <row r="1056" spans="1:27" ht="7.5" customHeight="1" outlineLevel="4">
      <c r="A1056" s="570"/>
      <c r="B1056" s="557"/>
      <c r="C1056" s="557"/>
      <c r="D1056" s="558"/>
      <c r="E1056" s="558"/>
      <c r="F1056" s="568"/>
      <c r="G1056" s="558"/>
      <c r="H1056" s="559"/>
      <c r="I1056" s="560"/>
      <c r="J1056" s="561"/>
      <c r="K1056" s="559"/>
      <c r="L1056" s="559"/>
      <c r="M1056" s="559"/>
      <c r="N1056" s="559"/>
      <c r="O1056" s="561"/>
      <c r="P1056" s="561"/>
      <c r="Q1056" s="561"/>
      <c r="R1056" s="558"/>
      <c r="S1056" s="558"/>
      <c r="T1056" s="557"/>
      <c r="U1056" s="570"/>
      <c r="X1056" s="558"/>
    </row>
    <row r="1057" spans="1:27" ht="11.25" outlineLevel="3">
      <c r="A1057" s="599"/>
      <c r="B1057" s="600"/>
      <c r="C1057" s="601">
        <v>238</v>
      </c>
      <c r="D1057" s="602" t="s">
        <v>1368</v>
      </c>
      <c r="E1057" s="603" t="s">
        <v>1533</v>
      </c>
      <c r="F1057" s="604" t="s">
        <v>1532</v>
      </c>
      <c r="G1057" s="602" t="s">
        <v>1373</v>
      </c>
      <c r="H1057" s="605">
        <v>2</v>
      </c>
      <c r="I1057" s="606">
        <v>0</v>
      </c>
      <c r="J1057" s="607">
        <f>H1057*I1057</f>
        <v>0</v>
      </c>
      <c r="K1057" s="605"/>
      <c r="L1057" s="605">
        <f>H1057*K1057</f>
        <v>0</v>
      </c>
      <c r="M1057" s="605">
        <v>1.56E-3</v>
      </c>
      <c r="N1057" s="605">
        <f>H1057*M1057</f>
        <v>3.1199999999999999E-3</v>
      </c>
      <c r="O1057" s="607">
        <v>21</v>
      </c>
      <c r="P1057" s="607">
        <f>J1057*(O1057/100)</f>
        <v>0</v>
      </c>
      <c r="Q1057" s="607">
        <f>J1057+P1057</f>
        <v>0</v>
      </c>
      <c r="R1057" s="608"/>
      <c r="S1057" s="608"/>
      <c r="T1057" s="609">
        <v>1</v>
      </c>
      <c r="U1057" s="570"/>
      <c r="V1057" s="570"/>
      <c r="W1057" s="570"/>
      <c r="X1057" s="558"/>
    </row>
    <row r="1058" spans="1:27" ht="19.5" outlineLevel="4">
      <c r="A1058" s="610"/>
      <c r="B1058" s="611"/>
      <c r="C1058" s="611"/>
      <c r="D1058" s="612"/>
      <c r="E1058" s="613" t="s">
        <v>1330</v>
      </c>
      <c r="F1058" s="641" t="s">
        <v>1531</v>
      </c>
      <c r="G1058" s="641"/>
      <c r="H1058" s="642"/>
      <c r="I1058" s="643"/>
      <c r="J1058" s="644"/>
      <c r="K1058" s="614"/>
      <c r="L1058" s="614"/>
      <c r="M1058" s="614"/>
      <c r="N1058" s="614"/>
      <c r="O1058" s="615"/>
      <c r="P1058" s="615"/>
      <c r="Q1058" s="615"/>
      <c r="R1058" s="612"/>
      <c r="S1058" s="612"/>
      <c r="T1058" s="611"/>
      <c r="U1058" s="564"/>
      <c r="V1058" s="570"/>
      <c r="W1058" s="570"/>
      <c r="X1058" s="616" t="str">
        <f>F1058</f>
        <v>Demontáž baterií  
  nástěnných do G 3/4</v>
      </c>
      <c r="Y1058" s="562"/>
      <c r="AA1058" s="617"/>
    </row>
    <row r="1059" spans="1:27" ht="7.5" customHeight="1" outlineLevel="4">
      <c r="B1059" s="557"/>
      <c r="C1059" s="557"/>
      <c r="D1059" s="558"/>
      <c r="E1059" s="558"/>
      <c r="F1059" s="618"/>
      <c r="G1059" s="558"/>
      <c r="H1059" s="559"/>
      <c r="I1059" s="560"/>
      <c r="J1059" s="561"/>
      <c r="K1059" s="559"/>
      <c r="L1059" s="559"/>
      <c r="M1059" s="559"/>
      <c r="N1059" s="559"/>
      <c r="O1059" s="561"/>
      <c r="P1059" s="561"/>
      <c r="Q1059" s="561"/>
      <c r="R1059" s="558"/>
      <c r="S1059" s="558"/>
      <c r="T1059" s="557"/>
      <c r="U1059" s="570"/>
      <c r="X1059" s="558"/>
    </row>
    <row r="1060" spans="1:27" ht="11.25" customHeight="1" outlineLevel="4">
      <c r="A1060" s="619"/>
      <c r="B1060" s="620"/>
      <c r="C1060" s="620"/>
      <c r="D1060" s="621"/>
      <c r="E1060" s="622" t="s">
        <v>1434</v>
      </c>
      <c r="F1060" s="623" t="s">
        <v>1527</v>
      </c>
      <c r="G1060" s="621"/>
      <c r="H1060" s="624">
        <v>1</v>
      </c>
      <c r="I1060" s="625"/>
      <c r="J1060" s="626"/>
      <c r="K1060" s="627"/>
      <c r="L1060" s="627"/>
      <c r="M1060" s="627"/>
      <c r="N1060" s="627"/>
      <c r="O1060" s="626"/>
      <c r="P1060" s="626"/>
      <c r="Q1060" s="626"/>
      <c r="R1060" s="621"/>
      <c r="S1060" s="621"/>
      <c r="T1060" s="620"/>
      <c r="U1060" s="564"/>
      <c r="V1060" s="570"/>
      <c r="W1060" s="570"/>
      <c r="X1060" s="558"/>
    </row>
    <row r="1061" spans="1:27" ht="11.25" customHeight="1" outlineLevel="4">
      <c r="A1061" s="619"/>
      <c r="B1061" s="620"/>
      <c r="C1061" s="620"/>
      <c r="D1061" s="621"/>
      <c r="E1061" s="622"/>
      <c r="F1061" s="623" t="s">
        <v>1526</v>
      </c>
      <c r="G1061" s="621"/>
      <c r="H1061" s="624">
        <v>1</v>
      </c>
      <c r="I1061" s="625"/>
      <c r="J1061" s="626"/>
      <c r="K1061" s="627"/>
      <c r="L1061" s="627"/>
      <c r="M1061" s="627"/>
      <c r="N1061" s="627"/>
      <c r="O1061" s="626"/>
      <c r="P1061" s="626"/>
      <c r="Q1061" s="626"/>
      <c r="R1061" s="621"/>
      <c r="S1061" s="621"/>
      <c r="T1061" s="620"/>
      <c r="U1061" s="564"/>
      <c r="V1061" s="570"/>
      <c r="W1061" s="570"/>
      <c r="X1061" s="558"/>
    </row>
    <row r="1062" spans="1:27" ht="7.5" customHeight="1" outlineLevel="4">
      <c r="A1062" s="570"/>
      <c r="B1062" s="557"/>
      <c r="C1062" s="557"/>
      <c r="D1062" s="558"/>
      <c r="E1062" s="558"/>
      <c r="F1062" s="568"/>
      <c r="G1062" s="558"/>
      <c r="H1062" s="559"/>
      <c r="I1062" s="560"/>
      <c r="J1062" s="561"/>
      <c r="K1062" s="559"/>
      <c r="L1062" s="559"/>
      <c r="M1062" s="559"/>
      <c r="N1062" s="559"/>
      <c r="O1062" s="561"/>
      <c r="P1062" s="561"/>
      <c r="Q1062" s="561"/>
      <c r="R1062" s="558"/>
      <c r="S1062" s="558"/>
      <c r="T1062" s="557"/>
      <c r="U1062" s="570"/>
      <c r="X1062" s="558"/>
    </row>
    <row r="1063" spans="1:27" ht="11.25" outlineLevel="3">
      <c r="A1063" s="599"/>
      <c r="B1063" s="600"/>
      <c r="C1063" s="601">
        <v>239</v>
      </c>
      <c r="D1063" s="602" t="s">
        <v>1368</v>
      </c>
      <c r="E1063" s="603" t="s">
        <v>1530</v>
      </c>
      <c r="F1063" s="604" t="s">
        <v>1529</v>
      </c>
      <c r="G1063" s="602" t="s">
        <v>137</v>
      </c>
      <c r="H1063" s="605">
        <v>2</v>
      </c>
      <c r="I1063" s="606">
        <v>0</v>
      </c>
      <c r="J1063" s="607">
        <f>H1063*I1063</f>
        <v>0</v>
      </c>
      <c r="K1063" s="605"/>
      <c r="L1063" s="605">
        <f>H1063*K1063</f>
        <v>0</v>
      </c>
      <c r="M1063" s="605">
        <v>8.4999999999999995E-4</v>
      </c>
      <c r="N1063" s="605">
        <f>H1063*M1063</f>
        <v>1.6999999999999999E-3</v>
      </c>
      <c r="O1063" s="607">
        <v>21</v>
      </c>
      <c r="P1063" s="607">
        <f>J1063*(O1063/100)</f>
        <v>0</v>
      </c>
      <c r="Q1063" s="607">
        <f>J1063+P1063</f>
        <v>0</v>
      </c>
      <c r="R1063" s="608"/>
      <c r="S1063" s="608"/>
      <c r="T1063" s="609">
        <v>1</v>
      </c>
      <c r="U1063" s="570"/>
      <c r="V1063" s="570"/>
      <c r="W1063" s="570"/>
      <c r="X1063" s="558"/>
    </row>
    <row r="1064" spans="1:27" ht="19.5" outlineLevel="4">
      <c r="A1064" s="610"/>
      <c r="B1064" s="611"/>
      <c r="C1064" s="611"/>
      <c r="D1064" s="612"/>
      <c r="E1064" s="613" t="s">
        <v>1330</v>
      </c>
      <c r="F1064" s="641" t="s">
        <v>1528</v>
      </c>
      <c r="G1064" s="641"/>
      <c r="H1064" s="642"/>
      <c r="I1064" s="643"/>
      <c r="J1064" s="644"/>
      <c r="K1064" s="614"/>
      <c r="L1064" s="614"/>
      <c r="M1064" s="614"/>
      <c r="N1064" s="614"/>
      <c r="O1064" s="615"/>
      <c r="P1064" s="615"/>
      <c r="Q1064" s="615"/>
      <c r="R1064" s="612"/>
      <c r="S1064" s="612"/>
      <c r="T1064" s="611"/>
      <c r="U1064" s="564"/>
      <c r="V1064" s="570"/>
      <c r="W1064" s="570"/>
      <c r="X1064" s="616" t="str">
        <f>F1064</f>
        <v>Demontáž zápachových uzávěrek pro zařizovací předměty  
  jednoduchých</v>
      </c>
      <c r="Y1064" s="562"/>
      <c r="AA1064" s="617"/>
    </row>
    <row r="1065" spans="1:27" ht="7.5" customHeight="1" outlineLevel="4">
      <c r="B1065" s="557"/>
      <c r="C1065" s="557"/>
      <c r="D1065" s="558"/>
      <c r="E1065" s="558"/>
      <c r="F1065" s="618"/>
      <c r="G1065" s="558"/>
      <c r="H1065" s="559"/>
      <c r="I1065" s="560"/>
      <c r="J1065" s="561"/>
      <c r="K1065" s="559"/>
      <c r="L1065" s="559"/>
      <c r="M1065" s="559"/>
      <c r="N1065" s="559"/>
      <c r="O1065" s="561"/>
      <c r="P1065" s="561"/>
      <c r="Q1065" s="561"/>
      <c r="R1065" s="558"/>
      <c r="S1065" s="558"/>
      <c r="T1065" s="557"/>
      <c r="U1065" s="570"/>
      <c r="X1065" s="558"/>
    </row>
    <row r="1066" spans="1:27" ht="11.25" customHeight="1" outlineLevel="4">
      <c r="A1066" s="619"/>
      <c r="B1066" s="620"/>
      <c r="C1066" s="620"/>
      <c r="D1066" s="621"/>
      <c r="E1066" s="622" t="s">
        <v>1434</v>
      </c>
      <c r="F1066" s="623" t="s">
        <v>1527</v>
      </c>
      <c r="G1066" s="621"/>
      <c r="H1066" s="624">
        <v>1</v>
      </c>
      <c r="I1066" s="625"/>
      <c r="J1066" s="626"/>
      <c r="K1066" s="627"/>
      <c r="L1066" s="627"/>
      <c r="M1066" s="627"/>
      <c r="N1066" s="627"/>
      <c r="O1066" s="626"/>
      <c r="P1066" s="626"/>
      <c r="Q1066" s="626"/>
      <c r="R1066" s="621"/>
      <c r="S1066" s="621"/>
      <c r="T1066" s="620"/>
      <c r="U1066" s="564"/>
      <c r="V1066" s="570"/>
      <c r="W1066" s="570"/>
      <c r="X1066" s="558"/>
    </row>
    <row r="1067" spans="1:27" ht="11.25" customHeight="1" outlineLevel="4">
      <c r="A1067" s="619"/>
      <c r="B1067" s="620"/>
      <c r="C1067" s="620"/>
      <c r="D1067" s="621"/>
      <c r="E1067" s="622"/>
      <c r="F1067" s="623" t="s">
        <v>1526</v>
      </c>
      <c r="G1067" s="621"/>
      <c r="H1067" s="624">
        <v>1</v>
      </c>
      <c r="I1067" s="625"/>
      <c r="J1067" s="626"/>
      <c r="K1067" s="627"/>
      <c r="L1067" s="627"/>
      <c r="M1067" s="627"/>
      <c r="N1067" s="627"/>
      <c r="O1067" s="626"/>
      <c r="P1067" s="626"/>
      <c r="Q1067" s="626"/>
      <c r="R1067" s="621"/>
      <c r="S1067" s="621"/>
      <c r="T1067" s="620"/>
      <c r="U1067" s="564"/>
      <c r="V1067" s="570"/>
      <c r="W1067" s="570"/>
      <c r="X1067" s="558"/>
    </row>
    <row r="1068" spans="1:27" ht="7.5" customHeight="1" outlineLevel="4">
      <c r="A1068" s="570"/>
      <c r="B1068" s="557"/>
      <c r="C1068" s="557"/>
      <c r="D1068" s="558"/>
      <c r="E1068" s="558"/>
      <c r="F1068" s="568"/>
      <c r="G1068" s="558"/>
      <c r="H1068" s="559"/>
      <c r="I1068" s="560"/>
      <c r="J1068" s="561"/>
      <c r="K1068" s="559"/>
      <c r="L1068" s="559"/>
      <c r="M1068" s="559"/>
      <c r="N1068" s="559"/>
      <c r="O1068" s="561"/>
      <c r="P1068" s="561"/>
      <c r="Q1068" s="561"/>
      <c r="R1068" s="558"/>
      <c r="S1068" s="558"/>
      <c r="T1068" s="557"/>
      <c r="U1068" s="570"/>
      <c r="X1068" s="558"/>
    </row>
    <row r="1069" spans="1:27" ht="11.25" outlineLevel="3">
      <c r="A1069" s="599"/>
      <c r="B1069" s="600"/>
      <c r="C1069" s="601">
        <v>240</v>
      </c>
      <c r="D1069" s="602" t="s">
        <v>1368</v>
      </c>
      <c r="E1069" s="603" t="s">
        <v>1525</v>
      </c>
      <c r="F1069" s="604" t="s">
        <v>1524</v>
      </c>
      <c r="G1069" s="602" t="s">
        <v>1373</v>
      </c>
      <c r="H1069" s="605">
        <v>3</v>
      </c>
      <c r="I1069" s="606">
        <v>0</v>
      </c>
      <c r="J1069" s="607">
        <f>H1069*I1069</f>
        <v>0</v>
      </c>
      <c r="K1069" s="605">
        <v>1.6969999999999999E-2</v>
      </c>
      <c r="L1069" s="605">
        <f>H1069*K1069</f>
        <v>5.0909999999999997E-2</v>
      </c>
      <c r="M1069" s="605"/>
      <c r="N1069" s="605">
        <f>H1069*M1069</f>
        <v>0</v>
      </c>
      <c r="O1069" s="607">
        <v>21</v>
      </c>
      <c r="P1069" s="607">
        <f>J1069*(O1069/100)</f>
        <v>0</v>
      </c>
      <c r="Q1069" s="607">
        <f>J1069+P1069</f>
        <v>0</v>
      </c>
      <c r="R1069" s="608"/>
      <c r="S1069" s="608"/>
      <c r="T1069" s="609">
        <v>1</v>
      </c>
      <c r="U1069" s="570"/>
      <c r="V1069" s="570"/>
      <c r="W1069" s="570"/>
      <c r="X1069" s="558"/>
    </row>
    <row r="1070" spans="1:27" ht="48.75" outlineLevel="4">
      <c r="A1070" s="610"/>
      <c r="B1070" s="611"/>
      <c r="C1070" s="611"/>
      <c r="D1070" s="612"/>
      <c r="E1070" s="613" t="s">
        <v>1330</v>
      </c>
      <c r="F1070" s="641" t="s">
        <v>1523</v>
      </c>
      <c r="G1070" s="641"/>
      <c r="H1070" s="642"/>
      <c r="I1070" s="643"/>
      <c r="J1070" s="644"/>
      <c r="K1070" s="614"/>
      <c r="L1070" s="614"/>
      <c r="M1070" s="614"/>
      <c r="N1070" s="614"/>
      <c r="O1070" s="615"/>
      <c r="P1070" s="615"/>
      <c r="Q1070" s="615"/>
      <c r="R1070" s="612"/>
      <c r="S1070" s="612"/>
      <c r="T1070" s="611"/>
      <c r="U1070" s="564"/>
      <c r="V1070" s="570"/>
      <c r="W1070" s="570"/>
      <c r="X1070" s="616" t="str">
        <f>F1070</f>
        <v>Zařízení záchodů 
  klozety keramické 
    závěsné na nosné stěny 
    s hlubokým splachováním 
      odpad vodorovný</v>
      </c>
      <c r="Y1070" s="562"/>
      <c r="AA1070" s="617"/>
    </row>
    <row r="1071" spans="1:27" ht="7.5" customHeight="1" outlineLevel="4">
      <c r="B1071" s="557"/>
      <c r="C1071" s="557"/>
      <c r="D1071" s="558"/>
      <c r="E1071" s="558"/>
      <c r="F1071" s="618"/>
      <c r="G1071" s="558"/>
      <c r="H1071" s="559"/>
      <c r="I1071" s="560"/>
      <c r="J1071" s="561"/>
      <c r="K1071" s="559"/>
      <c r="L1071" s="559"/>
      <c r="M1071" s="559"/>
      <c r="N1071" s="559"/>
      <c r="O1071" s="561"/>
      <c r="P1071" s="561"/>
      <c r="Q1071" s="561"/>
      <c r="R1071" s="558"/>
      <c r="S1071" s="558"/>
      <c r="T1071" s="557"/>
      <c r="U1071" s="570"/>
      <c r="X1071" s="558"/>
    </row>
    <row r="1072" spans="1:27" ht="11.25" outlineLevel="3">
      <c r="A1072" s="599"/>
      <c r="B1072" s="600"/>
      <c r="C1072" s="601">
        <v>241</v>
      </c>
      <c r="D1072" s="602" t="s">
        <v>1368</v>
      </c>
      <c r="E1072" s="603" t="s">
        <v>1522</v>
      </c>
      <c r="F1072" s="604" t="s">
        <v>1521</v>
      </c>
      <c r="G1072" s="602" t="s">
        <v>1373</v>
      </c>
      <c r="H1072" s="605">
        <v>2</v>
      </c>
      <c r="I1072" s="606">
        <v>0</v>
      </c>
      <c r="J1072" s="607">
        <f>H1072*I1072</f>
        <v>0</v>
      </c>
      <c r="K1072" s="605">
        <v>3.3070000000000002E-2</v>
      </c>
      <c r="L1072" s="605">
        <f>H1072*K1072</f>
        <v>6.6140000000000004E-2</v>
      </c>
      <c r="M1072" s="605"/>
      <c r="N1072" s="605">
        <f>H1072*M1072</f>
        <v>0</v>
      </c>
      <c r="O1072" s="607">
        <v>21</v>
      </c>
      <c r="P1072" s="607">
        <f>J1072*(O1072/100)</f>
        <v>0</v>
      </c>
      <c r="Q1072" s="607">
        <f>J1072+P1072</f>
        <v>0</v>
      </c>
      <c r="R1072" s="608"/>
      <c r="S1072" s="608"/>
      <c r="T1072" s="609">
        <v>1</v>
      </c>
      <c r="U1072" s="570"/>
      <c r="V1072" s="570"/>
      <c r="W1072" s="570"/>
      <c r="X1072" s="558"/>
    </row>
    <row r="1073" spans="1:27" ht="48.75" outlineLevel="4">
      <c r="A1073" s="610"/>
      <c r="B1073" s="611"/>
      <c r="C1073" s="611"/>
      <c r="D1073" s="612"/>
      <c r="E1073" s="613" t="s">
        <v>1330</v>
      </c>
      <c r="F1073" s="641" t="s">
        <v>1520</v>
      </c>
      <c r="G1073" s="641"/>
      <c r="H1073" s="642"/>
      <c r="I1073" s="643"/>
      <c r="J1073" s="644"/>
      <c r="K1073" s="614"/>
      <c r="L1073" s="614"/>
      <c r="M1073" s="614"/>
      <c r="N1073" s="614"/>
      <c r="O1073" s="615"/>
      <c r="P1073" s="615"/>
      <c r="Q1073" s="615"/>
      <c r="R1073" s="612"/>
      <c r="S1073" s="612"/>
      <c r="T1073" s="611"/>
      <c r="U1073" s="564"/>
      <c r="V1073" s="570"/>
      <c r="W1073" s="570"/>
      <c r="X1073" s="616" t="str">
        <f>F1073</f>
        <v>Umyvadla 
  keramická bílá bez výtokových armatur 
    připevněná na stěnu šrouby 
    zdravotní 
      bílá 640 mm</v>
      </c>
      <c r="Y1073" s="562"/>
      <c r="AA1073" s="617"/>
    </row>
    <row r="1074" spans="1:27" ht="7.5" customHeight="1" outlineLevel="4">
      <c r="B1074" s="557"/>
      <c r="C1074" s="557"/>
      <c r="D1074" s="558"/>
      <c r="E1074" s="558"/>
      <c r="F1074" s="618"/>
      <c r="G1074" s="558"/>
      <c r="H1074" s="559"/>
      <c r="I1074" s="560"/>
      <c r="J1074" s="561"/>
      <c r="K1074" s="559"/>
      <c r="L1074" s="559"/>
      <c r="M1074" s="559"/>
      <c r="N1074" s="559"/>
      <c r="O1074" s="561"/>
      <c r="P1074" s="561"/>
      <c r="Q1074" s="561"/>
      <c r="R1074" s="558"/>
      <c r="S1074" s="558"/>
      <c r="T1074" s="557"/>
      <c r="U1074" s="570"/>
      <c r="X1074" s="558"/>
    </row>
    <row r="1075" spans="1:27" ht="11.25" outlineLevel="3">
      <c r="A1075" s="599"/>
      <c r="B1075" s="600"/>
      <c r="C1075" s="601">
        <v>242</v>
      </c>
      <c r="D1075" s="602" t="s">
        <v>1368</v>
      </c>
      <c r="E1075" s="603" t="s">
        <v>1519</v>
      </c>
      <c r="F1075" s="604" t="s">
        <v>1518</v>
      </c>
      <c r="G1075" s="602" t="s">
        <v>1373</v>
      </c>
      <c r="H1075" s="605">
        <v>4</v>
      </c>
      <c r="I1075" s="606">
        <v>0</v>
      </c>
      <c r="J1075" s="607">
        <f>H1075*I1075</f>
        <v>0</v>
      </c>
      <c r="K1075" s="605">
        <v>1.8400000000000001E-3</v>
      </c>
      <c r="L1075" s="605">
        <f>H1075*K1075</f>
        <v>7.3600000000000002E-3</v>
      </c>
      <c r="M1075" s="605"/>
      <c r="N1075" s="605">
        <f>H1075*M1075</f>
        <v>0</v>
      </c>
      <c r="O1075" s="607">
        <v>21</v>
      </c>
      <c r="P1075" s="607">
        <f>J1075*(O1075/100)</f>
        <v>0</v>
      </c>
      <c r="Q1075" s="607">
        <f>J1075+P1075</f>
        <v>0</v>
      </c>
      <c r="R1075" s="608"/>
      <c r="S1075" s="608"/>
      <c r="T1075" s="609">
        <v>1</v>
      </c>
      <c r="U1075" s="570"/>
      <c r="V1075" s="570"/>
      <c r="W1075" s="570"/>
      <c r="X1075" s="558"/>
    </row>
    <row r="1076" spans="1:27" ht="39" outlineLevel="4">
      <c r="A1076" s="610"/>
      <c r="B1076" s="611"/>
      <c r="C1076" s="611"/>
      <c r="D1076" s="612"/>
      <c r="E1076" s="613" t="s">
        <v>1330</v>
      </c>
      <c r="F1076" s="641" t="s">
        <v>1509</v>
      </c>
      <c r="G1076" s="641"/>
      <c r="H1076" s="642"/>
      <c r="I1076" s="643"/>
      <c r="J1076" s="644"/>
      <c r="K1076" s="614"/>
      <c r="L1076" s="614"/>
      <c r="M1076" s="614"/>
      <c r="N1076" s="614"/>
      <c r="O1076" s="615"/>
      <c r="P1076" s="615"/>
      <c r="Q1076" s="615"/>
      <c r="R1076" s="612"/>
      <c r="S1076" s="612"/>
      <c r="T1076" s="611"/>
      <c r="U1076" s="564"/>
      <c r="V1076" s="570"/>
      <c r="W1076" s="570"/>
      <c r="X1076" s="616" t="str">
        <f>F1076</f>
        <v>Baterie umyvadlové 
  stojánkové 
    automatické senzorové 
      přívodem jedné vody</v>
      </c>
      <c r="Y1076" s="562"/>
      <c r="AA1076" s="617"/>
    </row>
    <row r="1077" spans="1:27" ht="7.5" customHeight="1" outlineLevel="4">
      <c r="B1077" s="557"/>
      <c r="C1077" s="557"/>
      <c r="D1077" s="558"/>
      <c r="E1077" s="558"/>
      <c r="F1077" s="618"/>
      <c r="G1077" s="558"/>
      <c r="H1077" s="559"/>
      <c r="I1077" s="560"/>
      <c r="J1077" s="561"/>
      <c r="K1077" s="559"/>
      <c r="L1077" s="559"/>
      <c r="M1077" s="559"/>
      <c r="N1077" s="559"/>
      <c r="O1077" s="561"/>
      <c r="P1077" s="561"/>
      <c r="Q1077" s="561"/>
      <c r="R1077" s="558"/>
      <c r="S1077" s="558"/>
      <c r="T1077" s="557"/>
      <c r="U1077" s="570"/>
      <c r="X1077" s="558"/>
    </row>
    <row r="1078" spans="1:27" ht="11.25" outlineLevel="3">
      <c r="A1078" s="599"/>
      <c r="B1078" s="600"/>
      <c r="C1078" s="601">
        <v>243</v>
      </c>
      <c r="D1078" s="602" t="s">
        <v>1368</v>
      </c>
      <c r="E1078" s="603" t="s">
        <v>1517</v>
      </c>
      <c r="F1078" s="604" t="s">
        <v>1516</v>
      </c>
      <c r="G1078" s="602" t="s">
        <v>137</v>
      </c>
      <c r="H1078" s="605">
        <v>4</v>
      </c>
      <c r="I1078" s="606">
        <v>0</v>
      </c>
      <c r="J1078" s="607">
        <f>H1078*I1078</f>
        <v>0</v>
      </c>
      <c r="K1078" s="605">
        <v>2.4000000000000001E-4</v>
      </c>
      <c r="L1078" s="605">
        <f>H1078*K1078</f>
        <v>9.6000000000000002E-4</v>
      </c>
      <c r="M1078" s="605"/>
      <c r="N1078" s="605">
        <f>H1078*M1078</f>
        <v>0</v>
      </c>
      <c r="O1078" s="607">
        <v>21</v>
      </c>
      <c r="P1078" s="607">
        <f>J1078*(O1078/100)</f>
        <v>0</v>
      </c>
      <c r="Q1078" s="607">
        <f>J1078+P1078</f>
        <v>0</v>
      </c>
      <c r="R1078" s="608"/>
      <c r="S1078" s="608"/>
      <c r="T1078" s="609">
        <v>1</v>
      </c>
      <c r="U1078" s="570"/>
      <c r="V1078" s="570"/>
      <c r="W1078" s="570"/>
      <c r="X1078" s="558"/>
    </row>
    <row r="1079" spans="1:27" ht="9.75" outlineLevel="4">
      <c r="A1079" s="610"/>
      <c r="B1079" s="611"/>
      <c r="C1079" s="611"/>
      <c r="D1079" s="612"/>
      <c r="E1079" s="613" t="s">
        <v>1330</v>
      </c>
      <c r="F1079" s="641" t="s">
        <v>1515</v>
      </c>
      <c r="G1079" s="641"/>
      <c r="H1079" s="642"/>
      <c r="I1079" s="643"/>
      <c r="J1079" s="644"/>
      <c r="K1079" s="614"/>
      <c r="L1079" s="614"/>
      <c r="M1079" s="614"/>
      <c r="N1079" s="614"/>
      <c r="O1079" s="615"/>
      <c r="P1079" s="615"/>
      <c r="Q1079" s="615"/>
      <c r="R1079" s="612"/>
      <c r="S1079" s="612"/>
      <c r="T1079" s="611"/>
      <c r="U1079" s="564"/>
      <c r="V1079" s="570"/>
      <c r="W1079" s="570"/>
      <c r="X1079" s="616" t="str">
        <f>F1079</f>
        <v>Zápachové uzávěrky zařizovacích předmětů pro umyvadla DN 40</v>
      </c>
      <c r="Y1079" s="562"/>
      <c r="AA1079" s="617"/>
    </row>
    <row r="1080" spans="1:27" ht="7.5" customHeight="1" outlineLevel="4">
      <c r="B1080" s="557"/>
      <c r="C1080" s="557"/>
      <c r="D1080" s="558"/>
      <c r="E1080" s="558"/>
      <c r="F1080" s="618"/>
      <c r="G1080" s="558"/>
      <c r="H1080" s="559"/>
      <c r="I1080" s="560"/>
      <c r="J1080" s="561"/>
      <c r="K1080" s="559"/>
      <c r="L1080" s="559"/>
      <c r="M1080" s="559"/>
      <c r="N1080" s="559"/>
      <c r="O1080" s="561"/>
      <c r="P1080" s="561"/>
      <c r="Q1080" s="561"/>
      <c r="R1080" s="558"/>
      <c r="S1080" s="558"/>
      <c r="T1080" s="557"/>
      <c r="U1080" s="570"/>
      <c r="X1080" s="558"/>
    </row>
    <row r="1081" spans="1:27" ht="11.25" outlineLevel="3">
      <c r="A1081" s="599"/>
      <c r="B1081" s="600"/>
      <c r="C1081" s="601">
        <v>244</v>
      </c>
      <c r="D1081" s="602" t="s">
        <v>1368</v>
      </c>
      <c r="E1081" s="603" t="s">
        <v>1514</v>
      </c>
      <c r="F1081" s="604" t="s">
        <v>1513</v>
      </c>
      <c r="G1081" s="602" t="s">
        <v>1373</v>
      </c>
      <c r="H1081" s="605">
        <v>1</v>
      </c>
      <c r="I1081" s="606">
        <v>0</v>
      </c>
      <c r="J1081" s="607">
        <f>H1081*I1081</f>
        <v>0</v>
      </c>
      <c r="K1081" s="605">
        <v>1.4749999999999999E-2</v>
      </c>
      <c r="L1081" s="605">
        <f>H1081*K1081</f>
        <v>1.4749999999999999E-2</v>
      </c>
      <c r="M1081" s="605"/>
      <c r="N1081" s="605">
        <f>H1081*M1081</f>
        <v>0</v>
      </c>
      <c r="O1081" s="607">
        <v>21</v>
      </c>
      <c r="P1081" s="607">
        <f>J1081*(O1081/100)</f>
        <v>0</v>
      </c>
      <c r="Q1081" s="607">
        <f>J1081+P1081</f>
        <v>0</v>
      </c>
      <c r="R1081" s="608"/>
      <c r="S1081" s="608"/>
      <c r="T1081" s="609">
        <v>1</v>
      </c>
      <c r="U1081" s="570"/>
      <c r="V1081" s="570"/>
      <c r="W1081" s="570"/>
      <c r="X1081" s="558"/>
    </row>
    <row r="1082" spans="1:27" ht="9.75" outlineLevel="4">
      <c r="A1082" s="610"/>
      <c r="B1082" s="611"/>
      <c r="C1082" s="611"/>
      <c r="D1082" s="612"/>
      <c r="E1082" s="613" t="s">
        <v>1330</v>
      </c>
      <c r="F1082" s="641" t="s">
        <v>1512</v>
      </c>
      <c r="G1082" s="641"/>
      <c r="H1082" s="642"/>
      <c r="I1082" s="643"/>
      <c r="J1082" s="644"/>
      <c r="K1082" s="614"/>
      <c r="L1082" s="614"/>
      <c r="M1082" s="614"/>
      <c r="N1082" s="614"/>
      <c r="O1082" s="615"/>
      <c r="P1082" s="615"/>
      <c r="Q1082" s="615"/>
      <c r="R1082" s="612"/>
      <c r="S1082" s="612"/>
      <c r="T1082" s="611"/>
      <c r="U1082" s="564"/>
      <c r="V1082" s="570"/>
      <c r="W1082" s="570"/>
      <c r="X1082" s="616" t="str">
        <f>F1082</f>
        <v>Výlevky bez výtokových armatur a splachovací nádrže keramické se sklopnou plastovou mřížkou 425 mm</v>
      </c>
      <c r="Y1082" s="562"/>
      <c r="AA1082" s="617"/>
    </row>
    <row r="1083" spans="1:27" ht="7.5" customHeight="1" outlineLevel="4">
      <c r="B1083" s="557"/>
      <c r="C1083" s="557"/>
      <c r="D1083" s="558"/>
      <c r="E1083" s="558"/>
      <c r="F1083" s="618"/>
      <c r="G1083" s="558"/>
      <c r="H1083" s="559"/>
      <c r="I1083" s="560"/>
      <c r="J1083" s="561"/>
      <c r="K1083" s="559"/>
      <c r="L1083" s="559"/>
      <c r="M1083" s="559"/>
      <c r="N1083" s="559"/>
      <c r="O1083" s="561"/>
      <c r="P1083" s="561"/>
      <c r="Q1083" s="561"/>
      <c r="R1083" s="558"/>
      <c r="S1083" s="558"/>
      <c r="T1083" s="557"/>
      <c r="U1083" s="570"/>
      <c r="X1083" s="558"/>
    </row>
    <row r="1084" spans="1:27" ht="11.25" outlineLevel="3">
      <c r="A1084" s="599"/>
      <c r="B1084" s="600"/>
      <c r="C1084" s="601">
        <v>245</v>
      </c>
      <c r="D1084" s="602" t="s">
        <v>1368</v>
      </c>
      <c r="E1084" s="603" t="s">
        <v>1511</v>
      </c>
      <c r="F1084" s="604" t="s">
        <v>1510</v>
      </c>
      <c r="G1084" s="602" t="s">
        <v>1373</v>
      </c>
      <c r="H1084" s="605">
        <v>1</v>
      </c>
      <c r="I1084" s="606">
        <v>0</v>
      </c>
      <c r="J1084" s="607">
        <f>H1084*I1084</f>
        <v>0</v>
      </c>
      <c r="K1084" s="605">
        <v>1.9599999999999999E-3</v>
      </c>
      <c r="L1084" s="605">
        <f>H1084*K1084</f>
        <v>1.9599999999999999E-3</v>
      </c>
      <c r="M1084" s="605"/>
      <c r="N1084" s="605">
        <f>H1084*M1084</f>
        <v>0</v>
      </c>
      <c r="O1084" s="607">
        <v>21</v>
      </c>
      <c r="P1084" s="607">
        <f>J1084*(O1084/100)</f>
        <v>0</v>
      </c>
      <c r="Q1084" s="607">
        <f>J1084+P1084</f>
        <v>0</v>
      </c>
      <c r="R1084" s="608"/>
      <c r="S1084" s="608"/>
      <c r="T1084" s="609">
        <v>1</v>
      </c>
      <c r="U1084" s="570"/>
      <c r="V1084" s="570"/>
      <c r="W1084" s="570"/>
      <c r="X1084" s="558"/>
    </row>
    <row r="1085" spans="1:27" ht="39" outlineLevel="4">
      <c r="A1085" s="610"/>
      <c r="B1085" s="611"/>
      <c r="C1085" s="611"/>
      <c r="D1085" s="612"/>
      <c r="E1085" s="613" t="s">
        <v>1330</v>
      </c>
      <c r="F1085" s="641" t="s">
        <v>1509</v>
      </c>
      <c r="G1085" s="641"/>
      <c r="H1085" s="642"/>
      <c r="I1085" s="643"/>
      <c r="J1085" s="644"/>
      <c r="K1085" s="614"/>
      <c r="L1085" s="614"/>
      <c r="M1085" s="614"/>
      <c r="N1085" s="614"/>
      <c r="O1085" s="615"/>
      <c r="P1085" s="615"/>
      <c r="Q1085" s="615"/>
      <c r="R1085" s="612"/>
      <c r="S1085" s="612"/>
      <c r="T1085" s="611"/>
      <c r="U1085" s="564"/>
      <c r="V1085" s="570"/>
      <c r="W1085" s="570"/>
      <c r="X1085" s="616" t="str">
        <f>F1085</f>
        <v>Baterie umyvadlové 
  stojánkové 
    automatické senzorové 
      přívodem jedné vody</v>
      </c>
      <c r="Y1085" s="562"/>
      <c r="AA1085" s="617"/>
    </row>
    <row r="1086" spans="1:27" ht="7.5" customHeight="1" outlineLevel="4">
      <c r="B1086" s="557"/>
      <c r="C1086" s="557"/>
      <c r="D1086" s="558"/>
      <c r="E1086" s="558"/>
      <c r="F1086" s="618"/>
      <c r="G1086" s="558"/>
      <c r="H1086" s="559"/>
      <c r="I1086" s="560"/>
      <c r="J1086" s="561"/>
      <c r="K1086" s="559"/>
      <c r="L1086" s="559"/>
      <c r="M1086" s="559"/>
      <c r="N1086" s="559"/>
      <c r="O1086" s="561"/>
      <c r="P1086" s="561"/>
      <c r="Q1086" s="561"/>
      <c r="R1086" s="558"/>
      <c r="S1086" s="558"/>
      <c r="T1086" s="557"/>
      <c r="U1086" s="570"/>
      <c r="X1086" s="558"/>
    </row>
    <row r="1087" spans="1:27" ht="11.25" outlineLevel="3">
      <c r="A1087" s="599"/>
      <c r="B1087" s="600"/>
      <c r="C1087" s="601">
        <v>246</v>
      </c>
      <c r="D1087" s="602" t="s">
        <v>1368</v>
      </c>
      <c r="E1087" s="603" t="s">
        <v>1508</v>
      </c>
      <c r="F1087" s="604" t="s">
        <v>1507</v>
      </c>
      <c r="G1087" s="602" t="s">
        <v>1373</v>
      </c>
      <c r="H1087" s="605">
        <v>1</v>
      </c>
      <c r="I1087" s="606">
        <v>0</v>
      </c>
      <c r="J1087" s="607">
        <f>H1087*I1087</f>
        <v>0</v>
      </c>
      <c r="K1087" s="605">
        <v>2.1000000000000001E-2</v>
      </c>
      <c r="L1087" s="605">
        <f>H1087*K1087</f>
        <v>2.1000000000000001E-2</v>
      </c>
      <c r="M1087" s="605"/>
      <c r="N1087" s="605">
        <f>H1087*M1087</f>
        <v>0</v>
      </c>
      <c r="O1087" s="607">
        <v>21</v>
      </c>
      <c r="P1087" s="607">
        <f>J1087*(O1087/100)</f>
        <v>0</v>
      </c>
      <c r="Q1087" s="607">
        <f>J1087+P1087</f>
        <v>0</v>
      </c>
      <c r="R1087" s="608"/>
      <c r="S1087" s="608"/>
      <c r="T1087" s="609">
        <v>1</v>
      </c>
      <c r="U1087" s="570"/>
      <c r="V1087" s="570"/>
      <c r="W1087" s="570"/>
      <c r="X1087" s="558"/>
    </row>
    <row r="1088" spans="1:27" ht="9.75" outlineLevel="4">
      <c r="A1088" s="610"/>
      <c r="B1088" s="611"/>
      <c r="C1088" s="611"/>
      <c r="D1088" s="612"/>
      <c r="E1088" s="613" t="s">
        <v>1330</v>
      </c>
      <c r="F1088" s="641" t="s">
        <v>1506</v>
      </c>
      <c r="G1088" s="641"/>
      <c r="H1088" s="642"/>
      <c r="I1088" s="643"/>
      <c r="J1088" s="644"/>
      <c r="K1088" s="614"/>
      <c r="L1088" s="614"/>
      <c r="M1088" s="614"/>
      <c r="N1088" s="614"/>
      <c r="O1088" s="615"/>
      <c r="P1088" s="615"/>
      <c r="Q1088" s="615"/>
      <c r="R1088" s="612"/>
      <c r="S1088" s="612"/>
      <c r="T1088" s="611"/>
      <c r="U1088" s="564"/>
      <c r="V1088" s="570"/>
      <c r="W1088" s="570"/>
      <c r="X1088" s="616" t="str">
        <f>F1088</f>
        <v>Sprchové vaničky akrylátové čtvercové 1000x1000 mm</v>
      </c>
      <c r="Y1088" s="562"/>
      <c r="AA1088" s="617"/>
    </row>
    <row r="1089" spans="1:27" ht="7.5" customHeight="1" outlineLevel="4">
      <c r="B1089" s="557"/>
      <c r="C1089" s="557"/>
      <c r="D1089" s="558"/>
      <c r="E1089" s="558"/>
      <c r="F1089" s="618"/>
      <c r="G1089" s="558"/>
      <c r="H1089" s="559"/>
      <c r="I1089" s="560"/>
      <c r="J1089" s="561"/>
      <c r="K1089" s="559"/>
      <c r="L1089" s="559"/>
      <c r="M1089" s="559"/>
      <c r="N1089" s="559"/>
      <c r="O1089" s="561"/>
      <c r="P1089" s="561"/>
      <c r="Q1089" s="561"/>
      <c r="R1089" s="558"/>
      <c r="S1089" s="558"/>
      <c r="T1089" s="557"/>
      <c r="U1089" s="570"/>
      <c r="X1089" s="558"/>
    </row>
    <row r="1090" spans="1:27" ht="11.25" outlineLevel="3">
      <c r="A1090" s="599"/>
      <c r="B1090" s="600"/>
      <c r="C1090" s="601">
        <v>247</v>
      </c>
      <c r="D1090" s="602" t="s">
        <v>1368</v>
      </c>
      <c r="E1090" s="603" t="s">
        <v>1505</v>
      </c>
      <c r="F1090" s="604" t="s">
        <v>1504</v>
      </c>
      <c r="G1090" s="602" t="s">
        <v>137</v>
      </c>
      <c r="H1090" s="605">
        <v>1</v>
      </c>
      <c r="I1090" s="606">
        <v>0</v>
      </c>
      <c r="J1090" s="607">
        <f>H1090*I1090</f>
        <v>0</v>
      </c>
      <c r="K1090" s="605">
        <v>7.3999999999999999E-4</v>
      </c>
      <c r="L1090" s="605">
        <f>H1090*K1090</f>
        <v>7.3999999999999999E-4</v>
      </c>
      <c r="M1090" s="605"/>
      <c r="N1090" s="605">
        <f>H1090*M1090</f>
        <v>0</v>
      </c>
      <c r="O1090" s="607">
        <v>21</v>
      </c>
      <c r="P1090" s="607">
        <f>J1090*(O1090/100)</f>
        <v>0</v>
      </c>
      <c r="Q1090" s="607">
        <f>J1090+P1090</f>
        <v>0</v>
      </c>
      <c r="R1090" s="608"/>
      <c r="S1090" s="608"/>
      <c r="T1090" s="609">
        <v>1</v>
      </c>
      <c r="U1090" s="570"/>
      <c r="V1090" s="570"/>
      <c r="W1090" s="570"/>
      <c r="X1090" s="558"/>
    </row>
    <row r="1091" spans="1:27" ht="9.75" outlineLevel="4">
      <c r="A1091" s="610"/>
      <c r="B1091" s="611"/>
      <c r="C1091" s="611"/>
      <c r="D1091" s="612"/>
      <c r="E1091" s="613" t="s">
        <v>1330</v>
      </c>
      <c r="F1091" s="641" t="s">
        <v>1503</v>
      </c>
      <c r="G1091" s="641"/>
      <c r="H1091" s="642"/>
      <c r="I1091" s="643"/>
      <c r="J1091" s="644"/>
      <c r="K1091" s="614"/>
      <c r="L1091" s="614"/>
      <c r="M1091" s="614"/>
      <c r="N1091" s="614"/>
      <c r="O1091" s="615"/>
      <c r="P1091" s="615"/>
      <c r="Q1091" s="615"/>
      <c r="R1091" s="612"/>
      <c r="S1091" s="612"/>
      <c r="T1091" s="611"/>
      <c r="U1091" s="564"/>
      <c r="V1091" s="570"/>
      <c r="W1091" s="570"/>
      <c r="X1091" s="616" t="str">
        <f>F1091</f>
        <v>Zápachové uzávěrky zařizovacích předmětů pro vany sprchových koutů s kulovým kloubem na odtoku DN 40/50 a přepadovou trubicí</v>
      </c>
      <c r="Y1091" s="562"/>
      <c r="AA1091" s="617"/>
    </row>
    <row r="1092" spans="1:27" ht="7.5" customHeight="1" outlineLevel="4">
      <c r="B1092" s="557"/>
      <c r="C1092" s="557"/>
      <c r="D1092" s="558"/>
      <c r="E1092" s="558"/>
      <c r="F1092" s="618"/>
      <c r="G1092" s="558"/>
      <c r="H1092" s="559"/>
      <c r="I1092" s="560"/>
      <c r="J1092" s="561"/>
      <c r="K1092" s="559"/>
      <c r="L1092" s="559"/>
      <c r="M1092" s="559"/>
      <c r="N1092" s="559"/>
      <c r="O1092" s="561"/>
      <c r="P1092" s="561"/>
      <c r="Q1092" s="561"/>
      <c r="R1092" s="558"/>
      <c r="S1092" s="558"/>
      <c r="T1092" s="557"/>
      <c r="U1092" s="570"/>
      <c r="X1092" s="558"/>
    </row>
    <row r="1093" spans="1:27" ht="11.25" outlineLevel="3">
      <c r="A1093" s="599"/>
      <c r="B1093" s="600"/>
      <c r="C1093" s="601">
        <v>248</v>
      </c>
      <c r="D1093" s="602" t="s">
        <v>1368</v>
      </c>
      <c r="E1093" s="603" t="s">
        <v>1502</v>
      </c>
      <c r="F1093" s="604" t="s">
        <v>1501</v>
      </c>
      <c r="G1093" s="602" t="s">
        <v>1373</v>
      </c>
      <c r="H1093" s="605">
        <v>1</v>
      </c>
      <c r="I1093" s="606">
        <v>0</v>
      </c>
      <c r="J1093" s="607">
        <f>H1093*I1093</f>
        <v>0</v>
      </c>
      <c r="K1093" s="605">
        <v>1.8400000000000001E-3</v>
      </c>
      <c r="L1093" s="605">
        <f>H1093*K1093</f>
        <v>1.8400000000000001E-3</v>
      </c>
      <c r="M1093" s="605"/>
      <c r="N1093" s="605">
        <f>H1093*M1093</f>
        <v>0</v>
      </c>
      <c r="O1093" s="607">
        <v>21</v>
      </c>
      <c r="P1093" s="607">
        <f>J1093*(O1093/100)</f>
        <v>0</v>
      </c>
      <c r="Q1093" s="607">
        <f>J1093+P1093</f>
        <v>0</v>
      </c>
      <c r="R1093" s="608"/>
      <c r="S1093" s="608"/>
      <c r="T1093" s="609">
        <v>1</v>
      </c>
      <c r="U1093" s="570"/>
      <c r="V1093" s="570"/>
      <c r="W1093" s="570"/>
      <c r="X1093" s="558"/>
    </row>
    <row r="1094" spans="1:27" ht="9.75" outlineLevel="4">
      <c r="A1094" s="610"/>
      <c r="B1094" s="611"/>
      <c r="C1094" s="611"/>
      <c r="D1094" s="612"/>
      <c r="E1094" s="613" t="s">
        <v>1330</v>
      </c>
      <c r="F1094" s="641" t="s">
        <v>1500</v>
      </c>
      <c r="G1094" s="641"/>
      <c r="H1094" s="642"/>
      <c r="I1094" s="643"/>
      <c r="J1094" s="644"/>
      <c r="K1094" s="614"/>
      <c r="L1094" s="614"/>
      <c r="M1094" s="614"/>
      <c r="N1094" s="614"/>
      <c r="O1094" s="615"/>
      <c r="P1094" s="615"/>
      <c r="Q1094" s="615"/>
      <c r="R1094" s="612"/>
      <c r="S1094" s="612"/>
      <c r="T1094" s="611"/>
      <c r="U1094" s="564"/>
      <c r="V1094" s="570"/>
      <c r="W1094" s="570"/>
      <c r="X1094" s="616" t="str">
        <f>F1094</f>
        <v>Baterie sprchové podomítkové (zápustné) s přepínačem a pohyblivým držákem</v>
      </c>
      <c r="Y1094" s="562"/>
      <c r="AA1094" s="617"/>
    </row>
    <row r="1095" spans="1:27" ht="7.5" customHeight="1" outlineLevel="4">
      <c r="B1095" s="557"/>
      <c r="C1095" s="557"/>
      <c r="D1095" s="558"/>
      <c r="E1095" s="558"/>
      <c r="F1095" s="618"/>
      <c r="G1095" s="558"/>
      <c r="H1095" s="559"/>
      <c r="I1095" s="560"/>
      <c r="J1095" s="561"/>
      <c r="K1095" s="559"/>
      <c r="L1095" s="559"/>
      <c r="M1095" s="559"/>
      <c r="N1095" s="559"/>
      <c r="O1095" s="561"/>
      <c r="P1095" s="561"/>
      <c r="Q1095" s="561"/>
      <c r="R1095" s="558"/>
      <c r="S1095" s="558"/>
      <c r="T1095" s="557"/>
      <c r="U1095" s="570"/>
      <c r="X1095" s="558"/>
    </row>
    <row r="1096" spans="1:27" ht="11.25" outlineLevel="3">
      <c r="A1096" s="599"/>
      <c r="B1096" s="600"/>
      <c r="C1096" s="601">
        <v>249</v>
      </c>
      <c r="D1096" s="602" t="s">
        <v>1368</v>
      </c>
      <c r="E1096" s="603" t="s">
        <v>1499</v>
      </c>
      <c r="F1096" s="604" t="s">
        <v>1498</v>
      </c>
      <c r="G1096" s="602" t="s">
        <v>137</v>
      </c>
      <c r="H1096" s="605">
        <v>5</v>
      </c>
      <c r="I1096" s="606">
        <v>0</v>
      </c>
      <c r="J1096" s="607">
        <f>H1096*I1096</f>
        <v>0</v>
      </c>
      <c r="K1096" s="605">
        <v>1.2800000000000001E-3</v>
      </c>
      <c r="L1096" s="605">
        <f>H1096*K1096</f>
        <v>6.4000000000000003E-3</v>
      </c>
      <c r="M1096" s="605"/>
      <c r="N1096" s="605">
        <f>H1096*M1096</f>
        <v>0</v>
      </c>
      <c r="O1096" s="607">
        <v>21</v>
      </c>
      <c r="P1096" s="607">
        <f>J1096*(O1096/100)</f>
        <v>0</v>
      </c>
      <c r="Q1096" s="607">
        <f>J1096+P1096</f>
        <v>0</v>
      </c>
      <c r="R1096" s="608"/>
      <c r="S1096" s="608"/>
      <c r="T1096" s="609">
        <v>1</v>
      </c>
      <c r="U1096" s="570"/>
      <c r="V1096" s="570"/>
      <c r="W1096" s="570"/>
      <c r="X1096" s="558"/>
    </row>
    <row r="1097" spans="1:27" ht="9.75" outlineLevel="4">
      <c r="A1097" s="610"/>
      <c r="B1097" s="611"/>
      <c r="C1097" s="611"/>
      <c r="D1097" s="612"/>
      <c r="E1097" s="613" t="s">
        <v>1330</v>
      </c>
      <c r="F1097" s="641" t="s">
        <v>1497</v>
      </c>
      <c r="G1097" s="641"/>
      <c r="H1097" s="642"/>
      <c r="I1097" s="643"/>
      <c r="J1097" s="644"/>
      <c r="K1097" s="614"/>
      <c r="L1097" s="614"/>
      <c r="M1097" s="614"/>
      <c r="N1097" s="614"/>
      <c r="O1097" s="615"/>
      <c r="P1097" s="615"/>
      <c r="Q1097" s="615"/>
      <c r="R1097" s="612"/>
      <c r="S1097" s="612"/>
      <c r="T1097" s="611"/>
      <c r="U1097" s="564"/>
      <c r="V1097" s="570"/>
      <c r="W1097" s="570"/>
      <c r="X1097" s="616" t="str">
        <f>F1097</f>
        <v>Zápachové uzávěrky zařizovacích předmětů odpadní soupravy se zápachovou uzávěrkou DN 40/50</v>
      </c>
      <c r="Y1097" s="562"/>
      <c r="AA1097" s="617"/>
    </row>
    <row r="1098" spans="1:27" ht="7.5" customHeight="1" outlineLevel="4">
      <c r="B1098" s="557"/>
      <c r="C1098" s="557"/>
      <c r="D1098" s="558"/>
      <c r="E1098" s="558"/>
      <c r="F1098" s="618"/>
      <c r="G1098" s="558"/>
      <c r="H1098" s="559"/>
      <c r="I1098" s="560"/>
      <c r="J1098" s="561"/>
      <c r="K1098" s="559"/>
      <c r="L1098" s="559"/>
      <c r="M1098" s="559"/>
      <c r="N1098" s="559"/>
      <c r="O1098" s="561"/>
      <c r="P1098" s="561"/>
      <c r="Q1098" s="561"/>
      <c r="R1098" s="558"/>
      <c r="S1098" s="558"/>
      <c r="T1098" s="557"/>
      <c r="U1098" s="570"/>
      <c r="X1098" s="558"/>
    </row>
    <row r="1099" spans="1:27" ht="11.25" outlineLevel="3">
      <c r="A1099" s="599"/>
      <c r="B1099" s="600"/>
      <c r="C1099" s="601">
        <v>250</v>
      </c>
      <c r="D1099" s="602" t="s">
        <v>1368</v>
      </c>
      <c r="E1099" s="603" t="s">
        <v>1496</v>
      </c>
      <c r="F1099" s="604" t="s">
        <v>1495</v>
      </c>
      <c r="G1099" s="602" t="s">
        <v>1373</v>
      </c>
      <c r="H1099" s="605">
        <v>4</v>
      </c>
      <c r="I1099" s="606">
        <v>0</v>
      </c>
      <c r="J1099" s="607">
        <f>H1099*I1099</f>
        <v>0</v>
      </c>
      <c r="K1099" s="605">
        <v>5.1999999999999995E-4</v>
      </c>
      <c r="L1099" s="605">
        <f>H1099*K1099</f>
        <v>2.0799999999999998E-3</v>
      </c>
      <c r="M1099" s="605"/>
      <c r="N1099" s="605">
        <f>H1099*M1099</f>
        <v>0</v>
      </c>
      <c r="O1099" s="607">
        <v>21</v>
      </c>
      <c r="P1099" s="607">
        <f>J1099*(O1099/100)</f>
        <v>0</v>
      </c>
      <c r="Q1099" s="607">
        <f>J1099+P1099</f>
        <v>0</v>
      </c>
      <c r="R1099" s="608"/>
      <c r="S1099" s="608"/>
      <c r="T1099" s="609">
        <v>1</v>
      </c>
      <c r="U1099" s="570"/>
      <c r="V1099" s="570"/>
      <c r="W1099" s="570"/>
      <c r="X1099" s="558"/>
    </row>
    <row r="1100" spans="1:27" ht="29.25" outlineLevel="4">
      <c r="A1100" s="610"/>
      <c r="B1100" s="611"/>
      <c r="C1100" s="611"/>
      <c r="D1100" s="612"/>
      <c r="E1100" s="613" t="s">
        <v>1330</v>
      </c>
      <c r="F1100" s="641" t="s">
        <v>1494</v>
      </c>
      <c r="G1100" s="641"/>
      <c r="H1100" s="642"/>
      <c r="I1100" s="643"/>
      <c r="J1100" s="644"/>
      <c r="K1100" s="614"/>
      <c r="L1100" s="614"/>
      <c r="M1100" s="614"/>
      <c r="N1100" s="614"/>
      <c r="O1100" s="615"/>
      <c r="P1100" s="615"/>
      <c r="Q1100" s="615"/>
      <c r="R1100" s="612"/>
      <c r="S1100" s="612"/>
      <c r="T1100" s="611"/>
      <c r="U1100" s="564"/>
      <c r="V1100" s="570"/>
      <c r="W1100" s="570"/>
      <c r="X1100" s="616" t="str">
        <f>F1100</f>
        <v>Doplňky zařízení koupelen a záchodů  
  plastové 
    dávkovač tekutého mýdla na 350 ml</v>
      </c>
      <c r="Y1100" s="562"/>
      <c r="AA1100" s="617"/>
    </row>
    <row r="1101" spans="1:27" ht="7.5" customHeight="1" outlineLevel="4">
      <c r="B1101" s="557"/>
      <c r="C1101" s="557"/>
      <c r="D1101" s="558"/>
      <c r="E1101" s="558"/>
      <c r="F1101" s="618"/>
      <c r="G1101" s="558"/>
      <c r="H1101" s="559"/>
      <c r="I1101" s="560"/>
      <c r="J1101" s="561"/>
      <c r="K1101" s="559"/>
      <c r="L1101" s="559"/>
      <c r="M1101" s="559"/>
      <c r="N1101" s="559"/>
      <c r="O1101" s="561"/>
      <c r="P1101" s="561"/>
      <c r="Q1101" s="561"/>
      <c r="R1101" s="558"/>
      <c r="S1101" s="558"/>
      <c r="T1101" s="557"/>
      <c r="U1101" s="570"/>
      <c r="X1101" s="558"/>
    </row>
    <row r="1102" spans="1:27" ht="11.25" outlineLevel="3">
      <c r="A1102" s="599"/>
      <c r="B1102" s="600"/>
      <c r="C1102" s="601">
        <v>251</v>
      </c>
      <c r="D1102" s="602" t="s">
        <v>1368</v>
      </c>
      <c r="E1102" s="603" t="s">
        <v>1493</v>
      </c>
      <c r="F1102" s="604" t="s">
        <v>1492</v>
      </c>
      <c r="G1102" s="602" t="s">
        <v>1373</v>
      </c>
      <c r="H1102" s="605">
        <v>3</v>
      </c>
      <c r="I1102" s="606">
        <v>0</v>
      </c>
      <c r="J1102" s="607">
        <f>H1102*I1102</f>
        <v>0</v>
      </c>
      <c r="K1102" s="605">
        <v>5.1999999999999995E-4</v>
      </c>
      <c r="L1102" s="605">
        <f>H1102*K1102</f>
        <v>1.5599999999999998E-3</v>
      </c>
      <c r="M1102" s="605"/>
      <c r="N1102" s="605">
        <f>H1102*M1102</f>
        <v>0</v>
      </c>
      <c r="O1102" s="607">
        <v>21</v>
      </c>
      <c r="P1102" s="607">
        <f>J1102*(O1102/100)</f>
        <v>0</v>
      </c>
      <c r="Q1102" s="607">
        <f>J1102+P1102</f>
        <v>0</v>
      </c>
      <c r="R1102" s="608"/>
      <c r="S1102" s="608"/>
      <c r="T1102" s="609">
        <v>1</v>
      </c>
      <c r="U1102" s="570"/>
      <c r="V1102" s="570"/>
      <c r="W1102" s="570"/>
      <c r="X1102" s="558"/>
    </row>
    <row r="1103" spans="1:27" ht="29.25" outlineLevel="4">
      <c r="A1103" s="610"/>
      <c r="B1103" s="611"/>
      <c r="C1103" s="611"/>
      <c r="D1103" s="612"/>
      <c r="E1103" s="613" t="s">
        <v>1330</v>
      </c>
      <c r="F1103" s="641" t="s">
        <v>1491</v>
      </c>
      <c r="G1103" s="641"/>
      <c r="H1103" s="642"/>
      <c r="I1103" s="643"/>
      <c r="J1103" s="644"/>
      <c r="K1103" s="614"/>
      <c r="L1103" s="614"/>
      <c r="M1103" s="614"/>
      <c r="N1103" s="614"/>
      <c r="O1103" s="615"/>
      <c r="P1103" s="615"/>
      <c r="Q1103" s="615"/>
      <c r="R1103" s="612"/>
      <c r="S1103" s="612"/>
      <c r="T1103" s="611"/>
      <c r="U1103" s="564"/>
      <c r="V1103" s="570"/>
      <c r="W1103" s="570"/>
      <c r="X1103" s="616" t="str">
        <f>F1103</f>
        <v>Doplňky zařízení koupelen a záchodů  
  plastové 
    zásobník toaletních papírů</v>
      </c>
      <c r="Y1103" s="562"/>
      <c r="AA1103" s="617"/>
    </row>
    <row r="1104" spans="1:27" ht="7.5" customHeight="1" outlineLevel="4">
      <c r="B1104" s="557"/>
      <c r="C1104" s="557"/>
      <c r="D1104" s="558"/>
      <c r="E1104" s="558"/>
      <c r="F1104" s="618"/>
      <c r="G1104" s="558"/>
      <c r="H1104" s="559"/>
      <c r="I1104" s="560"/>
      <c r="J1104" s="561"/>
      <c r="K1104" s="559"/>
      <c r="L1104" s="559"/>
      <c r="M1104" s="559"/>
      <c r="N1104" s="559"/>
      <c r="O1104" s="561"/>
      <c r="P1104" s="561"/>
      <c r="Q1104" s="561"/>
      <c r="R1104" s="558"/>
      <c r="S1104" s="558"/>
      <c r="T1104" s="557"/>
      <c r="U1104" s="570"/>
      <c r="X1104" s="558"/>
    </row>
    <row r="1105" spans="1:27" ht="11.25" outlineLevel="3">
      <c r="A1105" s="599"/>
      <c r="B1105" s="600"/>
      <c r="C1105" s="601">
        <v>252</v>
      </c>
      <c r="D1105" s="602" t="s">
        <v>1368</v>
      </c>
      <c r="E1105" s="603" t="s">
        <v>1490</v>
      </c>
      <c r="F1105" s="604" t="s">
        <v>1489</v>
      </c>
      <c r="G1105" s="602" t="s">
        <v>1373</v>
      </c>
      <c r="H1105" s="605">
        <v>2</v>
      </c>
      <c r="I1105" s="606">
        <v>0</v>
      </c>
      <c r="J1105" s="607">
        <f>H1105*I1105</f>
        <v>0</v>
      </c>
      <c r="K1105" s="605">
        <v>5.1999999999999995E-4</v>
      </c>
      <c r="L1105" s="605">
        <f>H1105*K1105</f>
        <v>1.0399999999999999E-3</v>
      </c>
      <c r="M1105" s="605"/>
      <c r="N1105" s="605">
        <f>H1105*M1105</f>
        <v>0</v>
      </c>
      <c r="O1105" s="607">
        <v>21</v>
      </c>
      <c r="P1105" s="607">
        <f>J1105*(O1105/100)</f>
        <v>0</v>
      </c>
      <c r="Q1105" s="607">
        <f>J1105+P1105</f>
        <v>0</v>
      </c>
      <c r="R1105" s="608"/>
      <c r="S1105" s="608"/>
      <c r="T1105" s="609">
        <v>1</v>
      </c>
      <c r="U1105" s="570"/>
      <c r="V1105" s="570"/>
      <c r="W1105" s="570"/>
      <c r="X1105" s="558"/>
    </row>
    <row r="1106" spans="1:27" ht="29.25" outlineLevel="4">
      <c r="A1106" s="610"/>
      <c r="B1106" s="611"/>
      <c r="C1106" s="611"/>
      <c r="D1106" s="612"/>
      <c r="E1106" s="613" t="s">
        <v>1330</v>
      </c>
      <c r="F1106" s="641" t="s">
        <v>1488</v>
      </c>
      <c r="G1106" s="641"/>
      <c r="H1106" s="642"/>
      <c r="I1106" s="643"/>
      <c r="J1106" s="644"/>
      <c r="K1106" s="614"/>
      <c r="L1106" s="614"/>
      <c r="M1106" s="614"/>
      <c r="N1106" s="614"/>
      <c r="O1106" s="615"/>
      <c r="P1106" s="615"/>
      <c r="Q1106" s="615"/>
      <c r="R1106" s="612"/>
      <c r="S1106" s="612"/>
      <c r="T1106" s="611"/>
      <c r="U1106" s="564"/>
      <c r="V1106" s="570"/>
      <c r="W1106" s="570"/>
      <c r="X1106" s="616" t="str">
        <f>F1106</f>
        <v>Doplňky zařízení koupelen a záchodů  
  plastové 
    zásobník papírových ručníků</v>
      </c>
      <c r="Y1106" s="562"/>
      <c r="AA1106" s="617"/>
    </row>
    <row r="1107" spans="1:27" ht="7.5" customHeight="1" outlineLevel="4">
      <c r="B1107" s="557"/>
      <c r="C1107" s="557"/>
      <c r="D1107" s="558"/>
      <c r="E1107" s="558"/>
      <c r="F1107" s="618"/>
      <c r="G1107" s="558"/>
      <c r="H1107" s="559"/>
      <c r="I1107" s="560"/>
      <c r="J1107" s="561"/>
      <c r="K1107" s="559"/>
      <c r="L1107" s="559"/>
      <c r="M1107" s="559"/>
      <c r="N1107" s="559"/>
      <c r="O1107" s="561"/>
      <c r="P1107" s="561"/>
      <c r="Q1107" s="561"/>
      <c r="R1107" s="558"/>
      <c r="S1107" s="558"/>
      <c r="T1107" s="557"/>
      <c r="U1107" s="570"/>
      <c r="X1107" s="558"/>
    </row>
    <row r="1108" spans="1:27" ht="11.25" outlineLevel="3">
      <c r="A1108" s="599"/>
      <c r="B1108" s="600"/>
      <c r="C1108" s="601">
        <v>253</v>
      </c>
      <c r="D1108" s="602" t="s">
        <v>1368</v>
      </c>
      <c r="E1108" s="603" t="s">
        <v>1487</v>
      </c>
      <c r="F1108" s="604" t="s">
        <v>1486</v>
      </c>
      <c r="G1108" s="602" t="s">
        <v>1331</v>
      </c>
      <c r="H1108" s="605">
        <v>1</v>
      </c>
      <c r="I1108" s="606">
        <v>0</v>
      </c>
      <c r="J1108" s="607">
        <f>H1108*I1108</f>
        <v>0</v>
      </c>
      <c r="K1108" s="605"/>
      <c r="L1108" s="605">
        <f>H1108*K1108</f>
        <v>0</v>
      </c>
      <c r="M1108" s="605"/>
      <c r="N1108" s="605">
        <f>H1108*M1108</f>
        <v>0</v>
      </c>
      <c r="O1108" s="607">
        <v>21</v>
      </c>
      <c r="P1108" s="607">
        <f>J1108*(O1108/100)</f>
        <v>0</v>
      </c>
      <c r="Q1108" s="607">
        <f>J1108+P1108</f>
        <v>0</v>
      </c>
      <c r="R1108" s="608"/>
      <c r="S1108" s="608"/>
      <c r="T1108" s="609">
        <v>1</v>
      </c>
      <c r="U1108" s="570"/>
      <c r="V1108" s="570"/>
      <c r="W1108" s="570"/>
      <c r="X1108" s="558"/>
    </row>
    <row r="1109" spans="1:27" ht="9.75" outlineLevel="4">
      <c r="A1109" s="610"/>
      <c r="B1109" s="611"/>
      <c r="C1109" s="611"/>
      <c r="D1109" s="612"/>
      <c r="E1109" s="613" t="s">
        <v>1330</v>
      </c>
      <c r="F1109" s="641" t="s">
        <v>1400</v>
      </c>
      <c r="G1109" s="641"/>
      <c r="H1109" s="642"/>
      <c r="I1109" s="643"/>
      <c r="J1109" s="644"/>
      <c r="K1109" s="614"/>
      <c r="L1109" s="614"/>
      <c r="M1109" s="614"/>
      <c r="N1109" s="614"/>
      <c r="O1109" s="615"/>
      <c r="P1109" s="615"/>
      <c r="Q1109" s="615"/>
      <c r="R1109" s="612"/>
      <c r="S1109" s="612"/>
      <c r="T1109" s="611"/>
      <c r="U1109" s="564"/>
      <c r="V1109" s="570"/>
      <c r="W1109" s="570"/>
      <c r="X1109" s="616" t="str">
        <f>F1109</f>
        <v>---</v>
      </c>
      <c r="Y1109" s="562"/>
      <c r="AA1109" s="617"/>
    </row>
    <row r="1110" spans="1:27" ht="7.5" customHeight="1" outlineLevel="4">
      <c r="B1110" s="557"/>
      <c r="C1110" s="557"/>
      <c r="D1110" s="558"/>
      <c r="E1110" s="558"/>
      <c r="F1110" s="618"/>
      <c r="G1110" s="558"/>
      <c r="H1110" s="559"/>
      <c r="I1110" s="560"/>
      <c r="J1110" s="561"/>
      <c r="K1110" s="559"/>
      <c r="L1110" s="559"/>
      <c r="M1110" s="559"/>
      <c r="N1110" s="559"/>
      <c r="O1110" s="561"/>
      <c r="P1110" s="561"/>
      <c r="Q1110" s="561"/>
      <c r="R1110" s="558"/>
      <c r="S1110" s="558"/>
      <c r="T1110" s="557"/>
      <c r="U1110" s="570"/>
      <c r="X1110" s="558"/>
    </row>
    <row r="1111" spans="1:27" ht="11.25" outlineLevel="3">
      <c r="A1111" s="599"/>
      <c r="B1111" s="600"/>
      <c r="C1111" s="601">
        <v>254</v>
      </c>
      <c r="D1111" s="602" t="s">
        <v>1368</v>
      </c>
      <c r="E1111" s="603" t="s">
        <v>1485</v>
      </c>
      <c r="F1111" s="604" t="s">
        <v>1484</v>
      </c>
      <c r="G1111" s="602" t="s">
        <v>634</v>
      </c>
      <c r="H1111" s="605">
        <v>0.17674000000000001</v>
      </c>
      <c r="I1111" s="606">
        <v>0</v>
      </c>
      <c r="J1111" s="607">
        <f>H1111*I1111</f>
        <v>0</v>
      </c>
      <c r="K1111" s="605"/>
      <c r="L1111" s="605">
        <f>H1111*K1111</f>
        <v>0</v>
      </c>
      <c r="M1111" s="605"/>
      <c r="N1111" s="605">
        <f>H1111*M1111</f>
        <v>0</v>
      </c>
      <c r="O1111" s="607">
        <v>21</v>
      </c>
      <c r="P1111" s="607">
        <f>J1111*(O1111/100)</f>
        <v>0</v>
      </c>
      <c r="Q1111" s="607">
        <f>J1111+P1111</f>
        <v>0</v>
      </c>
      <c r="R1111" s="608"/>
      <c r="S1111" s="608"/>
      <c r="T1111" s="609">
        <v>1</v>
      </c>
      <c r="U1111" s="570"/>
      <c r="V1111" s="570"/>
      <c r="W1111" s="570"/>
      <c r="X1111" s="558"/>
    </row>
    <row r="1112" spans="1:27" ht="48.75" outlineLevel="4">
      <c r="A1112" s="610"/>
      <c r="B1112" s="611"/>
      <c r="C1112" s="611"/>
      <c r="D1112" s="612"/>
      <c r="E1112" s="613" t="s">
        <v>1330</v>
      </c>
      <c r="F1112" s="641" t="s">
        <v>1483</v>
      </c>
      <c r="G1112" s="641"/>
      <c r="H1112" s="642"/>
      <c r="I1112" s="643"/>
      <c r="J1112" s="644"/>
      <c r="K1112" s="614"/>
      <c r="L1112" s="614"/>
      <c r="M1112" s="614"/>
      <c r="N1112" s="614"/>
      <c r="O1112" s="615"/>
      <c r="P1112" s="615"/>
      <c r="Q1112" s="615"/>
      <c r="R1112" s="612"/>
      <c r="S1112" s="612"/>
      <c r="T1112" s="611"/>
      <c r="U1112" s="564"/>
      <c r="V1112" s="570"/>
      <c r="W1112" s="570"/>
      <c r="X1112" s="616" t="str">
        <f>F1112</f>
        <v>Přesun hmot pro zařizovací předměty  
  stanovený z hmotnosti přesunovaného materiálu 
    vodorovná dopravní vzdálenost do 50 m 
    v objektech výšky 
      přes 12 do 24 m</v>
      </c>
      <c r="Y1112" s="562"/>
      <c r="AA1112" s="617"/>
    </row>
    <row r="1113" spans="1:27" ht="7.5" customHeight="1" outlineLevel="4">
      <c r="B1113" s="557"/>
      <c r="C1113" s="557"/>
      <c r="D1113" s="558"/>
      <c r="E1113" s="558"/>
      <c r="F1113" s="618"/>
      <c r="G1113" s="558"/>
      <c r="H1113" s="559"/>
      <c r="I1113" s="560"/>
      <c r="J1113" s="561"/>
      <c r="K1113" s="559"/>
      <c r="L1113" s="559"/>
      <c r="M1113" s="559"/>
      <c r="N1113" s="559"/>
      <c r="O1113" s="561"/>
      <c r="P1113" s="561"/>
      <c r="Q1113" s="561"/>
      <c r="R1113" s="558"/>
      <c r="S1113" s="558"/>
      <c r="T1113" s="557"/>
      <c r="U1113" s="570"/>
      <c r="X1113" s="558"/>
    </row>
    <row r="1114" spans="1:27" outlineLevel="3">
      <c r="B1114" s="564"/>
      <c r="C1114" s="564"/>
      <c r="D1114" s="564"/>
      <c r="E1114" s="564"/>
      <c r="F1114" s="564"/>
      <c r="G1114" s="564"/>
      <c r="H1114" s="564"/>
      <c r="I1114" s="570"/>
      <c r="J1114" s="570"/>
      <c r="K1114" s="564"/>
      <c r="L1114" s="564"/>
      <c r="M1114" s="564"/>
      <c r="N1114" s="564"/>
      <c r="O1114" s="564"/>
      <c r="P1114" s="570"/>
      <c r="Q1114" s="570"/>
      <c r="R1114" s="570"/>
      <c r="S1114" s="564"/>
      <c r="T1114" s="564"/>
      <c r="X1114" s="564"/>
    </row>
    <row r="1115" spans="1:27" ht="11.25" outlineLevel="2">
      <c r="A1115" s="589" t="s">
        <v>1482</v>
      </c>
      <c r="B1115" s="590">
        <v>3</v>
      </c>
      <c r="C1115" s="591"/>
      <c r="D1115" s="592" t="s">
        <v>1336</v>
      </c>
      <c r="E1115" s="592"/>
      <c r="F1115" s="593" t="s">
        <v>1481</v>
      </c>
      <c r="G1115" s="592"/>
      <c r="H1115" s="594"/>
      <c r="I1115" s="595"/>
      <c r="J1115" s="596">
        <f>SUBTOTAL(9,J1116:J1122)</f>
        <v>0</v>
      </c>
      <c r="K1115" s="594"/>
      <c r="L1115" s="597">
        <f>SUBTOTAL(9,L1116:L1122)</f>
        <v>4.9950000000000008E-2</v>
      </c>
      <c r="M1115" s="594"/>
      <c r="N1115" s="597">
        <f>SUBTOTAL(9,N1116:N1122)</f>
        <v>0</v>
      </c>
      <c r="O1115" s="598"/>
      <c r="P1115" s="596">
        <f>SUBTOTAL(9,P1116:P1122)</f>
        <v>0</v>
      </c>
      <c r="Q1115" s="596">
        <f>SUBTOTAL(9,Q1116:Q1122)</f>
        <v>0</v>
      </c>
      <c r="R1115" s="592"/>
      <c r="S1115" s="592"/>
      <c r="T1115" s="590">
        <f>SUBTOTAL(9,T1116:T1122)</f>
        <v>2</v>
      </c>
      <c r="U1115" s="564"/>
      <c r="V1115" s="570"/>
      <c r="W1115" s="570"/>
      <c r="X1115" s="558"/>
    </row>
    <row r="1116" spans="1:27" ht="22.5" outlineLevel="3">
      <c r="A1116" s="599"/>
      <c r="B1116" s="600"/>
      <c r="C1116" s="601">
        <v>255</v>
      </c>
      <c r="D1116" s="602" t="s">
        <v>1368</v>
      </c>
      <c r="E1116" s="603" t="s">
        <v>1480</v>
      </c>
      <c r="F1116" s="604" t="s">
        <v>1479</v>
      </c>
      <c r="G1116" s="602" t="s">
        <v>1373</v>
      </c>
      <c r="H1116" s="605">
        <v>3</v>
      </c>
      <c r="I1116" s="606">
        <v>0</v>
      </c>
      <c r="J1116" s="607">
        <f>H1116*I1116</f>
        <v>0</v>
      </c>
      <c r="K1116" s="605">
        <v>1.6650000000000002E-2</v>
      </c>
      <c r="L1116" s="605">
        <f>H1116*K1116</f>
        <v>4.9950000000000008E-2</v>
      </c>
      <c r="M1116" s="605"/>
      <c r="N1116" s="605">
        <f>H1116*M1116</f>
        <v>0</v>
      </c>
      <c r="O1116" s="607">
        <v>21</v>
      </c>
      <c r="P1116" s="607">
        <f>J1116*(O1116/100)</f>
        <v>0</v>
      </c>
      <c r="Q1116" s="607">
        <f>J1116+P1116</f>
        <v>0</v>
      </c>
      <c r="R1116" s="608"/>
      <c r="S1116" s="608"/>
      <c r="T1116" s="609">
        <v>1</v>
      </c>
      <c r="U1116" s="570"/>
      <c r="V1116" s="570"/>
      <c r="W1116" s="570"/>
      <c r="X1116" s="558"/>
    </row>
    <row r="1117" spans="1:27" ht="48.75" outlineLevel="4">
      <c r="A1117" s="610"/>
      <c r="B1117" s="611"/>
      <c r="C1117" s="611"/>
      <c r="D1117" s="612"/>
      <c r="E1117" s="613" t="s">
        <v>1330</v>
      </c>
      <c r="F1117" s="641" t="s">
        <v>1478</v>
      </c>
      <c r="G1117" s="641"/>
      <c r="H1117" s="642"/>
      <c r="I1117" s="643"/>
      <c r="J1117" s="644"/>
      <c r="K1117" s="614"/>
      <c r="L1117" s="614"/>
      <c r="M1117" s="614"/>
      <c r="N1117" s="614"/>
      <c r="O1117" s="615"/>
      <c r="P1117" s="615"/>
      <c r="Q1117" s="615"/>
      <c r="R1117" s="612"/>
      <c r="S1117" s="612"/>
      <c r="T1117" s="611"/>
      <c r="U1117" s="564"/>
      <c r="V1117" s="570"/>
      <c r="W1117" s="570"/>
      <c r="X1117" s="616" t="str">
        <f>F1117</f>
        <v>Předstěnové instalační systémy do lehkých stěn 
  s kovovou konstrukcí 
    pro závěsné klozety 
    ovládání zepředu, stavební výšky 
      1120 mm pro tělesně postižené</v>
      </c>
      <c r="Y1117" s="562"/>
      <c r="AA1117" s="617"/>
    </row>
    <row r="1118" spans="1:27" ht="7.5" customHeight="1" outlineLevel="4">
      <c r="B1118" s="557"/>
      <c r="C1118" s="557"/>
      <c r="D1118" s="558"/>
      <c r="E1118" s="558"/>
      <c r="F1118" s="618"/>
      <c r="G1118" s="558"/>
      <c r="H1118" s="559"/>
      <c r="I1118" s="560"/>
      <c r="J1118" s="561"/>
      <c r="K1118" s="559"/>
      <c r="L1118" s="559"/>
      <c r="M1118" s="559"/>
      <c r="N1118" s="559"/>
      <c r="O1118" s="561"/>
      <c r="P1118" s="561"/>
      <c r="Q1118" s="561"/>
      <c r="R1118" s="558"/>
      <c r="S1118" s="558"/>
      <c r="T1118" s="557"/>
      <c r="U1118" s="570"/>
      <c r="X1118" s="558"/>
    </row>
    <row r="1119" spans="1:27" ht="11.25" outlineLevel="3">
      <c r="A1119" s="599"/>
      <c r="B1119" s="600"/>
      <c r="C1119" s="601">
        <v>256</v>
      </c>
      <c r="D1119" s="602" t="s">
        <v>1368</v>
      </c>
      <c r="E1119" s="603" t="s">
        <v>1477</v>
      </c>
      <c r="F1119" s="604" t="s">
        <v>1476</v>
      </c>
      <c r="G1119" s="602" t="s">
        <v>634</v>
      </c>
      <c r="H1119" s="605">
        <v>4.9950000000000008E-2</v>
      </c>
      <c r="I1119" s="606">
        <v>0</v>
      </c>
      <c r="J1119" s="607">
        <f>H1119*I1119</f>
        <v>0</v>
      </c>
      <c r="K1119" s="605"/>
      <c r="L1119" s="605">
        <f>H1119*K1119</f>
        <v>0</v>
      </c>
      <c r="M1119" s="605"/>
      <c r="N1119" s="605">
        <f>H1119*M1119</f>
        <v>0</v>
      </c>
      <c r="O1119" s="607">
        <v>21</v>
      </c>
      <c r="P1119" s="607">
        <f>J1119*(O1119/100)</f>
        <v>0</v>
      </c>
      <c r="Q1119" s="607">
        <f>J1119+P1119</f>
        <v>0</v>
      </c>
      <c r="R1119" s="608"/>
      <c r="S1119" s="608"/>
      <c r="T1119" s="609">
        <v>1</v>
      </c>
      <c r="U1119" s="570"/>
      <c r="V1119" s="570"/>
      <c r="W1119" s="570"/>
      <c r="X1119" s="558"/>
    </row>
    <row r="1120" spans="1:27" ht="48.75" outlineLevel="4">
      <c r="A1120" s="610"/>
      <c r="B1120" s="611"/>
      <c r="C1120" s="611"/>
      <c r="D1120" s="612"/>
      <c r="E1120" s="613" t="s">
        <v>1330</v>
      </c>
      <c r="F1120" s="641" t="s">
        <v>1475</v>
      </c>
      <c r="G1120" s="641"/>
      <c r="H1120" s="642"/>
      <c r="I1120" s="643"/>
      <c r="J1120" s="644"/>
      <c r="K1120" s="614"/>
      <c r="L1120" s="614"/>
      <c r="M1120" s="614"/>
      <c r="N1120" s="614"/>
      <c r="O1120" s="615"/>
      <c r="P1120" s="615"/>
      <c r="Q1120" s="615"/>
      <c r="R1120" s="612"/>
      <c r="S1120" s="612"/>
      <c r="T1120" s="611"/>
      <c r="U1120" s="564"/>
      <c r="V1120" s="570"/>
      <c r="W1120" s="570"/>
      <c r="X1120" s="616" t="str">
        <f>F1120</f>
        <v>Přesun hmot pro instalační prefabrikáty  
  stanovený z hmotnosti přesunovaného materiálu 
    vodorovná dopravní vzdálenost do 50 m 
    v objektech výšky 
      přes 12 m do 24 m</v>
      </c>
      <c r="Y1120" s="562"/>
      <c r="AA1120" s="617"/>
    </row>
    <row r="1121" spans="1:27" ht="7.5" customHeight="1" outlineLevel="4">
      <c r="B1121" s="557"/>
      <c r="C1121" s="557"/>
      <c r="D1121" s="558"/>
      <c r="E1121" s="558"/>
      <c r="F1121" s="618"/>
      <c r="G1121" s="558"/>
      <c r="H1121" s="559"/>
      <c r="I1121" s="560"/>
      <c r="J1121" s="561"/>
      <c r="K1121" s="559"/>
      <c r="L1121" s="559"/>
      <c r="M1121" s="559"/>
      <c r="N1121" s="559"/>
      <c r="O1121" s="561"/>
      <c r="P1121" s="561"/>
      <c r="Q1121" s="561"/>
      <c r="R1121" s="558"/>
      <c r="S1121" s="558"/>
      <c r="T1121" s="557"/>
      <c r="U1121" s="570"/>
      <c r="X1121" s="558"/>
    </row>
    <row r="1122" spans="1:27" outlineLevel="3">
      <c r="B1122" s="564"/>
      <c r="C1122" s="564"/>
      <c r="D1122" s="564"/>
      <c r="E1122" s="564"/>
      <c r="F1122" s="564"/>
      <c r="G1122" s="564"/>
      <c r="H1122" s="564"/>
      <c r="I1122" s="570"/>
      <c r="J1122" s="570"/>
      <c r="K1122" s="564"/>
      <c r="L1122" s="564"/>
      <c r="M1122" s="564"/>
      <c r="N1122" s="564"/>
      <c r="O1122" s="564"/>
      <c r="P1122" s="570"/>
      <c r="Q1122" s="570"/>
      <c r="R1122" s="570"/>
      <c r="S1122" s="564"/>
      <c r="T1122" s="564"/>
      <c r="X1122" s="564"/>
    </row>
    <row r="1123" spans="1:27" ht="12" outlineLevel="1">
      <c r="A1123" s="579" t="s">
        <v>1474</v>
      </c>
      <c r="B1123" s="580">
        <v>2</v>
      </c>
      <c r="C1123" s="581"/>
      <c r="D1123" s="582" t="s">
        <v>803</v>
      </c>
      <c r="E1123" s="582"/>
      <c r="F1123" s="583" t="s">
        <v>1473</v>
      </c>
      <c r="G1123" s="582"/>
      <c r="H1123" s="584"/>
      <c r="I1123" s="585"/>
      <c r="J1123" s="586">
        <f>SUBTOTAL(9,J1124:J1128)</f>
        <v>0</v>
      </c>
      <c r="K1123" s="584"/>
      <c r="L1123" s="587">
        <f>SUBTOTAL(9,L1124:L1128)</f>
        <v>0</v>
      </c>
      <c r="M1123" s="584"/>
      <c r="N1123" s="587">
        <f>SUBTOTAL(9,N1124:N1128)</f>
        <v>0</v>
      </c>
      <c r="O1123" s="588"/>
      <c r="P1123" s="586">
        <f>SUBTOTAL(9,P1124:P1128)</f>
        <v>0</v>
      </c>
      <c r="Q1123" s="586">
        <f>SUBTOTAL(9,Q1124:Q1128)</f>
        <v>0</v>
      </c>
      <c r="R1123" s="582"/>
      <c r="S1123" s="582"/>
      <c r="T1123" s="580">
        <f>SUBTOTAL(9,T1124:T1128)</f>
        <v>1</v>
      </c>
      <c r="U1123" s="564"/>
      <c r="V1123" s="570"/>
      <c r="W1123" s="570"/>
      <c r="X1123" s="558"/>
    </row>
    <row r="1124" spans="1:27" ht="11.25" outlineLevel="2">
      <c r="A1124" s="589" t="s">
        <v>1472</v>
      </c>
      <c r="B1124" s="590">
        <v>3</v>
      </c>
      <c r="C1124" s="591"/>
      <c r="D1124" s="592" t="s">
        <v>1336</v>
      </c>
      <c r="E1124" s="592"/>
      <c r="F1124" s="593" t="s">
        <v>1471</v>
      </c>
      <c r="G1124" s="592"/>
      <c r="H1124" s="594"/>
      <c r="I1124" s="595"/>
      <c r="J1124" s="596">
        <f>SUBTOTAL(9,J1125:J1128)</f>
        <v>0</v>
      </c>
      <c r="K1124" s="594"/>
      <c r="L1124" s="597">
        <f>SUBTOTAL(9,L1125:L1128)</f>
        <v>0</v>
      </c>
      <c r="M1124" s="594"/>
      <c r="N1124" s="597">
        <f>SUBTOTAL(9,N1125:N1128)</f>
        <v>0</v>
      </c>
      <c r="O1124" s="598"/>
      <c r="P1124" s="596">
        <f>SUBTOTAL(9,P1125:P1128)</f>
        <v>0</v>
      </c>
      <c r="Q1124" s="596">
        <f>SUBTOTAL(9,Q1125:Q1128)</f>
        <v>0</v>
      </c>
      <c r="R1124" s="592"/>
      <c r="S1124" s="592"/>
      <c r="T1124" s="590">
        <f>SUBTOTAL(9,T1125:T1128)</f>
        <v>1</v>
      </c>
      <c r="U1124" s="564"/>
      <c r="V1124" s="570"/>
      <c r="W1124" s="570"/>
      <c r="X1124" s="558"/>
    </row>
    <row r="1125" spans="1:27" ht="11.25" outlineLevel="3">
      <c r="A1125" s="599"/>
      <c r="B1125" s="600"/>
      <c r="C1125" s="601">
        <v>257</v>
      </c>
      <c r="D1125" s="602" t="s">
        <v>1368</v>
      </c>
      <c r="E1125" s="603" t="s">
        <v>1470</v>
      </c>
      <c r="F1125" s="604" t="s">
        <v>1469</v>
      </c>
      <c r="G1125" s="602" t="s">
        <v>1373</v>
      </c>
      <c r="H1125" s="605">
        <v>1</v>
      </c>
      <c r="I1125" s="606">
        <f>'Gastro VV'!W202</f>
        <v>0</v>
      </c>
      <c r="J1125" s="607">
        <f>H1125*I1125</f>
        <v>0</v>
      </c>
      <c r="K1125" s="605"/>
      <c r="L1125" s="605">
        <f>H1125*K1125</f>
        <v>0</v>
      </c>
      <c r="M1125" s="605"/>
      <c r="N1125" s="605">
        <f>H1125*M1125</f>
        <v>0</v>
      </c>
      <c r="O1125" s="607">
        <v>21</v>
      </c>
      <c r="P1125" s="607">
        <f>J1125*(O1125/100)</f>
        <v>0</v>
      </c>
      <c r="Q1125" s="607">
        <f>J1125+P1125</f>
        <v>0</v>
      </c>
      <c r="R1125" s="608"/>
      <c r="S1125" s="608"/>
      <c r="T1125" s="609">
        <v>1</v>
      </c>
      <c r="U1125" s="570"/>
      <c r="V1125" s="570"/>
      <c r="W1125" s="570"/>
      <c r="X1125" s="558"/>
    </row>
    <row r="1126" spans="1:27" ht="9.75" outlineLevel="4">
      <c r="A1126" s="610"/>
      <c r="B1126" s="611"/>
      <c r="C1126" s="611"/>
      <c r="D1126" s="612"/>
      <c r="E1126" s="613" t="s">
        <v>1330</v>
      </c>
      <c r="F1126" s="641" t="s">
        <v>1400</v>
      </c>
      <c r="G1126" s="641"/>
      <c r="H1126" s="642"/>
      <c r="I1126" s="643"/>
      <c r="J1126" s="644"/>
      <c r="K1126" s="614"/>
      <c r="L1126" s="614"/>
      <c r="M1126" s="614"/>
      <c r="N1126" s="614"/>
      <c r="O1126" s="615"/>
      <c r="P1126" s="615"/>
      <c r="Q1126" s="615"/>
      <c r="R1126" s="612"/>
      <c r="S1126" s="612"/>
      <c r="T1126" s="611"/>
      <c r="U1126" s="564"/>
      <c r="V1126" s="570"/>
      <c r="W1126" s="570"/>
      <c r="X1126" s="616" t="str">
        <f>F1126</f>
        <v>---</v>
      </c>
      <c r="Y1126" s="562"/>
      <c r="AA1126" s="617"/>
    </row>
    <row r="1127" spans="1:27" ht="7.5" customHeight="1" outlineLevel="4">
      <c r="B1127" s="557"/>
      <c r="C1127" s="557"/>
      <c r="D1127" s="558"/>
      <c r="E1127" s="558"/>
      <c r="F1127" s="618"/>
      <c r="G1127" s="558"/>
      <c r="H1127" s="559"/>
      <c r="I1127" s="560"/>
      <c r="J1127" s="561"/>
      <c r="K1127" s="559"/>
      <c r="L1127" s="559"/>
      <c r="M1127" s="559"/>
      <c r="N1127" s="559"/>
      <c r="O1127" s="561"/>
      <c r="P1127" s="561"/>
      <c r="Q1127" s="561"/>
      <c r="R1127" s="558"/>
      <c r="S1127" s="558"/>
      <c r="T1127" s="557"/>
      <c r="U1127" s="570"/>
      <c r="X1127" s="558"/>
    </row>
    <row r="1128" spans="1:27" outlineLevel="3">
      <c r="B1128" s="564"/>
      <c r="C1128" s="564"/>
      <c r="D1128" s="564"/>
      <c r="E1128" s="564"/>
      <c r="F1128" s="564"/>
      <c r="G1128" s="564"/>
      <c r="H1128" s="564"/>
      <c r="I1128" s="570"/>
      <c r="J1128" s="570"/>
      <c r="K1128" s="564"/>
      <c r="L1128" s="564"/>
      <c r="M1128" s="564"/>
      <c r="N1128" s="564"/>
      <c r="O1128" s="564"/>
      <c r="P1128" s="570"/>
      <c r="Q1128" s="570"/>
      <c r="R1128" s="570"/>
      <c r="S1128" s="564"/>
      <c r="T1128" s="564"/>
      <c r="X1128" s="564"/>
    </row>
    <row r="1129" spans="1:27" ht="12" outlineLevel="1">
      <c r="A1129" s="579" t="s">
        <v>1468</v>
      </c>
      <c r="B1129" s="580">
        <v>2</v>
      </c>
      <c r="C1129" s="581"/>
      <c r="D1129" s="582" t="s">
        <v>803</v>
      </c>
      <c r="E1129" s="582"/>
      <c r="F1129" s="583" t="s">
        <v>1467</v>
      </c>
      <c r="G1129" s="582"/>
      <c r="H1129" s="584"/>
      <c r="I1129" s="585"/>
      <c r="J1129" s="586">
        <f>SUBTOTAL(9,J1130:J1134)</f>
        <v>0</v>
      </c>
      <c r="K1129" s="584"/>
      <c r="L1129" s="587">
        <f>SUBTOTAL(9,L1130:L1134)</f>
        <v>0</v>
      </c>
      <c r="M1129" s="584"/>
      <c r="N1129" s="587">
        <f>SUBTOTAL(9,N1130:N1134)</f>
        <v>0</v>
      </c>
      <c r="O1129" s="588"/>
      <c r="P1129" s="586">
        <f>SUBTOTAL(9,P1130:P1134)</f>
        <v>0</v>
      </c>
      <c r="Q1129" s="586">
        <f>SUBTOTAL(9,Q1130:Q1134)</f>
        <v>0</v>
      </c>
      <c r="R1129" s="582"/>
      <c r="S1129" s="582"/>
      <c r="T1129" s="580">
        <f>SUBTOTAL(9,T1130:T1134)</f>
        <v>1</v>
      </c>
      <c r="U1129" s="564"/>
      <c r="V1129" s="570"/>
      <c r="W1129" s="570"/>
      <c r="X1129" s="558"/>
    </row>
    <row r="1130" spans="1:27" ht="11.25" outlineLevel="2">
      <c r="A1130" s="589" t="s">
        <v>1466</v>
      </c>
      <c r="B1130" s="590">
        <v>3</v>
      </c>
      <c r="C1130" s="591"/>
      <c r="D1130" s="592" t="s">
        <v>1336</v>
      </c>
      <c r="E1130" s="592"/>
      <c r="F1130" s="593" t="s">
        <v>1465</v>
      </c>
      <c r="G1130" s="592"/>
      <c r="H1130" s="594"/>
      <c r="I1130" s="595"/>
      <c r="J1130" s="596">
        <f>SUBTOTAL(9,J1131:J1134)</f>
        <v>0</v>
      </c>
      <c r="K1130" s="594"/>
      <c r="L1130" s="597">
        <f>SUBTOTAL(9,L1131:L1134)</f>
        <v>0</v>
      </c>
      <c r="M1130" s="594"/>
      <c r="N1130" s="597">
        <f>SUBTOTAL(9,N1131:N1134)</f>
        <v>0</v>
      </c>
      <c r="O1130" s="598"/>
      <c r="P1130" s="596">
        <f>SUBTOTAL(9,P1131:P1134)</f>
        <v>0</v>
      </c>
      <c r="Q1130" s="596">
        <f>SUBTOTAL(9,Q1131:Q1134)</f>
        <v>0</v>
      </c>
      <c r="R1130" s="592"/>
      <c r="S1130" s="592"/>
      <c r="T1130" s="590">
        <f>SUBTOTAL(9,T1131:T1134)</f>
        <v>1</v>
      </c>
      <c r="U1130" s="564"/>
      <c r="V1130" s="570"/>
      <c r="W1130" s="570"/>
      <c r="X1130" s="558"/>
    </row>
    <row r="1131" spans="1:27" ht="11.25" outlineLevel="3">
      <c r="A1131" s="599"/>
      <c r="B1131" s="600"/>
      <c r="C1131" s="601">
        <v>258</v>
      </c>
      <c r="D1131" s="602" t="s">
        <v>1368</v>
      </c>
      <c r="E1131" s="603" t="s">
        <v>1464</v>
      </c>
      <c r="F1131" s="604" t="s">
        <v>1463</v>
      </c>
      <c r="G1131" s="602" t="s">
        <v>1455</v>
      </c>
      <c r="H1131" s="605">
        <v>1</v>
      </c>
      <c r="I1131" s="606">
        <f>'VZT VV'!K253</f>
        <v>0</v>
      </c>
      <c r="J1131" s="607">
        <f>H1131*I1131</f>
        <v>0</v>
      </c>
      <c r="K1131" s="605"/>
      <c r="L1131" s="605">
        <f>H1131*K1131</f>
        <v>0</v>
      </c>
      <c r="M1131" s="605"/>
      <c r="N1131" s="605">
        <f>H1131*M1131</f>
        <v>0</v>
      </c>
      <c r="O1131" s="607">
        <v>21</v>
      </c>
      <c r="P1131" s="607">
        <f>J1131*(O1131/100)</f>
        <v>0</v>
      </c>
      <c r="Q1131" s="607">
        <f>J1131+P1131</f>
        <v>0</v>
      </c>
      <c r="R1131" s="608"/>
      <c r="S1131" s="608"/>
      <c r="T1131" s="609">
        <v>1</v>
      </c>
      <c r="U1131" s="570"/>
      <c r="V1131" s="570"/>
      <c r="W1131" s="570"/>
      <c r="X1131" s="558"/>
    </row>
    <row r="1132" spans="1:27" ht="9.75" outlineLevel="4">
      <c r="A1132" s="610"/>
      <c r="B1132" s="611"/>
      <c r="C1132" s="611"/>
      <c r="D1132" s="612"/>
      <c r="E1132" s="613" t="s">
        <v>1330</v>
      </c>
      <c r="F1132" s="641" t="s">
        <v>1400</v>
      </c>
      <c r="G1132" s="641"/>
      <c r="H1132" s="642"/>
      <c r="I1132" s="643"/>
      <c r="J1132" s="644"/>
      <c r="K1132" s="614"/>
      <c r="L1132" s="614"/>
      <c r="M1132" s="614"/>
      <c r="N1132" s="614"/>
      <c r="O1132" s="615"/>
      <c r="P1132" s="615"/>
      <c r="Q1132" s="615"/>
      <c r="R1132" s="612"/>
      <c r="S1132" s="612"/>
      <c r="T1132" s="611"/>
      <c r="U1132" s="564"/>
      <c r="V1132" s="570"/>
      <c r="W1132" s="570"/>
      <c r="X1132" s="616" t="str">
        <f>F1132</f>
        <v>---</v>
      </c>
      <c r="Y1132" s="562"/>
      <c r="AA1132" s="617"/>
    </row>
    <row r="1133" spans="1:27" ht="7.5" customHeight="1" outlineLevel="4">
      <c r="B1133" s="557"/>
      <c r="C1133" s="557"/>
      <c r="D1133" s="558"/>
      <c r="E1133" s="558"/>
      <c r="F1133" s="618"/>
      <c r="G1133" s="558"/>
      <c r="H1133" s="559"/>
      <c r="I1133" s="560"/>
      <c r="J1133" s="561"/>
      <c r="K1133" s="559"/>
      <c r="L1133" s="559"/>
      <c r="M1133" s="559"/>
      <c r="N1133" s="559"/>
      <c r="O1133" s="561"/>
      <c r="P1133" s="561"/>
      <c r="Q1133" s="561"/>
      <c r="R1133" s="558"/>
      <c r="S1133" s="558"/>
      <c r="T1133" s="557"/>
      <c r="U1133" s="570"/>
      <c r="X1133" s="558"/>
    </row>
    <row r="1134" spans="1:27" outlineLevel="3">
      <c r="B1134" s="564"/>
      <c r="C1134" s="564"/>
      <c r="D1134" s="564"/>
      <c r="E1134" s="564"/>
      <c r="F1134" s="564"/>
      <c r="G1134" s="564"/>
      <c r="H1134" s="564"/>
      <c r="I1134" s="570"/>
      <c r="J1134" s="570"/>
      <c r="K1134" s="564"/>
      <c r="L1134" s="564"/>
      <c r="M1134" s="564"/>
      <c r="N1134" s="564"/>
      <c r="O1134" s="564"/>
      <c r="P1134" s="570"/>
      <c r="Q1134" s="570"/>
      <c r="R1134" s="570"/>
      <c r="S1134" s="564"/>
      <c r="T1134" s="564"/>
      <c r="X1134" s="564"/>
    </row>
    <row r="1135" spans="1:27" ht="12" outlineLevel="1">
      <c r="A1135" s="579" t="s">
        <v>1462</v>
      </c>
      <c r="B1135" s="580">
        <v>2</v>
      </c>
      <c r="C1135" s="581"/>
      <c r="D1135" s="582" t="s">
        <v>803</v>
      </c>
      <c r="E1135" s="582"/>
      <c r="F1135" s="583" t="s">
        <v>1461</v>
      </c>
      <c r="G1135" s="582"/>
      <c r="H1135" s="584"/>
      <c r="I1135" s="585"/>
      <c r="J1135" s="586">
        <f>SUBTOTAL(9,J1136:J1140)</f>
        <v>0</v>
      </c>
      <c r="K1135" s="584"/>
      <c r="L1135" s="587">
        <f>SUBTOTAL(9,L1136:L1140)</f>
        <v>0</v>
      </c>
      <c r="M1135" s="584"/>
      <c r="N1135" s="587">
        <f>SUBTOTAL(9,N1136:N1140)</f>
        <v>0</v>
      </c>
      <c r="O1135" s="588"/>
      <c r="P1135" s="586">
        <f>SUBTOTAL(9,P1136:P1140)</f>
        <v>0</v>
      </c>
      <c r="Q1135" s="586">
        <f>SUBTOTAL(9,Q1136:Q1140)</f>
        <v>0</v>
      </c>
      <c r="R1135" s="582"/>
      <c r="S1135" s="582"/>
      <c r="T1135" s="580">
        <f>SUBTOTAL(9,T1136:T1140)</f>
        <v>1</v>
      </c>
      <c r="U1135" s="564"/>
      <c r="V1135" s="570"/>
      <c r="W1135" s="570"/>
      <c r="X1135" s="558"/>
    </row>
    <row r="1136" spans="1:27" ht="11.25" outlineLevel="2">
      <c r="A1136" s="589" t="s">
        <v>1460</v>
      </c>
      <c r="B1136" s="590">
        <v>3</v>
      </c>
      <c r="C1136" s="591"/>
      <c r="D1136" s="592" t="s">
        <v>1336</v>
      </c>
      <c r="E1136" s="592"/>
      <c r="F1136" s="593" t="s">
        <v>1459</v>
      </c>
      <c r="G1136" s="592"/>
      <c r="H1136" s="594"/>
      <c r="I1136" s="595"/>
      <c r="J1136" s="596">
        <f>SUBTOTAL(9,J1137:J1140)</f>
        <v>0</v>
      </c>
      <c r="K1136" s="594"/>
      <c r="L1136" s="597">
        <f>SUBTOTAL(9,L1137:L1140)</f>
        <v>0</v>
      </c>
      <c r="M1136" s="594"/>
      <c r="N1136" s="597">
        <f>SUBTOTAL(9,N1137:N1140)</f>
        <v>0</v>
      </c>
      <c r="O1136" s="598"/>
      <c r="P1136" s="596">
        <f>SUBTOTAL(9,P1137:P1140)</f>
        <v>0</v>
      </c>
      <c r="Q1136" s="596">
        <f>SUBTOTAL(9,Q1137:Q1140)</f>
        <v>0</v>
      </c>
      <c r="R1136" s="592"/>
      <c r="S1136" s="592"/>
      <c r="T1136" s="590">
        <f>SUBTOTAL(9,T1137:T1140)</f>
        <v>1</v>
      </c>
      <c r="U1136" s="564"/>
      <c r="V1136" s="570"/>
      <c r="W1136" s="570"/>
      <c r="X1136" s="558"/>
    </row>
    <row r="1137" spans="1:27" ht="11.25" outlineLevel="3">
      <c r="A1137" s="599"/>
      <c r="B1137" s="600"/>
      <c r="C1137" s="601">
        <v>259</v>
      </c>
      <c r="D1137" s="602" t="s">
        <v>1458</v>
      </c>
      <c r="E1137" s="603" t="s">
        <v>1457</v>
      </c>
      <c r="F1137" s="604" t="s">
        <v>1456</v>
      </c>
      <c r="G1137" s="602" t="s">
        <v>1455</v>
      </c>
      <c r="H1137" s="605">
        <v>1</v>
      </c>
      <c r="I1137" s="606">
        <f>'23010 - elektro - silnopr...'!J59</f>
        <v>0</v>
      </c>
      <c r="J1137" s="607">
        <f>H1137*I1137</f>
        <v>0</v>
      </c>
      <c r="K1137" s="605"/>
      <c r="L1137" s="605">
        <f>H1137*K1137</f>
        <v>0</v>
      </c>
      <c r="M1137" s="605"/>
      <c r="N1137" s="605">
        <f>H1137*M1137</f>
        <v>0</v>
      </c>
      <c r="O1137" s="607">
        <v>21</v>
      </c>
      <c r="P1137" s="607">
        <f>J1137*(O1137/100)</f>
        <v>0</v>
      </c>
      <c r="Q1137" s="607">
        <f>J1137+P1137</f>
        <v>0</v>
      </c>
      <c r="R1137" s="608"/>
      <c r="S1137" s="608"/>
      <c r="T1137" s="609">
        <v>1</v>
      </c>
      <c r="U1137" s="570"/>
      <c r="V1137" s="570"/>
      <c r="W1137" s="570"/>
      <c r="X1137" s="558"/>
    </row>
    <row r="1138" spans="1:27" ht="9.75" outlineLevel="4">
      <c r="A1138" s="610"/>
      <c r="B1138" s="611"/>
      <c r="C1138" s="611"/>
      <c r="D1138" s="612"/>
      <c r="E1138" s="613" t="s">
        <v>1330</v>
      </c>
      <c r="F1138" s="641"/>
      <c r="G1138" s="641"/>
      <c r="H1138" s="642"/>
      <c r="I1138" s="643"/>
      <c r="J1138" s="644"/>
      <c r="K1138" s="614"/>
      <c r="L1138" s="614"/>
      <c r="M1138" s="614"/>
      <c r="N1138" s="614"/>
      <c r="O1138" s="615"/>
      <c r="P1138" s="615"/>
      <c r="Q1138" s="615"/>
      <c r="R1138" s="612"/>
      <c r="S1138" s="612"/>
      <c r="T1138" s="611"/>
      <c r="U1138" s="564"/>
      <c r="V1138" s="570"/>
      <c r="W1138" s="570"/>
      <c r="X1138" s="616">
        <f>F1138</f>
        <v>0</v>
      </c>
      <c r="Y1138" s="562"/>
      <c r="AA1138" s="617"/>
    </row>
    <row r="1139" spans="1:27" ht="7.5" customHeight="1" outlineLevel="4">
      <c r="B1139" s="557"/>
      <c r="C1139" s="557"/>
      <c r="D1139" s="558"/>
      <c r="E1139" s="558"/>
      <c r="F1139" s="618"/>
      <c r="G1139" s="558"/>
      <c r="H1139" s="559"/>
      <c r="I1139" s="560"/>
      <c r="J1139" s="561"/>
      <c r="K1139" s="559"/>
      <c r="L1139" s="559"/>
      <c r="M1139" s="559"/>
      <c r="N1139" s="559"/>
      <c r="O1139" s="561"/>
      <c r="P1139" s="561"/>
      <c r="Q1139" s="561"/>
      <c r="R1139" s="558"/>
      <c r="S1139" s="558"/>
      <c r="T1139" s="557"/>
      <c r="U1139" s="570"/>
      <c r="X1139" s="558"/>
    </row>
    <row r="1140" spans="1:27" outlineLevel="3">
      <c r="B1140" s="564"/>
      <c r="C1140" s="564"/>
      <c r="D1140" s="564"/>
      <c r="E1140" s="564"/>
      <c r="F1140" s="564"/>
      <c r="G1140" s="564"/>
      <c r="H1140" s="564"/>
      <c r="I1140" s="570"/>
      <c r="J1140" s="570"/>
      <c r="K1140" s="564"/>
      <c r="L1140" s="564"/>
      <c r="M1140" s="564"/>
      <c r="N1140" s="564"/>
      <c r="O1140" s="564"/>
      <c r="P1140" s="570"/>
      <c r="Q1140" s="570"/>
      <c r="R1140" s="570"/>
      <c r="S1140" s="564"/>
      <c r="T1140" s="564"/>
      <c r="X1140" s="564"/>
    </row>
    <row r="1141" spans="1:27" ht="12" outlineLevel="1">
      <c r="A1141" s="579" t="s">
        <v>1454</v>
      </c>
      <c r="B1141" s="580">
        <v>2</v>
      </c>
      <c r="C1141" s="581"/>
      <c r="D1141" s="582" t="s">
        <v>803</v>
      </c>
      <c r="E1141" s="582"/>
      <c r="F1141" s="583" t="s">
        <v>1453</v>
      </c>
      <c r="G1141" s="582"/>
      <c r="H1141" s="584"/>
      <c r="I1141" s="585"/>
      <c r="J1141" s="586">
        <f>SUBTOTAL(9,J1142:J1226)</f>
        <v>0</v>
      </c>
      <c r="K1141" s="584"/>
      <c r="L1141" s="587">
        <f>SUBTOTAL(9,L1142:L1226)</f>
        <v>0.56498680000000001</v>
      </c>
      <c r="M1141" s="584"/>
      <c r="N1141" s="587">
        <f>SUBTOTAL(9,N1142:N1226)</f>
        <v>0.55200000000000005</v>
      </c>
      <c r="O1141" s="588"/>
      <c r="P1141" s="586">
        <f>SUBTOTAL(9,P1142:P1226)</f>
        <v>0</v>
      </c>
      <c r="Q1141" s="586">
        <f>SUBTOTAL(9,Q1142:Q1226)</f>
        <v>0</v>
      </c>
      <c r="R1141" s="582"/>
      <c r="S1141" s="582"/>
      <c r="T1141" s="580">
        <f>SUBTOTAL(9,T1142:T1226)</f>
        <v>21</v>
      </c>
      <c r="U1141" s="564"/>
      <c r="V1141" s="570"/>
      <c r="W1141" s="570"/>
      <c r="X1141" s="558"/>
    </row>
    <row r="1142" spans="1:27" ht="11.25" outlineLevel="2">
      <c r="A1142" s="589" t="s">
        <v>1452</v>
      </c>
      <c r="B1142" s="590">
        <v>3</v>
      </c>
      <c r="C1142" s="591"/>
      <c r="D1142" s="592" t="s">
        <v>1336</v>
      </c>
      <c r="E1142" s="592"/>
      <c r="F1142" s="593" t="s">
        <v>1451</v>
      </c>
      <c r="G1142" s="592"/>
      <c r="H1142" s="594"/>
      <c r="I1142" s="595"/>
      <c r="J1142" s="596">
        <f>SUBTOTAL(9,J1143:J1151)</f>
        <v>0</v>
      </c>
      <c r="K1142" s="594"/>
      <c r="L1142" s="597">
        <f>SUBTOTAL(9,L1143:L1151)</f>
        <v>0.22477999999999998</v>
      </c>
      <c r="M1142" s="594"/>
      <c r="N1142" s="597">
        <f>SUBTOTAL(9,N1143:N1151)</f>
        <v>0.55200000000000005</v>
      </c>
      <c r="O1142" s="598"/>
      <c r="P1142" s="596">
        <f>SUBTOTAL(9,P1143:P1151)</f>
        <v>0</v>
      </c>
      <c r="Q1142" s="596">
        <f>SUBTOTAL(9,Q1143:Q1151)</f>
        <v>0</v>
      </c>
      <c r="R1142" s="592"/>
      <c r="S1142" s="592"/>
      <c r="T1142" s="590">
        <f>SUBTOTAL(9,T1143:T1151)</f>
        <v>2</v>
      </c>
      <c r="U1142" s="564"/>
      <c r="V1142" s="570"/>
      <c r="W1142" s="570"/>
      <c r="X1142" s="558"/>
    </row>
    <row r="1143" spans="1:27" ht="22.5" outlineLevel="3">
      <c r="A1143" s="599"/>
      <c r="B1143" s="600"/>
      <c r="C1143" s="601">
        <v>260</v>
      </c>
      <c r="D1143" s="602" t="s">
        <v>1368</v>
      </c>
      <c r="E1143" s="603" t="s">
        <v>1450</v>
      </c>
      <c r="F1143" s="604" t="s">
        <v>1449</v>
      </c>
      <c r="G1143" s="602" t="s">
        <v>1426</v>
      </c>
      <c r="H1143" s="605">
        <v>276</v>
      </c>
      <c r="I1143" s="606">
        <v>0</v>
      </c>
      <c r="J1143" s="607">
        <f>H1143*I1143</f>
        <v>0</v>
      </c>
      <c r="K1143" s="605">
        <v>2.2000000000000001E-4</v>
      </c>
      <c r="L1143" s="605">
        <f>H1143*K1143</f>
        <v>6.0720000000000003E-2</v>
      </c>
      <c r="M1143" s="605">
        <v>2E-3</v>
      </c>
      <c r="N1143" s="605">
        <f>H1143*M1143</f>
        <v>0.55200000000000005</v>
      </c>
      <c r="O1143" s="607">
        <v>21</v>
      </c>
      <c r="P1143" s="607">
        <f>J1143*(O1143/100)</f>
        <v>0</v>
      </c>
      <c r="Q1143" s="607">
        <f>J1143+P1143</f>
        <v>0</v>
      </c>
      <c r="R1143" s="608"/>
      <c r="S1143" s="608"/>
      <c r="T1143" s="609">
        <v>1</v>
      </c>
      <c r="U1143" s="570"/>
      <c r="V1143" s="570"/>
      <c r="W1143" s="570"/>
      <c r="X1143" s="558"/>
    </row>
    <row r="1144" spans="1:27" ht="39" outlineLevel="4">
      <c r="A1144" s="610"/>
      <c r="B1144" s="611"/>
      <c r="C1144" s="611"/>
      <c r="D1144" s="612"/>
      <c r="E1144" s="613" t="s">
        <v>1330</v>
      </c>
      <c r="F1144" s="641" t="s">
        <v>1448</v>
      </c>
      <c r="G1144" s="641"/>
      <c r="H1144" s="642"/>
      <c r="I1144" s="643"/>
      <c r="J1144" s="644"/>
      <c r="K1144" s="614"/>
      <c r="L1144" s="614"/>
      <c r="M1144" s="614"/>
      <c r="N1144" s="614"/>
      <c r="O1144" s="615"/>
      <c r="P1144" s="615"/>
      <c r="Q1144" s="615"/>
      <c r="R1144" s="612"/>
      <c r="S1144" s="612"/>
      <c r="T1144" s="611"/>
      <c r="U1144" s="564"/>
      <c r="V1144" s="570"/>
      <c r="W1144" s="570"/>
      <c r="X1144" s="616" t="str">
        <f>F1144</f>
        <v>Zakrytí vnějších ploch před znečištěním  
  včetně pozdějšího odkrytí 
    výplní otvorů a svislých ploch 
      fólií přilepenou na začišťovací lištu</v>
      </c>
      <c r="Y1144" s="562"/>
      <c r="AA1144" s="617"/>
    </row>
    <row r="1145" spans="1:27" ht="7.5" customHeight="1" outlineLevel="4">
      <c r="B1145" s="557"/>
      <c r="C1145" s="557"/>
      <c r="D1145" s="558"/>
      <c r="E1145" s="558"/>
      <c r="F1145" s="618"/>
      <c r="G1145" s="558"/>
      <c r="H1145" s="559"/>
      <c r="I1145" s="560"/>
      <c r="J1145" s="561"/>
      <c r="K1145" s="559"/>
      <c r="L1145" s="559"/>
      <c r="M1145" s="559"/>
      <c r="N1145" s="559"/>
      <c r="O1145" s="561"/>
      <c r="P1145" s="561"/>
      <c r="Q1145" s="561"/>
      <c r="R1145" s="558"/>
      <c r="S1145" s="558"/>
      <c r="T1145" s="557"/>
      <c r="U1145" s="570"/>
      <c r="X1145" s="558"/>
    </row>
    <row r="1146" spans="1:27" ht="11.25" customHeight="1" outlineLevel="4">
      <c r="A1146" s="619"/>
      <c r="B1146" s="620"/>
      <c r="C1146" s="620"/>
      <c r="D1146" s="621"/>
      <c r="E1146" s="622" t="s">
        <v>1434</v>
      </c>
      <c r="F1146" s="623" t="s">
        <v>1447</v>
      </c>
      <c r="G1146" s="621"/>
      <c r="H1146" s="624">
        <v>276</v>
      </c>
      <c r="I1146" s="625"/>
      <c r="J1146" s="626"/>
      <c r="K1146" s="627"/>
      <c r="L1146" s="627"/>
      <c r="M1146" s="627"/>
      <c r="N1146" s="627"/>
      <c r="O1146" s="626"/>
      <c r="P1146" s="626"/>
      <c r="Q1146" s="626"/>
      <c r="R1146" s="621"/>
      <c r="S1146" s="621"/>
      <c r="T1146" s="620"/>
      <c r="U1146" s="564"/>
      <c r="V1146" s="570"/>
      <c r="W1146" s="570"/>
      <c r="X1146" s="558"/>
    </row>
    <row r="1147" spans="1:27" ht="7.5" customHeight="1" outlineLevel="4">
      <c r="A1147" s="570"/>
      <c r="B1147" s="557"/>
      <c r="C1147" s="557"/>
      <c r="D1147" s="558"/>
      <c r="E1147" s="558"/>
      <c r="F1147" s="568"/>
      <c r="G1147" s="558"/>
      <c r="H1147" s="559"/>
      <c r="I1147" s="560"/>
      <c r="J1147" s="561"/>
      <c r="K1147" s="559"/>
      <c r="L1147" s="559"/>
      <c r="M1147" s="559"/>
      <c r="N1147" s="559"/>
      <c r="O1147" s="561"/>
      <c r="P1147" s="561"/>
      <c r="Q1147" s="561"/>
      <c r="R1147" s="558"/>
      <c r="S1147" s="558"/>
      <c r="T1147" s="557"/>
      <c r="U1147" s="570"/>
      <c r="X1147" s="558"/>
    </row>
    <row r="1148" spans="1:27" ht="11.25" outlineLevel="3">
      <c r="A1148" s="599"/>
      <c r="B1148" s="600"/>
      <c r="C1148" s="601">
        <v>261</v>
      </c>
      <c r="D1148" s="602" t="s">
        <v>1368</v>
      </c>
      <c r="E1148" s="603" t="s">
        <v>1446</v>
      </c>
      <c r="F1148" s="604" t="s">
        <v>1445</v>
      </c>
      <c r="G1148" s="602" t="s">
        <v>137</v>
      </c>
      <c r="H1148" s="605">
        <v>13</v>
      </c>
      <c r="I1148" s="606">
        <v>0</v>
      </c>
      <c r="J1148" s="607">
        <f>H1148*I1148</f>
        <v>0</v>
      </c>
      <c r="K1148" s="605">
        <v>1.2619999999999999E-2</v>
      </c>
      <c r="L1148" s="605">
        <f>H1148*K1148</f>
        <v>0.16405999999999998</v>
      </c>
      <c r="M1148" s="605"/>
      <c r="N1148" s="605">
        <f>H1148*M1148</f>
        <v>0</v>
      </c>
      <c r="O1148" s="607">
        <v>21</v>
      </c>
      <c r="P1148" s="607">
        <f>J1148*(O1148/100)</f>
        <v>0</v>
      </c>
      <c r="Q1148" s="607">
        <f>J1148+P1148</f>
        <v>0</v>
      </c>
      <c r="R1148" s="608"/>
      <c r="S1148" s="608"/>
      <c r="T1148" s="609">
        <v>1</v>
      </c>
      <c r="U1148" s="570"/>
      <c r="V1148" s="570"/>
      <c r="W1148" s="570"/>
      <c r="X1148" s="558"/>
    </row>
    <row r="1149" spans="1:27" ht="9.75" outlineLevel="4">
      <c r="A1149" s="610"/>
      <c r="B1149" s="611"/>
      <c r="C1149" s="611"/>
      <c r="D1149" s="612"/>
      <c r="E1149" s="613" t="s">
        <v>1330</v>
      </c>
      <c r="F1149" s="641" t="s">
        <v>1444</v>
      </c>
      <c r="G1149" s="641"/>
      <c r="H1149" s="642"/>
      <c r="I1149" s="643"/>
      <c r="J1149" s="644"/>
      <c r="K1149" s="614"/>
      <c r="L1149" s="614"/>
      <c r="M1149" s="614"/>
      <c r="N1149" s="614"/>
      <c r="O1149" s="615"/>
      <c r="P1149" s="615"/>
      <c r="Q1149" s="615"/>
      <c r="R1149" s="612"/>
      <c r="S1149" s="612"/>
      <c r="T1149" s="611"/>
      <c r="U1149" s="564"/>
      <c r="V1149" s="570"/>
      <c r="W1149" s="570"/>
      <c r="X1149" s="616" t="str">
        <f>F1149</f>
        <v>Zazdívka otvorů ve zdivu nadzákladovém cihlami pálenými plochy do 0,0225 m2, ve zdi tl. do 300 mm</v>
      </c>
      <c r="Y1149" s="562"/>
      <c r="AA1149" s="617"/>
    </row>
    <row r="1150" spans="1:27" ht="7.5" customHeight="1" outlineLevel="4">
      <c r="B1150" s="557"/>
      <c r="C1150" s="557"/>
      <c r="D1150" s="558"/>
      <c r="E1150" s="558"/>
      <c r="F1150" s="618"/>
      <c r="G1150" s="558"/>
      <c r="H1150" s="559"/>
      <c r="I1150" s="560"/>
      <c r="J1150" s="561"/>
      <c r="K1150" s="559"/>
      <c r="L1150" s="559"/>
      <c r="M1150" s="559"/>
      <c r="N1150" s="559"/>
      <c r="O1150" s="561"/>
      <c r="P1150" s="561"/>
      <c r="Q1150" s="561"/>
      <c r="R1150" s="558"/>
      <c r="S1150" s="558"/>
      <c r="T1150" s="557"/>
      <c r="U1150" s="570"/>
      <c r="X1150" s="558"/>
    </row>
    <row r="1151" spans="1:27" outlineLevel="3">
      <c r="B1151" s="564"/>
      <c r="C1151" s="564"/>
      <c r="D1151" s="564"/>
      <c r="E1151" s="564"/>
      <c r="F1151" s="564"/>
      <c r="G1151" s="564"/>
      <c r="H1151" s="564"/>
      <c r="I1151" s="570"/>
      <c r="J1151" s="570"/>
      <c r="K1151" s="564"/>
      <c r="L1151" s="564"/>
      <c r="M1151" s="564"/>
      <c r="N1151" s="564"/>
      <c r="O1151" s="564"/>
      <c r="P1151" s="570"/>
      <c r="Q1151" s="570"/>
      <c r="R1151" s="570"/>
      <c r="S1151" s="564"/>
      <c r="T1151" s="564"/>
      <c r="X1151" s="564"/>
    </row>
    <row r="1152" spans="1:27" ht="11.25" outlineLevel="2">
      <c r="A1152" s="589" t="s">
        <v>1443</v>
      </c>
      <c r="B1152" s="590">
        <v>3</v>
      </c>
      <c r="C1152" s="591"/>
      <c r="D1152" s="592" t="s">
        <v>1336</v>
      </c>
      <c r="E1152" s="592"/>
      <c r="F1152" s="593" t="s">
        <v>1442</v>
      </c>
      <c r="G1152" s="592"/>
      <c r="H1152" s="594"/>
      <c r="I1152" s="595"/>
      <c r="J1152" s="596">
        <f>SUBTOTAL(9,J1153:J1169)</f>
        <v>0</v>
      </c>
      <c r="K1152" s="594"/>
      <c r="L1152" s="597">
        <f>SUBTOTAL(9,L1153:L1169)</f>
        <v>3.1960000000000002E-2</v>
      </c>
      <c r="M1152" s="594"/>
      <c r="N1152" s="597">
        <f>SUBTOTAL(9,N1153:N1169)</f>
        <v>0</v>
      </c>
      <c r="O1152" s="598"/>
      <c r="P1152" s="596">
        <f>SUBTOTAL(9,P1153:P1169)</f>
        <v>0</v>
      </c>
      <c r="Q1152" s="596">
        <f>SUBTOTAL(9,Q1153:Q1169)</f>
        <v>0</v>
      </c>
      <c r="R1152" s="592"/>
      <c r="S1152" s="592"/>
      <c r="T1152" s="590">
        <f>SUBTOTAL(9,T1153:T1169)</f>
        <v>4</v>
      </c>
      <c r="U1152" s="564"/>
      <c r="V1152" s="570"/>
      <c r="W1152" s="570"/>
      <c r="X1152" s="558"/>
    </row>
    <row r="1153" spans="1:27" ht="22.5" outlineLevel="3">
      <c r="A1153" s="599"/>
      <c r="B1153" s="600"/>
      <c r="C1153" s="601">
        <v>262</v>
      </c>
      <c r="D1153" s="602" t="s">
        <v>1368</v>
      </c>
      <c r="E1153" s="603" t="s">
        <v>1441</v>
      </c>
      <c r="F1153" s="604" t="s">
        <v>1440</v>
      </c>
      <c r="G1153" s="602" t="s">
        <v>1430</v>
      </c>
      <c r="H1153" s="605">
        <v>272</v>
      </c>
      <c r="I1153" s="606">
        <v>0</v>
      </c>
      <c r="J1153" s="607">
        <f>H1153*I1153</f>
        <v>0</v>
      </c>
      <c r="K1153" s="605"/>
      <c r="L1153" s="605">
        <f>H1153*K1153</f>
        <v>0</v>
      </c>
      <c r="M1153" s="605"/>
      <c r="N1153" s="605">
        <f>H1153*M1153</f>
        <v>0</v>
      </c>
      <c r="O1153" s="607">
        <v>21</v>
      </c>
      <c r="P1153" s="607">
        <f>J1153*(O1153/100)</f>
        <v>0</v>
      </c>
      <c r="Q1153" s="607">
        <f>J1153+P1153</f>
        <v>0</v>
      </c>
      <c r="R1153" s="608"/>
      <c r="S1153" s="608" t="s">
        <v>1425</v>
      </c>
      <c r="T1153" s="609">
        <v>1</v>
      </c>
      <c r="U1153" s="570"/>
      <c r="V1153" s="570"/>
      <c r="W1153" s="570"/>
      <c r="X1153" s="558"/>
    </row>
    <row r="1154" spans="1:27" ht="9.75" outlineLevel="4">
      <c r="A1154" s="610"/>
      <c r="B1154" s="611"/>
      <c r="C1154" s="611"/>
      <c r="D1154" s="612"/>
      <c r="E1154" s="613" t="s">
        <v>1330</v>
      </c>
      <c r="F1154" s="641" t="s">
        <v>1439</v>
      </c>
      <c r="G1154" s="641"/>
      <c r="H1154" s="642"/>
      <c r="I1154" s="643"/>
      <c r="J1154" s="644"/>
      <c r="K1154" s="614"/>
      <c r="L1154" s="614"/>
      <c r="M1154" s="614"/>
      <c r="N1154" s="614"/>
      <c r="O1154" s="615"/>
      <c r="P1154" s="615"/>
      <c r="Q1154" s="615"/>
      <c r="R1154" s="612"/>
      <c r="S1154" s="612"/>
      <c r="T1154" s="611"/>
      <c r="U1154" s="564"/>
      <c r="V1154" s="570"/>
      <c r="W1154" s="570"/>
      <c r="X1154" s="616" t="str">
        <f>F1154</f>
        <v>Montáž lešení prostorového rámového lehkého pracovního s podlahami s provozním zatížením tř. 3 do 200 kg/m2, výšky do 10 m</v>
      </c>
      <c r="Y1154" s="562"/>
      <c r="AA1154" s="617"/>
    </row>
    <row r="1155" spans="1:27" ht="7.5" customHeight="1" outlineLevel="4">
      <c r="B1155" s="557"/>
      <c r="C1155" s="557"/>
      <c r="D1155" s="558"/>
      <c r="E1155" s="558"/>
      <c r="F1155" s="618"/>
      <c r="G1155" s="558"/>
      <c r="H1155" s="559"/>
      <c r="I1155" s="560"/>
      <c r="J1155" s="561"/>
      <c r="K1155" s="559"/>
      <c r="L1155" s="559"/>
      <c r="M1155" s="559"/>
      <c r="N1155" s="559"/>
      <c r="O1155" s="561"/>
      <c r="P1155" s="561"/>
      <c r="Q1155" s="561"/>
      <c r="R1155" s="558"/>
      <c r="S1155" s="558"/>
      <c r="T1155" s="557"/>
      <c r="U1155" s="570"/>
      <c r="X1155" s="558"/>
    </row>
    <row r="1156" spans="1:27" ht="11.25" customHeight="1" outlineLevel="4">
      <c r="A1156" s="619"/>
      <c r="B1156" s="620"/>
      <c r="C1156" s="620"/>
      <c r="D1156" s="621"/>
      <c r="E1156" s="622" t="s">
        <v>1434</v>
      </c>
      <c r="F1156" s="623" t="s">
        <v>1438</v>
      </c>
      <c r="G1156" s="621"/>
      <c r="H1156" s="624">
        <v>272</v>
      </c>
      <c r="I1156" s="625"/>
      <c r="J1156" s="626"/>
      <c r="K1156" s="627"/>
      <c r="L1156" s="627"/>
      <c r="M1156" s="627"/>
      <c r="N1156" s="627"/>
      <c r="O1156" s="626"/>
      <c r="P1156" s="626"/>
      <c r="Q1156" s="626"/>
      <c r="R1156" s="621"/>
      <c r="S1156" s="621"/>
      <c r="T1156" s="620"/>
      <c r="U1156" s="564"/>
      <c r="V1156" s="570"/>
      <c r="W1156" s="570"/>
      <c r="X1156" s="558"/>
    </row>
    <row r="1157" spans="1:27" ht="7.5" customHeight="1" outlineLevel="4">
      <c r="A1157" s="570"/>
      <c r="B1157" s="557"/>
      <c r="C1157" s="557"/>
      <c r="D1157" s="558"/>
      <c r="E1157" s="558"/>
      <c r="F1157" s="568"/>
      <c r="G1157" s="558"/>
      <c r="H1157" s="559"/>
      <c r="I1157" s="560"/>
      <c r="J1157" s="561"/>
      <c r="K1157" s="559"/>
      <c r="L1157" s="559"/>
      <c r="M1157" s="559"/>
      <c r="N1157" s="559"/>
      <c r="O1157" s="561"/>
      <c r="P1157" s="561"/>
      <c r="Q1157" s="561"/>
      <c r="R1157" s="558"/>
      <c r="S1157" s="558"/>
      <c r="T1157" s="557"/>
      <c r="U1157" s="570"/>
      <c r="X1157" s="558"/>
    </row>
    <row r="1158" spans="1:27" ht="11.25" outlineLevel="3">
      <c r="A1158" s="599"/>
      <c r="B1158" s="600"/>
      <c r="C1158" s="601">
        <v>263</v>
      </c>
      <c r="D1158" s="602" t="s">
        <v>1368</v>
      </c>
      <c r="E1158" s="603" t="s">
        <v>1437</v>
      </c>
      <c r="F1158" s="604" t="s">
        <v>1436</v>
      </c>
      <c r="G1158" s="602" t="s">
        <v>1430</v>
      </c>
      <c r="H1158" s="605">
        <v>16320</v>
      </c>
      <c r="I1158" s="606">
        <v>0</v>
      </c>
      <c r="J1158" s="607">
        <f>H1158*I1158</f>
        <v>0</v>
      </c>
      <c r="K1158" s="605"/>
      <c r="L1158" s="605">
        <f>H1158*K1158</f>
        <v>0</v>
      </c>
      <c r="M1158" s="605"/>
      <c r="N1158" s="605">
        <f>H1158*M1158</f>
        <v>0</v>
      </c>
      <c r="O1158" s="607">
        <v>21</v>
      </c>
      <c r="P1158" s="607">
        <f>J1158*(O1158/100)</f>
        <v>0</v>
      </c>
      <c r="Q1158" s="607">
        <f>J1158+P1158</f>
        <v>0</v>
      </c>
      <c r="R1158" s="608"/>
      <c r="S1158" s="608" t="s">
        <v>1425</v>
      </c>
      <c r="T1158" s="609">
        <v>1</v>
      </c>
      <c r="U1158" s="570"/>
      <c r="V1158" s="570"/>
      <c r="W1158" s="570"/>
      <c r="X1158" s="558"/>
    </row>
    <row r="1159" spans="1:27" ht="9.75" outlineLevel="4">
      <c r="A1159" s="610"/>
      <c r="B1159" s="611"/>
      <c r="C1159" s="611"/>
      <c r="D1159" s="612"/>
      <c r="E1159" s="613" t="s">
        <v>1330</v>
      </c>
      <c r="F1159" s="641" t="s">
        <v>1435</v>
      </c>
      <c r="G1159" s="641"/>
      <c r="H1159" s="642"/>
      <c r="I1159" s="643"/>
      <c r="J1159" s="644"/>
      <c r="K1159" s="614"/>
      <c r="L1159" s="614"/>
      <c r="M1159" s="614"/>
      <c r="N1159" s="614"/>
      <c r="O1159" s="615"/>
      <c r="P1159" s="615"/>
      <c r="Q1159" s="615"/>
      <c r="R1159" s="612"/>
      <c r="S1159" s="612"/>
      <c r="T1159" s="611"/>
      <c r="U1159" s="564"/>
      <c r="V1159" s="570"/>
      <c r="W1159" s="570"/>
      <c r="X1159" s="616" t="str">
        <f>F1159</f>
        <v>Montáž lešení prostorového rámového lehkého pracovního s podlahami Příplatek za první a každý další den použití lešení k ceně -1111</v>
      </c>
      <c r="Y1159" s="562"/>
      <c r="AA1159" s="617"/>
    </row>
    <row r="1160" spans="1:27" ht="7.5" customHeight="1" outlineLevel="4">
      <c r="B1160" s="557"/>
      <c r="C1160" s="557"/>
      <c r="D1160" s="558"/>
      <c r="E1160" s="558"/>
      <c r="F1160" s="618"/>
      <c r="G1160" s="558"/>
      <c r="H1160" s="559"/>
      <c r="I1160" s="560"/>
      <c r="J1160" s="561"/>
      <c r="K1160" s="559"/>
      <c r="L1160" s="559"/>
      <c r="M1160" s="559"/>
      <c r="N1160" s="559"/>
      <c r="O1160" s="561"/>
      <c r="P1160" s="561"/>
      <c r="Q1160" s="561"/>
      <c r="R1160" s="558"/>
      <c r="S1160" s="558"/>
      <c r="T1160" s="557"/>
      <c r="U1160" s="570"/>
      <c r="X1160" s="558"/>
    </row>
    <row r="1161" spans="1:27" ht="11.25" customHeight="1" outlineLevel="4">
      <c r="A1161" s="619"/>
      <c r="B1161" s="620"/>
      <c r="C1161" s="620"/>
      <c r="D1161" s="621"/>
      <c r="E1161" s="622" t="s">
        <v>1434</v>
      </c>
      <c r="F1161" s="623" t="s">
        <v>1433</v>
      </c>
      <c r="G1161" s="621"/>
      <c r="H1161" s="624">
        <v>16320</v>
      </c>
      <c r="I1161" s="625"/>
      <c r="J1161" s="626"/>
      <c r="K1161" s="627"/>
      <c r="L1161" s="627"/>
      <c r="M1161" s="627"/>
      <c r="N1161" s="627"/>
      <c r="O1161" s="626"/>
      <c r="P1161" s="626"/>
      <c r="Q1161" s="626"/>
      <c r="R1161" s="621"/>
      <c r="S1161" s="621"/>
      <c r="T1161" s="620"/>
      <c r="U1161" s="564"/>
      <c r="V1161" s="570"/>
      <c r="W1161" s="570"/>
      <c r="X1161" s="558"/>
    </row>
    <row r="1162" spans="1:27" ht="7.5" customHeight="1" outlineLevel="4">
      <c r="A1162" s="570"/>
      <c r="B1162" s="557"/>
      <c r="C1162" s="557"/>
      <c r="D1162" s="558"/>
      <c r="E1162" s="558"/>
      <c r="F1162" s="568"/>
      <c r="G1162" s="558"/>
      <c r="H1162" s="559"/>
      <c r="I1162" s="560"/>
      <c r="J1162" s="561"/>
      <c r="K1162" s="559"/>
      <c r="L1162" s="559"/>
      <c r="M1162" s="559"/>
      <c r="N1162" s="559"/>
      <c r="O1162" s="561"/>
      <c r="P1162" s="561"/>
      <c r="Q1162" s="561"/>
      <c r="R1162" s="558"/>
      <c r="S1162" s="558"/>
      <c r="T1162" s="557"/>
      <c r="U1162" s="570"/>
      <c r="X1162" s="558"/>
    </row>
    <row r="1163" spans="1:27" ht="11.25" outlineLevel="3">
      <c r="A1163" s="599"/>
      <c r="B1163" s="600"/>
      <c r="C1163" s="601">
        <v>264</v>
      </c>
      <c r="D1163" s="602" t="s">
        <v>1368</v>
      </c>
      <c r="E1163" s="603" t="s">
        <v>1432</v>
      </c>
      <c r="F1163" s="604" t="s">
        <v>1431</v>
      </c>
      <c r="G1163" s="602" t="s">
        <v>1430</v>
      </c>
      <c r="H1163" s="605">
        <v>272</v>
      </c>
      <c r="I1163" s="606">
        <v>0</v>
      </c>
      <c r="J1163" s="607">
        <f>H1163*I1163</f>
        <v>0</v>
      </c>
      <c r="K1163" s="605"/>
      <c r="L1163" s="605">
        <f>H1163*K1163</f>
        <v>0</v>
      </c>
      <c r="M1163" s="605"/>
      <c r="N1163" s="605">
        <f>H1163*M1163</f>
        <v>0</v>
      </c>
      <c r="O1163" s="607">
        <v>21</v>
      </c>
      <c r="P1163" s="607">
        <f>J1163*(O1163/100)</f>
        <v>0</v>
      </c>
      <c r="Q1163" s="607">
        <f>J1163+P1163</f>
        <v>0</v>
      </c>
      <c r="R1163" s="608"/>
      <c r="S1163" s="608" t="s">
        <v>1425</v>
      </c>
      <c r="T1163" s="609">
        <v>1</v>
      </c>
      <c r="U1163" s="570"/>
      <c r="V1163" s="570"/>
      <c r="W1163" s="570"/>
      <c r="X1163" s="558"/>
    </row>
    <row r="1164" spans="1:27" ht="9.75" outlineLevel="4">
      <c r="A1164" s="610"/>
      <c r="B1164" s="611"/>
      <c r="C1164" s="611"/>
      <c r="D1164" s="612"/>
      <c r="E1164" s="613" t="s">
        <v>1330</v>
      </c>
      <c r="F1164" s="641" t="s">
        <v>1429</v>
      </c>
      <c r="G1164" s="641"/>
      <c r="H1164" s="642"/>
      <c r="I1164" s="643"/>
      <c r="J1164" s="644"/>
      <c r="K1164" s="614"/>
      <c r="L1164" s="614"/>
      <c r="M1164" s="614"/>
      <c r="N1164" s="614"/>
      <c r="O1164" s="615"/>
      <c r="P1164" s="615"/>
      <c r="Q1164" s="615"/>
      <c r="R1164" s="612"/>
      <c r="S1164" s="612"/>
      <c r="T1164" s="611"/>
      <c r="U1164" s="564"/>
      <c r="V1164" s="570"/>
      <c r="W1164" s="570"/>
      <c r="X1164" s="616" t="str">
        <f>F1164</f>
        <v>Demontáž lešení prostorového rámového lehkého pracovního s podlahami s provozním zatížením tř. 3 do 200 kg/m2, výšky do 10 m</v>
      </c>
      <c r="Y1164" s="562"/>
      <c r="AA1164" s="617"/>
    </row>
    <row r="1165" spans="1:27" ht="7.5" customHeight="1" outlineLevel="4">
      <c r="B1165" s="557"/>
      <c r="C1165" s="557"/>
      <c r="D1165" s="558"/>
      <c r="E1165" s="558"/>
      <c r="F1165" s="618"/>
      <c r="G1165" s="558"/>
      <c r="H1165" s="559"/>
      <c r="I1165" s="560"/>
      <c r="J1165" s="561"/>
      <c r="K1165" s="559"/>
      <c r="L1165" s="559"/>
      <c r="M1165" s="559"/>
      <c r="N1165" s="559"/>
      <c r="O1165" s="561"/>
      <c r="P1165" s="561"/>
      <c r="Q1165" s="561"/>
      <c r="R1165" s="558"/>
      <c r="S1165" s="558"/>
      <c r="T1165" s="557"/>
      <c r="U1165" s="570"/>
      <c r="X1165" s="558"/>
    </row>
    <row r="1166" spans="1:27" ht="22.5" outlineLevel="3">
      <c r="A1166" s="599"/>
      <c r="B1166" s="600"/>
      <c r="C1166" s="601">
        <v>265</v>
      </c>
      <c r="D1166" s="602" t="s">
        <v>1368</v>
      </c>
      <c r="E1166" s="603" t="s">
        <v>1428</v>
      </c>
      <c r="F1166" s="604" t="s">
        <v>1427</v>
      </c>
      <c r="G1166" s="602" t="s">
        <v>1426</v>
      </c>
      <c r="H1166" s="605">
        <v>68</v>
      </c>
      <c r="I1166" s="606">
        <v>0</v>
      </c>
      <c r="J1166" s="607">
        <f>H1166*I1166</f>
        <v>0</v>
      </c>
      <c r="K1166" s="605">
        <v>4.6999999999999999E-4</v>
      </c>
      <c r="L1166" s="605">
        <f>H1166*K1166</f>
        <v>3.1960000000000002E-2</v>
      </c>
      <c r="M1166" s="605"/>
      <c r="N1166" s="605">
        <f>H1166*M1166</f>
        <v>0</v>
      </c>
      <c r="O1166" s="607">
        <v>21</v>
      </c>
      <c r="P1166" s="607">
        <f>J1166*(O1166/100)</f>
        <v>0</v>
      </c>
      <c r="Q1166" s="607">
        <f>J1166+P1166</f>
        <v>0</v>
      </c>
      <c r="R1166" s="608"/>
      <c r="S1166" s="608" t="s">
        <v>1425</v>
      </c>
      <c r="T1166" s="609">
        <v>1</v>
      </c>
      <c r="U1166" s="570"/>
      <c r="V1166" s="570"/>
      <c r="W1166" s="570"/>
      <c r="X1166" s="558"/>
    </row>
    <row r="1167" spans="1:27" ht="9.75" outlineLevel="4">
      <c r="A1167" s="610"/>
      <c r="B1167" s="611"/>
      <c r="C1167" s="611"/>
      <c r="D1167" s="612"/>
      <c r="E1167" s="613" t="s">
        <v>1330</v>
      </c>
      <c r="F1167" s="641" t="s">
        <v>1424</v>
      </c>
      <c r="G1167" s="641"/>
      <c r="H1167" s="642"/>
      <c r="I1167" s="643"/>
      <c r="J1167" s="644"/>
      <c r="K1167" s="614"/>
      <c r="L1167" s="614"/>
      <c r="M1167" s="614"/>
      <c r="N1167" s="614"/>
      <c r="O1167" s="615"/>
      <c r="P1167" s="615"/>
      <c r="Q1167" s="615"/>
      <c r="R1167" s="612"/>
      <c r="S1167" s="612"/>
      <c r="T1167" s="611"/>
      <c r="U1167" s="564"/>
      <c r="V1167" s="570"/>
      <c r="W1167" s="570"/>
      <c r="X1167" s="616" t="str">
        <f>F1167</f>
        <v>Geotextilie netkaná pro ochranu, separaci nebo filtraci měrná hmotnost přes 200 do 300 g/m2</v>
      </c>
      <c r="Y1167" s="562"/>
      <c r="AA1167" s="617"/>
    </row>
    <row r="1168" spans="1:27" ht="7.5" customHeight="1" outlineLevel="4">
      <c r="B1168" s="557"/>
      <c r="C1168" s="557"/>
      <c r="D1168" s="558"/>
      <c r="E1168" s="558"/>
      <c r="F1168" s="618"/>
      <c r="G1168" s="558"/>
      <c r="H1168" s="559"/>
      <c r="I1168" s="560"/>
      <c r="J1168" s="561"/>
      <c r="K1168" s="559"/>
      <c r="L1168" s="559"/>
      <c r="M1168" s="559"/>
      <c r="N1168" s="559"/>
      <c r="O1168" s="561"/>
      <c r="P1168" s="561"/>
      <c r="Q1168" s="561"/>
      <c r="R1168" s="558"/>
      <c r="S1168" s="558"/>
      <c r="T1168" s="557"/>
      <c r="U1168" s="570"/>
      <c r="X1168" s="558"/>
    </row>
    <row r="1169" spans="1:27" outlineLevel="3">
      <c r="B1169" s="564"/>
      <c r="C1169" s="564"/>
      <c r="D1169" s="564"/>
      <c r="E1169" s="564"/>
      <c r="F1169" s="564"/>
      <c r="G1169" s="564"/>
      <c r="H1169" s="564"/>
      <c r="I1169" s="570"/>
      <c r="J1169" s="570"/>
      <c r="K1169" s="564"/>
      <c r="L1169" s="564"/>
      <c r="M1169" s="564"/>
      <c r="N1169" s="564"/>
      <c r="O1169" s="564"/>
      <c r="P1169" s="570"/>
      <c r="Q1169" s="570"/>
      <c r="R1169" s="570"/>
      <c r="S1169" s="564"/>
      <c r="T1169" s="564"/>
      <c r="X1169" s="564"/>
    </row>
    <row r="1170" spans="1:27" ht="11.25" outlineLevel="2">
      <c r="A1170" s="589" t="s">
        <v>1423</v>
      </c>
      <c r="B1170" s="590">
        <v>3</v>
      </c>
      <c r="C1170" s="591"/>
      <c r="D1170" s="592" t="s">
        <v>1336</v>
      </c>
      <c r="E1170" s="592"/>
      <c r="F1170" s="593" t="s">
        <v>1422</v>
      </c>
      <c r="G1170" s="592"/>
      <c r="H1170" s="594"/>
      <c r="I1170" s="595"/>
      <c r="J1170" s="596">
        <f>SUBTOTAL(9,J1171:J1180)</f>
        <v>0</v>
      </c>
      <c r="K1170" s="594"/>
      <c r="L1170" s="597">
        <f>SUBTOTAL(9,L1171:L1180)</f>
        <v>1.5346800000000001E-2</v>
      </c>
      <c r="M1170" s="594"/>
      <c r="N1170" s="597">
        <f>SUBTOTAL(9,N1171:N1180)</f>
        <v>0</v>
      </c>
      <c r="O1170" s="598"/>
      <c r="P1170" s="596">
        <f>SUBTOTAL(9,P1171:P1180)</f>
        <v>0</v>
      </c>
      <c r="Q1170" s="596">
        <f>SUBTOTAL(9,Q1171:Q1180)</f>
        <v>0</v>
      </c>
      <c r="R1170" s="592"/>
      <c r="S1170" s="592"/>
      <c r="T1170" s="590">
        <f>SUBTOTAL(9,T1171:T1180)</f>
        <v>3</v>
      </c>
      <c r="U1170" s="564"/>
      <c r="V1170" s="570"/>
      <c r="W1170" s="570"/>
      <c r="X1170" s="558"/>
    </row>
    <row r="1171" spans="1:27" ht="11.25" outlineLevel="3">
      <c r="A1171" s="599"/>
      <c r="B1171" s="600"/>
      <c r="C1171" s="601">
        <v>266</v>
      </c>
      <c r="D1171" s="602" t="s">
        <v>1368</v>
      </c>
      <c r="E1171" s="603" t="s">
        <v>1421</v>
      </c>
      <c r="F1171" s="604" t="s">
        <v>1420</v>
      </c>
      <c r="G1171" s="602" t="s">
        <v>114</v>
      </c>
      <c r="H1171" s="605">
        <v>42</v>
      </c>
      <c r="I1171" s="606">
        <v>0</v>
      </c>
      <c r="J1171" s="607">
        <f>H1171*I1171</f>
        <v>0</v>
      </c>
      <c r="K1171" s="605">
        <v>9.0000000000000006E-5</v>
      </c>
      <c r="L1171" s="605">
        <f>H1171*K1171</f>
        <v>3.7800000000000004E-3</v>
      </c>
      <c r="M1171" s="605"/>
      <c r="N1171" s="605">
        <f>H1171*M1171</f>
        <v>0</v>
      </c>
      <c r="O1171" s="607">
        <v>21</v>
      </c>
      <c r="P1171" s="607">
        <f>J1171*(O1171/100)</f>
        <v>0</v>
      </c>
      <c r="Q1171" s="607">
        <f>J1171+P1171</f>
        <v>0</v>
      </c>
      <c r="R1171" s="608"/>
      <c r="S1171" s="608"/>
      <c r="T1171" s="609">
        <v>1</v>
      </c>
      <c r="U1171" s="570"/>
      <c r="V1171" s="570"/>
      <c r="W1171" s="570"/>
      <c r="X1171" s="558"/>
    </row>
    <row r="1172" spans="1:27" ht="19.5" outlineLevel="4">
      <c r="A1172" s="610"/>
      <c r="B1172" s="611"/>
      <c r="C1172" s="611"/>
      <c r="D1172" s="612"/>
      <c r="E1172" s="613" t="s">
        <v>1330</v>
      </c>
      <c r="F1172" s="641" t="s">
        <v>1419</v>
      </c>
      <c r="G1172" s="641"/>
      <c r="H1172" s="642"/>
      <c r="I1172" s="643"/>
      <c r="J1172" s="644"/>
      <c r="K1172" s="614"/>
      <c r="L1172" s="614"/>
      <c r="M1172" s="614"/>
      <c r="N1172" s="614"/>
      <c r="O1172" s="615"/>
      <c r="P1172" s="615"/>
      <c r="Q1172" s="615"/>
      <c r="R1172" s="612"/>
      <c r="S1172" s="612"/>
      <c r="T1172" s="611"/>
      <c r="U1172" s="564"/>
      <c r="V1172" s="570"/>
      <c r="W1172" s="570"/>
      <c r="X1172" s="616" t="str">
        <f>F1172</f>
        <v>Montáž izolace tepelné potrubí a ohybů tvarovkami nebo deskami potrubními pouzdry s povrchovou úpravou hliníkovou fólií se samolepícím přesahem (izolační materiál ve specifikaci) přelepenými samolepící hliníkovou páskou potrubí jednovrstvá D do 50 mm</v>
      </c>
      <c r="Y1172" s="562"/>
      <c r="AA1172" s="617"/>
    </row>
    <row r="1173" spans="1:27" ht="7.5" customHeight="1" outlineLevel="4">
      <c r="B1173" s="557"/>
      <c r="C1173" s="557"/>
      <c r="D1173" s="558"/>
      <c r="E1173" s="558"/>
      <c r="F1173" s="618"/>
      <c r="G1173" s="558"/>
      <c r="H1173" s="559"/>
      <c r="I1173" s="560"/>
      <c r="J1173" s="561"/>
      <c r="K1173" s="559"/>
      <c r="L1173" s="559"/>
      <c r="M1173" s="559"/>
      <c r="N1173" s="559"/>
      <c r="O1173" s="561"/>
      <c r="P1173" s="561"/>
      <c r="Q1173" s="561"/>
      <c r="R1173" s="558"/>
      <c r="S1173" s="558"/>
      <c r="T1173" s="557"/>
      <c r="U1173" s="570"/>
      <c r="X1173" s="558"/>
    </row>
    <row r="1174" spans="1:27" ht="11.25" outlineLevel="3">
      <c r="A1174" s="599"/>
      <c r="B1174" s="600"/>
      <c r="C1174" s="601">
        <v>267</v>
      </c>
      <c r="D1174" s="602" t="s">
        <v>1418</v>
      </c>
      <c r="E1174" s="603" t="s">
        <v>1417</v>
      </c>
      <c r="F1174" s="604" t="s">
        <v>1416</v>
      </c>
      <c r="G1174" s="602" t="s">
        <v>114</v>
      </c>
      <c r="H1174" s="605">
        <v>42.84</v>
      </c>
      <c r="I1174" s="606">
        <v>0</v>
      </c>
      <c r="J1174" s="607">
        <f>H1174*I1174</f>
        <v>0</v>
      </c>
      <c r="K1174" s="605">
        <v>2.7E-4</v>
      </c>
      <c r="L1174" s="605">
        <f>H1174*K1174</f>
        <v>1.15668E-2</v>
      </c>
      <c r="M1174" s="605"/>
      <c r="N1174" s="605">
        <f>H1174*M1174</f>
        <v>0</v>
      </c>
      <c r="O1174" s="607">
        <v>21</v>
      </c>
      <c r="P1174" s="607">
        <f>J1174*(O1174/100)</f>
        <v>0</v>
      </c>
      <c r="Q1174" s="607">
        <f>J1174+P1174</f>
        <v>0</v>
      </c>
      <c r="R1174" s="608"/>
      <c r="S1174" s="608"/>
      <c r="T1174" s="609">
        <v>1</v>
      </c>
      <c r="U1174" s="570"/>
      <c r="V1174" s="570"/>
      <c r="W1174" s="570"/>
      <c r="X1174" s="558"/>
    </row>
    <row r="1175" spans="1:27" ht="9.75" outlineLevel="4">
      <c r="A1175" s="610"/>
      <c r="B1175" s="611"/>
      <c r="C1175" s="611"/>
      <c r="D1175" s="612"/>
      <c r="E1175" s="613" t="s">
        <v>1330</v>
      </c>
      <c r="F1175" s="641" t="s">
        <v>1400</v>
      </c>
      <c r="G1175" s="641"/>
      <c r="H1175" s="642"/>
      <c r="I1175" s="643"/>
      <c r="J1175" s="644"/>
      <c r="K1175" s="614"/>
      <c r="L1175" s="614"/>
      <c r="M1175" s="614"/>
      <c r="N1175" s="614"/>
      <c r="O1175" s="615"/>
      <c r="P1175" s="615"/>
      <c r="Q1175" s="615"/>
      <c r="R1175" s="612"/>
      <c r="S1175" s="612"/>
      <c r="T1175" s="611"/>
      <c r="U1175" s="564"/>
      <c r="V1175" s="570"/>
      <c r="W1175" s="570"/>
      <c r="X1175" s="616" t="str">
        <f>F1175</f>
        <v>---</v>
      </c>
      <c r="Y1175" s="562"/>
      <c r="AA1175" s="617"/>
    </row>
    <row r="1176" spans="1:27" ht="7.5" customHeight="1" outlineLevel="4">
      <c r="B1176" s="557"/>
      <c r="C1176" s="557"/>
      <c r="D1176" s="558"/>
      <c r="E1176" s="558"/>
      <c r="F1176" s="618"/>
      <c r="G1176" s="558"/>
      <c r="H1176" s="559"/>
      <c r="I1176" s="560"/>
      <c r="J1176" s="561"/>
      <c r="K1176" s="559"/>
      <c r="L1176" s="559"/>
      <c r="M1176" s="559"/>
      <c r="N1176" s="559"/>
      <c r="O1176" s="561"/>
      <c r="P1176" s="561"/>
      <c r="Q1176" s="561"/>
      <c r="R1176" s="558"/>
      <c r="S1176" s="558"/>
      <c r="T1176" s="557"/>
      <c r="U1176" s="570"/>
      <c r="X1176" s="558"/>
    </row>
    <row r="1177" spans="1:27" ht="11.25" outlineLevel="3">
      <c r="A1177" s="599"/>
      <c r="B1177" s="600"/>
      <c r="C1177" s="601">
        <v>268</v>
      </c>
      <c r="D1177" s="602" t="s">
        <v>1368</v>
      </c>
      <c r="E1177" s="603" t="s">
        <v>1415</v>
      </c>
      <c r="F1177" s="604" t="s">
        <v>1414</v>
      </c>
      <c r="G1177" s="602" t="s">
        <v>634</v>
      </c>
      <c r="H1177" s="605">
        <v>1.5346800000000001E-2</v>
      </c>
      <c r="I1177" s="606">
        <v>0</v>
      </c>
      <c r="J1177" s="607">
        <f>H1177*I1177</f>
        <v>0</v>
      </c>
      <c r="K1177" s="605"/>
      <c r="L1177" s="605">
        <f>H1177*K1177</f>
        <v>0</v>
      </c>
      <c r="M1177" s="605"/>
      <c r="N1177" s="605">
        <f>H1177*M1177</f>
        <v>0</v>
      </c>
      <c r="O1177" s="607">
        <v>21</v>
      </c>
      <c r="P1177" s="607">
        <f>J1177*(O1177/100)</f>
        <v>0</v>
      </c>
      <c r="Q1177" s="607">
        <f>J1177+P1177</f>
        <v>0</v>
      </c>
      <c r="R1177" s="608"/>
      <c r="S1177" s="608"/>
      <c r="T1177" s="609">
        <v>1</v>
      </c>
      <c r="U1177" s="570"/>
      <c r="V1177" s="570"/>
      <c r="W1177" s="570"/>
      <c r="X1177" s="558"/>
    </row>
    <row r="1178" spans="1:27" ht="9.75" outlineLevel="4">
      <c r="A1178" s="610"/>
      <c r="B1178" s="611"/>
      <c r="C1178" s="611"/>
      <c r="D1178" s="612"/>
      <c r="E1178" s="613" t="s">
        <v>1330</v>
      </c>
      <c r="F1178" s="641" t="s">
        <v>1413</v>
      </c>
      <c r="G1178" s="641"/>
      <c r="H1178" s="642"/>
      <c r="I1178" s="643"/>
      <c r="J1178" s="644"/>
      <c r="K1178" s="614"/>
      <c r="L1178" s="614"/>
      <c r="M1178" s="614"/>
      <c r="N1178" s="614"/>
      <c r="O1178" s="615"/>
      <c r="P1178" s="615"/>
      <c r="Q1178" s="615"/>
      <c r="R1178" s="612"/>
      <c r="S1178" s="612"/>
      <c r="T1178" s="611"/>
      <c r="U1178" s="564"/>
      <c r="V1178" s="570"/>
      <c r="W1178" s="570"/>
      <c r="X1178" s="616" t="str">
        <f>F1178</f>
        <v>Přesun hmot pro izolace tepelné stanovený z hmotnosti přesunovaného materiálu vodorovná dopravní vzdálenost do 50 m v objektech výšky přes 12 m do 24 m</v>
      </c>
      <c r="Y1178" s="562"/>
      <c r="AA1178" s="617"/>
    </row>
    <row r="1179" spans="1:27" ht="7.5" customHeight="1" outlineLevel="4">
      <c r="B1179" s="557"/>
      <c r="C1179" s="557"/>
      <c r="D1179" s="558"/>
      <c r="E1179" s="558"/>
      <c r="F1179" s="618"/>
      <c r="G1179" s="558"/>
      <c r="H1179" s="559"/>
      <c r="I1179" s="560"/>
      <c r="J1179" s="561"/>
      <c r="K1179" s="559"/>
      <c r="L1179" s="559"/>
      <c r="M1179" s="559"/>
      <c r="N1179" s="559"/>
      <c r="O1179" s="561"/>
      <c r="P1179" s="561"/>
      <c r="Q1179" s="561"/>
      <c r="R1179" s="558"/>
      <c r="S1179" s="558"/>
      <c r="T1179" s="557"/>
      <c r="U1179" s="570"/>
      <c r="X1179" s="558"/>
    </row>
    <row r="1180" spans="1:27" outlineLevel="3">
      <c r="B1180" s="564"/>
      <c r="C1180" s="564"/>
      <c r="D1180" s="564"/>
      <c r="E1180" s="564"/>
      <c r="F1180" s="564"/>
      <c r="G1180" s="564"/>
      <c r="H1180" s="564"/>
      <c r="I1180" s="570"/>
      <c r="J1180" s="570"/>
      <c r="K1180" s="564"/>
      <c r="L1180" s="564"/>
      <c r="M1180" s="564"/>
      <c r="N1180" s="564"/>
      <c r="O1180" s="564"/>
      <c r="P1180" s="570"/>
      <c r="Q1180" s="570"/>
      <c r="R1180" s="570"/>
      <c r="S1180" s="564"/>
      <c r="T1180" s="564"/>
      <c r="X1180" s="564"/>
    </row>
    <row r="1181" spans="1:27" ht="11.25" outlineLevel="2">
      <c r="A1181" s="589" t="s">
        <v>1412</v>
      </c>
      <c r="B1181" s="590">
        <v>3</v>
      </c>
      <c r="C1181" s="591"/>
      <c r="D1181" s="592" t="s">
        <v>1336</v>
      </c>
      <c r="E1181" s="592"/>
      <c r="F1181" s="593" t="s">
        <v>1411</v>
      </c>
      <c r="G1181" s="592"/>
      <c r="H1181" s="594"/>
      <c r="I1181" s="595"/>
      <c r="J1181" s="596">
        <f>SUBTOTAL(9,J1182:J1188)</f>
        <v>0</v>
      </c>
      <c r="K1181" s="594"/>
      <c r="L1181" s="597">
        <f>SUBTOTAL(9,L1182:L1188)</f>
        <v>0.1203</v>
      </c>
      <c r="M1181" s="594"/>
      <c r="N1181" s="597">
        <f>SUBTOTAL(9,N1182:N1188)</f>
        <v>0</v>
      </c>
      <c r="O1181" s="598"/>
      <c r="P1181" s="596">
        <f>SUBTOTAL(9,P1182:P1188)</f>
        <v>0</v>
      </c>
      <c r="Q1181" s="596">
        <f>SUBTOTAL(9,Q1182:Q1188)</f>
        <v>0</v>
      </c>
      <c r="R1181" s="592"/>
      <c r="S1181" s="592"/>
      <c r="T1181" s="590">
        <f>SUBTOTAL(9,T1182:T1188)</f>
        <v>2</v>
      </c>
      <c r="U1181" s="564"/>
      <c r="V1181" s="570"/>
      <c r="W1181" s="570"/>
      <c r="X1181" s="558"/>
    </row>
    <row r="1182" spans="1:27" ht="11.25" outlineLevel="3">
      <c r="A1182" s="599"/>
      <c r="B1182" s="600"/>
      <c r="C1182" s="601">
        <v>269</v>
      </c>
      <c r="D1182" s="602" t="s">
        <v>1368</v>
      </c>
      <c r="E1182" s="603" t="s">
        <v>1410</v>
      </c>
      <c r="F1182" s="604" t="s">
        <v>1409</v>
      </c>
      <c r="G1182" s="602" t="s">
        <v>114</v>
      </c>
      <c r="H1182" s="605">
        <v>5</v>
      </c>
      <c r="I1182" s="606">
        <v>0</v>
      </c>
      <c r="J1182" s="607">
        <f>H1182*I1182</f>
        <v>0</v>
      </c>
      <c r="K1182" s="605">
        <v>2.4060000000000002E-2</v>
      </c>
      <c r="L1182" s="605">
        <f>H1182*K1182</f>
        <v>0.1203</v>
      </c>
      <c r="M1182" s="605"/>
      <c r="N1182" s="605">
        <f>H1182*M1182</f>
        <v>0</v>
      </c>
      <c r="O1182" s="607">
        <v>21</v>
      </c>
      <c r="P1182" s="607">
        <f>J1182*(O1182/100)</f>
        <v>0</v>
      </c>
      <c r="Q1182" s="607">
        <f>J1182+P1182</f>
        <v>0</v>
      </c>
      <c r="R1182" s="608"/>
      <c r="S1182" s="608"/>
      <c r="T1182" s="609">
        <v>1</v>
      </c>
      <c r="U1182" s="570"/>
      <c r="V1182" s="570"/>
      <c r="W1182" s="570"/>
      <c r="X1182" s="558"/>
    </row>
    <row r="1183" spans="1:27" ht="9.75" outlineLevel="4">
      <c r="A1183" s="610"/>
      <c r="B1183" s="611"/>
      <c r="C1183" s="611"/>
      <c r="D1183" s="612"/>
      <c r="E1183" s="613" t="s">
        <v>1330</v>
      </c>
      <c r="F1183" s="641" t="s">
        <v>1408</v>
      </c>
      <c r="G1183" s="641"/>
      <c r="H1183" s="642"/>
      <c r="I1183" s="643"/>
      <c r="J1183" s="644"/>
      <c r="K1183" s="614"/>
      <c r="L1183" s="614"/>
      <c r="M1183" s="614"/>
      <c r="N1183" s="614"/>
      <c r="O1183" s="615"/>
      <c r="P1183" s="615"/>
      <c r="Q1183" s="615"/>
      <c r="R1183" s="612"/>
      <c r="S1183" s="612"/>
      <c r="T1183" s="611"/>
      <c r="U1183" s="564"/>
      <c r="V1183" s="570"/>
      <c r="W1183" s="570"/>
      <c r="X1183" s="616" t="str">
        <f>F1183</f>
        <v>Potrubí z plastových trubek z polypropylenu PP-RCT svařovaných polyfúzně D 110 x 12,3</v>
      </c>
      <c r="Y1183" s="562"/>
      <c r="AA1183" s="617"/>
    </row>
    <row r="1184" spans="1:27" ht="7.5" customHeight="1" outlineLevel="4">
      <c r="B1184" s="557"/>
      <c r="C1184" s="557"/>
      <c r="D1184" s="558"/>
      <c r="E1184" s="558"/>
      <c r="F1184" s="618"/>
      <c r="G1184" s="558"/>
      <c r="H1184" s="559"/>
      <c r="I1184" s="560"/>
      <c r="J1184" s="561"/>
      <c r="K1184" s="559"/>
      <c r="L1184" s="559"/>
      <c r="M1184" s="559"/>
      <c r="N1184" s="559"/>
      <c r="O1184" s="561"/>
      <c r="P1184" s="561"/>
      <c r="Q1184" s="561"/>
      <c r="R1184" s="558"/>
      <c r="S1184" s="558"/>
      <c r="T1184" s="557"/>
      <c r="U1184" s="570"/>
      <c r="X1184" s="558"/>
    </row>
    <row r="1185" spans="1:27" ht="11.25" outlineLevel="3">
      <c r="A1185" s="599"/>
      <c r="B1185" s="600"/>
      <c r="C1185" s="601">
        <v>270</v>
      </c>
      <c r="D1185" s="602" t="s">
        <v>1368</v>
      </c>
      <c r="E1185" s="603" t="s">
        <v>1407</v>
      </c>
      <c r="F1185" s="604" t="s">
        <v>1406</v>
      </c>
      <c r="G1185" s="602" t="s">
        <v>634</v>
      </c>
      <c r="H1185" s="605">
        <v>0.1203</v>
      </c>
      <c r="I1185" s="606">
        <v>0</v>
      </c>
      <c r="J1185" s="607">
        <f>H1185*I1185</f>
        <v>0</v>
      </c>
      <c r="K1185" s="605"/>
      <c r="L1185" s="605">
        <f>H1185*K1185</f>
        <v>0</v>
      </c>
      <c r="M1185" s="605"/>
      <c r="N1185" s="605">
        <f>H1185*M1185</f>
        <v>0</v>
      </c>
      <c r="O1185" s="607">
        <v>21</v>
      </c>
      <c r="P1185" s="607">
        <f>J1185*(O1185/100)</f>
        <v>0</v>
      </c>
      <c r="Q1185" s="607">
        <f>J1185+P1185</f>
        <v>0</v>
      </c>
      <c r="R1185" s="608"/>
      <c r="S1185" s="608"/>
      <c r="T1185" s="609">
        <v>1</v>
      </c>
      <c r="U1185" s="570"/>
      <c r="V1185" s="570"/>
      <c r="W1185" s="570"/>
      <c r="X1185" s="558"/>
    </row>
    <row r="1186" spans="1:27" ht="9.75" outlineLevel="4">
      <c r="A1186" s="610"/>
      <c r="B1186" s="611"/>
      <c r="C1186" s="611"/>
      <c r="D1186" s="612"/>
      <c r="E1186" s="613" t="s">
        <v>1330</v>
      </c>
      <c r="F1186" s="641" t="s">
        <v>1405</v>
      </c>
      <c r="G1186" s="641"/>
      <c r="H1186" s="642"/>
      <c r="I1186" s="643"/>
      <c r="J1186" s="644"/>
      <c r="K1186" s="614"/>
      <c r="L1186" s="614"/>
      <c r="M1186" s="614"/>
      <c r="N1186" s="614"/>
      <c r="O1186" s="615"/>
      <c r="P1186" s="615"/>
      <c r="Q1186" s="615"/>
      <c r="R1186" s="612"/>
      <c r="S1186" s="612"/>
      <c r="T1186" s="611"/>
      <c r="U1186" s="564"/>
      <c r="V1186" s="570"/>
      <c r="W1186" s="570"/>
      <c r="X1186" s="616" t="str">
        <f>F1186</f>
        <v>Přesun hmot pro vnitřní vodovod stanovený z hmotnosti přesunovaného materiálu vodorovná dopravní vzdálenost do 50 m v objektech výšky přes 12 do 24 m</v>
      </c>
      <c r="Y1186" s="562"/>
      <c r="AA1186" s="617"/>
    </row>
    <row r="1187" spans="1:27" ht="7.5" customHeight="1" outlineLevel="4">
      <c r="B1187" s="557"/>
      <c r="C1187" s="557"/>
      <c r="D1187" s="558"/>
      <c r="E1187" s="558"/>
      <c r="F1187" s="618"/>
      <c r="G1187" s="558"/>
      <c r="H1187" s="559"/>
      <c r="I1187" s="560"/>
      <c r="J1187" s="561"/>
      <c r="K1187" s="559"/>
      <c r="L1187" s="559"/>
      <c r="M1187" s="559"/>
      <c r="N1187" s="559"/>
      <c r="O1187" s="561"/>
      <c r="P1187" s="561"/>
      <c r="Q1187" s="561"/>
      <c r="R1187" s="558"/>
      <c r="S1187" s="558"/>
      <c r="T1187" s="557"/>
      <c r="U1187" s="570"/>
      <c r="X1187" s="558"/>
    </row>
    <row r="1188" spans="1:27" outlineLevel="3">
      <c r="B1188" s="564"/>
      <c r="C1188" s="564"/>
      <c r="D1188" s="564"/>
      <c r="E1188" s="564"/>
      <c r="F1188" s="564"/>
      <c r="G1188" s="564"/>
      <c r="H1188" s="564"/>
      <c r="I1188" s="570"/>
      <c r="J1188" s="570"/>
      <c r="K1188" s="564"/>
      <c r="L1188" s="564"/>
      <c r="M1188" s="564"/>
      <c r="N1188" s="564"/>
      <c r="O1188" s="564"/>
      <c r="P1188" s="570"/>
      <c r="Q1188" s="570"/>
      <c r="R1188" s="570"/>
      <c r="S1188" s="564"/>
      <c r="T1188" s="564"/>
      <c r="X1188" s="564"/>
    </row>
    <row r="1189" spans="1:27" ht="11.25" outlineLevel="2">
      <c r="A1189" s="589" t="s">
        <v>1404</v>
      </c>
      <c r="B1189" s="590">
        <v>3</v>
      </c>
      <c r="C1189" s="591"/>
      <c r="D1189" s="592" t="s">
        <v>1336</v>
      </c>
      <c r="E1189" s="592"/>
      <c r="F1189" s="593" t="s">
        <v>1403</v>
      </c>
      <c r="G1189" s="592"/>
      <c r="H1189" s="594"/>
      <c r="I1189" s="595"/>
      <c r="J1189" s="596">
        <f>SUBTOTAL(9,J1190:J1193)</f>
        <v>0</v>
      </c>
      <c r="K1189" s="594"/>
      <c r="L1189" s="597">
        <f>SUBTOTAL(9,L1190:L1193)</f>
        <v>0</v>
      </c>
      <c r="M1189" s="594"/>
      <c r="N1189" s="597">
        <f>SUBTOTAL(9,N1190:N1193)</f>
        <v>0</v>
      </c>
      <c r="O1189" s="598"/>
      <c r="P1189" s="596">
        <f>SUBTOTAL(9,P1190:P1193)</f>
        <v>0</v>
      </c>
      <c r="Q1189" s="596">
        <f>SUBTOTAL(9,Q1190:Q1193)</f>
        <v>0</v>
      </c>
      <c r="R1189" s="592"/>
      <c r="S1189" s="592"/>
      <c r="T1189" s="590">
        <f>SUBTOTAL(9,T1190:T1193)</f>
        <v>1</v>
      </c>
      <c r="U1189" s="564"/>
      <c r="V1189" s="570"/>
      <c r="W1189" s="570"/>
      <c r="X1189" s="558"/>
    </row>
    <row r="1190" spans="1:27" ht="11.25" outlineLevel="3">
      <c r="A1190" s="599"/>
      <c r="B1190" s="600"/>
      <c r="C1190" s="601">
        <v>271</v>
      </c>
      <c r="D1190" s="602" t="s">
        <v>1368</v>
      </c>
      <c r="E1190" s="603" t="s">
        <v>1402</v>
      </c>
      <c r="F1190" s="604" t="s">
        <v>1401</v>
      </c>
      <c r="G1190" s="602" t="s">
        <v>1373</v>
      </c>
      <c r="H1190" s="605">
        <v>1</v>
      </c>
      <c r="I1190" s="606">
        <v>0</v>
      </c>
      <c r="J1190" s="607">
        <f>H1190*I1190</f>
        <v>0</v>
      </c>
      <c r="K1190" s="605"/>
      <c r="L1190" s="605">
        <f>H1190*K1190</f>
        <v>0</v>
      </c>
      <c r="M1190" s="605"/>
      <c r="N1190" s="605">
        <f>H1190*M1190</f>
        <v>0</v>
      </c>
      <c r="O1190" s="607">
        <v>21</v>
      </c>
      <c r="P1190" s="607">
        <f>J1190*(O1190/100)</f>
        <v>0</v>
      </c>
      <c r="Q1190" s="607">
        <f>J1190+P1190</f>
        <v>0</v>
      </c>
      <c r="R1190" s="608"/>
      <c r="S1190" s="608"/>
      <c r="T1190" s="609">
        <v>1</v>
      </c>
      <c r="U1190" s="570"/>
      <c r="V1190" s="570"/>
      <c r="W1190" s="570"/>
      <c r="X1190" s="558"/>
    </row>
    <row r="1191" spans="1:27" ht="9.75" outlineLevel="4">
      <c r="A1191" s="610"/>
      <c r="B1191" s="611"/>
      <c r="C1191" s="611"/>
      <c r="D1191" s="612"/>
      <c r="E1191" s="613" t="s">
        <v>1330</v>
      </c>
      <c r="F1191" s="641" t="s">
        <v>1400</v>
      </c>
      <c r="G1191" s="641"/>
      <c r="H1191" s="642"/>
      <c r="I1191" s="643"/>
      <c r="J1191" s="644"/>
      <c r="K1191" s="614"/>
      <c r="L1191" s="614"/>
      <c r="M1191" s="614"/>
      <c r="N1191" s="614"/>
      <c r="O1191" s="615"/>
      <c r="P1191" s="615"/>
      <c r="Q1191" s="615"/>
      <c r="R1191" s="612"/>
      <c r="S1191" s="612"/>
      <c r="T1191" s="611"/>
      <c r="U1191" s="564"/>
      <c r="V1191" s="570"/>
      <c r="W1191" s="570"/>
      <c r="X1191" s="616" t="str">
        <f>F1191</f>
        <v>---</v>
      </c>
      <c r="Y1191" s="562"/>
      <c r="AA1191" s="617"/>
    </row>
    <row r="1192" spans="1:27" ht="7.5" customHeight="1" outlineLevel="4">
      <c r="B1192" s="557"/>
      <c r="C1192" s="557"/>
      <c r="D1192" s="558"/>
      <c r="E1192" s="558"/>
      <c r="F1192" s="618"/>
      <c r="G1192" s="558"/>
      <c r="H1192" s="559"/>
      <c r="I1192" s="560"/>
      <c r="J1192" s="561"/>
      <c r="K1192" s="559"/>
      <c r="L1192" s="559"/>
      <c r="M1192" s="559"/>
      <c r="N1192" s="559"/>
      <c r="O1192" s="561"/>
      <c r="P1192" s="561"/>
      <c r="Q1192" s="561"/>
      <c r="R1192" s="558"/>
      <c r="S1192" s="558"/>
      <c r="T1192" s="557"/>
      <c r="U1192" s="570"/>
      <c r="X1192" s="558"/>
    </row>
    <row r="1193" spans="1:27" outlineLevel="3">
      <c r="B1193" s="564"/>
      <c r="C1193" s="564"/>
      <c r="D1193" s="564"/>
      <c r="E1193" s="564"/>
      <c r="F1193" s="564"/>
      <c r="G1193" s="564"/>
      <c r="H1193" s="564"/>
      <c r="I1193" s="570"/>
      <c r="J1193" s="570"/>
      <c r="K1193" s="564"/>
      <c r="L1193" s="564"/>
      <c r="M1193" s="564"/>
      <c r="N1193" s="564"/>
      <c r="O1193" s="564"/>
      <c r="P1193" s="570"/>
      <c r="Q1193" s="570"/>
      <c r="R1193" s="570"/>
      <c r="S1193" s="564"/>
      <c r="T1193" s="564"/>
      <c r="X1193" s="564"/>
    </row>
    <row r="1194" spans="1:27" ht="11.25" outlineLevel="2">
      <c r="A1194" s="589" t="s">
        <v>1399</v>
      </c>
      <c r="B1194" s="590">
        <v>3</v>
      </c>
      <c r="C1194" s="591"/>
      <c r="D1194" s="592" t="s">
        <v>1336</v>
      </c>
      <c r="E1194" s="592"/>
      <c r="F1194" s="593" t="s">
        <v>1398</v>
      </c>
      <c r="G1194" s="592"/>
      <c r="H1194" s="594"/>
      <c r="I1194" s="595"/>
      <c r="J1194" s="596">
        <f>SUBTOTAL(9,J1195:J1201)</f>
        <v>0</v>
      </c>
      <c r="K1194" s="594"/>
      <c r="L1194" s="597">
        <f>SUBTOTAL(9,L1195:L1201)</f>
        <v>3.2799999999999999E-3</v>
      </c>
      <c r="M1194" s="594"/>
      <c r="N1194" s="597">
        <f>SUBTOTAL(9,N1195:N1201)</f>
        <v>0</v>
      </c>
      <c r="O1194" s="598"/>
      <c r="P1194" s="596">
        <f>SUBTOTAL(9,P1195:P1201)</f>
        <v>0</v>
      </c>
      <c r="Q1194" s="596">
        <f>SUBTOTAL(9,Q1195:Q1201)</f>
        <v>0</v>
      </c>
      <c r="R1194" s="592"/>
      <c r="S1194" s="592"/>
      <c r="T1194" s="590">
        <f>SUBTOTAL(9,T1195:T1201)</f>
        <v>2</v>
      </c>
      <c r="U1194" s="564"/>
      <c r="V1194" s="570"/>
      <c r="W1194" s="570"/>
      <c r="X1194" s="558"/>
    </row>
    <row r="1195" spans="1:27" ht="11.25" outlineLevel="3">
      <c r="A1195" s="599"/>
      <c r="B1195" s="600"/>
      <c r="C1195" s="601">
        <v>272</v>
      </c>
      <c r="D1195" s="602" t="s">
        <v>1368</v>
      </c>
      <c r="E1195" s="603" t="s">
        <v>1397</v>
      </c>
      <c r="F1195" s="604" t="s">
        <v>1396</v>
      </c>
      <c r="G1195" s="602" t="s">
        <v>1373</v>
      </c>
      <c r="H1195" s="605">
        <v>1</v>
      </c>
      <c r="I1195" s="606">
        <v>0</v>
      </c>
      <c r="J1195" s="607">
        <f>H1195*I1195</f>
        <v>0</v>
      </c>
      <c r="K1195" s="605">
        <v>3.2799999999999999E-3</v>
      </c>
      <c r="L1195" s="605">
        <f>H1195*K1195</f>
        <v>3.2799999999999999E-3</v>
      </c>
      <c r="M1195" s="605"/>
      <c r="N1195" s="605">
        <f>H1195*M1195</f>
        <v>0</v>
      </c>
      <c r="O1195" s="607">
        <v>21</v>
      </c>
      <c r="P1195" s="607">
        <f>J1195*(O1195/100)</f>
        <v>0</v>
      </c>
      <c r="Q1195" s="607">
        <f>J1195+P1195</f>
        <v>0</v>
      </c>
      <c r="R1195" s="608"/>
      <c r="S1195" s="608"/>
      <c r="T1195" s="609">
        <v>1</v>
      </c>
      <c r="U1195" s="570"/>
      <c r="V1195" s="570"/>
      <c r="W1195" s="570"/>
      <c r="X1195" s="558"/>
    </row>
    <row r="1196" spans="1:27" ht="19.5" outlineLevel="4">
      <c r="A1196" s="610"/>
      <c r="B1196" s="611"/>
      <c r="C1196" s="611"/>
      <c r="D1196" s="612"/>
      <c r="E1196" s="613" t="s">
        <v>1330</v>
      </c>
      <c r="F1196" s="641" t="s">
        <v>1395</v>
      </c>
      <c r="G1196" s="641"/>
      <c r="H1196" s="642"/>
      <c r="I1196" s="643"/>
      <c r="J1196" s="644"/>
      <c r="K1196" s="614"/>
      <c r="L1196" s="614"/>
      <c r="M1196" s="614"/>
      <c r="N1196" s="614"/>
      <c r="O1196" s="615"/>
      <c r="P1196" s="615"/>
      <c r="Q1196" s="615"/>
      <c r="R1196" s="612"/>
      <c r="S1196" s="612"/>
      <c r="T1196" s="611"/>
      <c r="U1196" s="564"/>
      <c r="V1196" s="570"/>
      <c r="W1196" s="570"/>
      <c r="X1196" s="616" t="str">
        <f>F1196</f>
        <v>Čerpadla teplovodní závitová mokroběžná cirkulační pro TUV (elektronicky řízená) PN 10, do 80°C DN přípojky/dopravní výška H (m) - čerpací výkon Q (m3/h) DN 25 / do 6,0 m / 3,0 m3/h</v>
      </c>
      <c r="Y1196" s="562"/>
      <c r="AA1196" s="617"/>
    </row>
    <row r="1197" spans="1:27" ht="7.5" customHeight="1" outlineLevel="4">
      <c r="B1197" s="557"/>
      <c r="C1197" s="557"/>
      <c r="D1197" s="558"/>
      <c r="E1197" s="558"/>
      <c r="F1197" s="618"/>
      <c r="G1197" s="558"/>
      <c r="H1197" s="559"/>
      <c r="I1197" s="560"/>
      <c r="J1197" s="561"/>
      <c r="K1197" s="559"/>
      <c r="L1197" s="559"/>
      <c r="M1197" s="559"/>
      <c r="N1197" s="559"/>
      <c r="O1197" s="561"/>
      <c r="P1197" s="561"/>
      <c r="Q1197" s="561"/>
      <c r="R1197" s="558"/>
      <c r="S1197" s="558"/>
      <c r="T1197" s="557"/>
      <c r="U1197" s="570"/>
      <c r="X1197" s="558"/>
    </row>
    <row r="1198" spans="1:27" ht="11.25" outlineLevel="3">
      <c r="A1198" s="599"/>
      <c r="B1198" s="600"/>
      <c r="C1198" s="601">
        <v>273</v>
      </c>
      <c r="D1198" s="602" t="s">
        <v>1368</v>
      </c>
      <c r="E1198" s="603" t="s">
        <v>1394</v>
      </c>
      <c r="F1198" s="604" t="s">
        <v>1393</v>
      </c>
      <c r="G1198" s="602" t="s">
        <v>634</v>
      </c>
      <c r="H1198" s="605">
        <v>3.2799999999999999E-3</v>
      </c>
      <c r="I1198" s="606">
        <v>0</v>
      </c>
      <c r="J1198" s="607">
        <f>H1198*I1198</f>
        <v>0</v>
      </c>
      <c r="K1198" s="605"/>
      <c r="L1198" s="605">
        <f>H1198*K1198</f>
        <v>0</v>
      </c>
      <c r="M1198" s="605"/>
      <c r="N1198" s="605">
        <f>H1198*M1198</f>
        <v>0</v>
      </c>
      <c r="O1198" s="607">
        <v>21</v>
      </c>
      <c r="P1198" s="607">
        <f>J1198*(O1198/100)</f>
        <v>0</v>
      </c>
      <c r="Q1198" s="607">
        <f>J1198+P1198</f>
        <v>0</v>
      </c>
      <c r="R1198" s="608"/>
      <c r="S1198" s="608"/>
      <c r="T1198" s="609">
        <v>1</v>
      </c>
      <c r="U1198" s="570"/>
      <c r="V1198" s="570"/>
      <c r="W1198" s="570"/>
      <c r="X1198" s="558"/>
    </row>
    <row r="1199" spans="1:27" ht="9.75" outlineLevel="4">
      <c r="A1199" s="610"/>
      <c r="B1199" s="611"/>
      <c r="C1199" s="611"/>
      <c r="D1199" s="612"/>
      <c r="E1199" s="613" t="s">
        <v>1330</v>
      </c>
      <c r="F1199" s="641" t="s">
        <v>1392</v>
      </c>
      <c r="G1199" s="641"/>
      <c r="H1199" s="642"/>
      <c r="I1199" s="643"/>
      <c r="J1199" s="644"/>
      <c r="K1199" s="614"/>
      <c r="L1199" s="614"/>
      <c r="M1199" s="614"/>
      <c r="N1199" s="614"/>
      <c r="O1199" s="615"/>
      <c r="P1199" s="615"/>
      <c r="Q1199" s="615"/>
      <c r="R1199" s="612"/>
      <c r="S1199" s="612"/>
      <c r="T1199" s="611"/>
      <c r="U1199" s="564"/>
      <c r="V1199" s="570"/>
      <c r="W1199" s="570"/>
      <c r="X1199" s="616" t="str">
        <f>F1199</f>
        <v>Přesun hmot pro strojovny stanovený z hmotnosti přesunovaného materiálu vodorovná dopravní vzdálenost do 50 m v objektech výšky přes 6 do 12 m</v>
      </c>
      <c r="Y1199" s="562"/>
      <c r="AA1199" s="617"/>
    </row>
    <row r="1200" spans="1:27" ht="7.5" customHeight="1" outlineLevel="4">
      <c r="B1200" s="557"/>
      <c r="C1200" s="557"/>
      <c r="D1200" s="558"/>
      <c r="E1200" s="558"/>
      <c r="F1200" s="618"/>
      <c r="G1200" s="558"/>
      <c r="H1200" s="559"/>
      <c r="I1200" s="560"/>
      <c r="J1200" s="561"/>
      <c r="K1200" s="559"/>
      <c r="L1200" s="559"/>
      <c r="M1200" s="559"/>
      <c r="N1200" s="559"/>
      <c r="O1200" s="561"/>
      <c r="P1200" s="561"/>
      <c r="Q1200" s="561"/>
      <c r="R1200" s="558"/>
      <c r="S1200" s="558"/>
      <c r="T1200" s="557"/>
      <c r="U1200" s="570"/>
      <c r="X1200" s="558"/>
    </row>
    <row r="1201" spans="1:27" outlineLevel="3">
      <c r="B1201" s="564"/>
      <c r="C1201" s="564"/>
      <c r="D1201" s="564"/>
      <c r="E1201" s="564"/>
      <c r="F1201" s="564"/>
      <c r="G1201" s="564"/>
      <c r="H1201" s="564"/>
      <c r="I1201" s="570"/>
      <c r="J1201" s="570"/>
      <c r="K1201" s="564"/>
      <c r="L1201" s="564"/>
      <c r="M1201" s="564"/>
      <c r="N1201" s="564"/>
      <c r="O1201" s="564"/>
      <c r="P1201" s="570"/>
      <c r="Q1201" s="570"/>
      <c r="R1201" s="570"/>
      <c r="S1201" s="564"/>
      <c r="T1201" s="564"/>
      <c r="X1201" s="564"/>
    </row>
    <row r="1202" spans="1:27" ht="11.25" outlineLevel="2">
      <c r="A1202" s="589" t="s">
        <v>1391</v>
      </c>
      <c r="B1202" s="590">
        <v>3</v>
      </c>
      <c r="C1202" s="591"/>
      <c r="D1202" s="592" t="s">
        <v>1336</v>
      </c>
      <c r="E1202" s="592"/>
      <c r="F1202" s="593" t="s">
        <v>1390</v>
      </c>
      <c r="G1202" s="592"/>
      <c r="H1202" s="594"/>
      <c r="I1202" s="595"/>
      <c r="J1202" s="596">
        <f>SUBTOTAL(9,J1203:J1209)</f>
        <v>0</v>
      </c>
      <c r="K1202" s="594"/>
      <c r="L1202" s="597">
        <f>SUBTOTAL(9,L1203:L1209)</f>
        <v>0.15792</v>
      </c>
      <c r="M1202" s="594"/>
      <c r="N1202" s="597">
        <f>SUBTOTAL(9,N1203:N1209)</f>
        <v>0</v>
      </c>
      <c r="O1202" s="598"/>
      <c r="P1202" s="596">
        <f>SUBTOTAL(9,P1203:P1209)</f>
        <v>0</v>
      </c>
      <c r="Q1202" s="596">
        <f>SUBTOTAL(9,Q1203:Q1209)</f>
        <v>0</v>
      </c>
      <c r="R1202" s="592"/>
      <c r="S1202" s="592"/>
      <c r="T1202" s="590">
        <f>SUBTOTAL(9,T1203:T1209)</f>
        <v>2</v>
      </c>
      <c r="U1202" s="564"/>
      <c r="V1202" s="570"/>
      <c r="W1202" s="570"/>
      <c r="X1202" s="558"/>
    </row>
    <row r="1203" spans="1:27" ht="11.25" outlineLevel="3">
      <c r="A1203" s="599"/>
      <c r="B1203" s="600"/>
      <c r="C1203" s="601">
        <v>274</v>
      </c>
      <c r="D1203" s="602" t="s">
        <v>1368</v>
      </c>
      <c r="E1203" s="603" t="s">
        <v>1389</v>
      </c>
      <c r="F1203" s="604" t="s">
        <v>1388</v>
      </c>
      <c r="G1203" s="602" t="s">
        <v>114</v>
      </c>
      <c r="H1203" s="605">
        <v>42</v>
      </c>
      <c r="I1203" s="606">
        <v>0</v>
      </c>
      <c r="J1203" s="607">
        <f>H1203*I1203</f>
        <v>0</v>
      </c>
      <c r="K1203" s="605">
        <v>3.7599999999999999E-3</v>
      </c>
      <c r="L1203" s="605">
        <f>H1203*K1203</f>
        <v>0.15792</v>
      </c>
      <c r="M1203" s="605"/>
      <c r="N1203" s="605">
        <f>H1203*M1203</f>
        <v>0</v>
      </c>
      <c r="O1203" s="607">
        <v>21</v>
      </c>
      <c r="P1203" s="607">
        <f>J1203*(O1203/100)</f>
        <v>0</v>
      </c>
      <c r="Q1203" s="607">
        <f>J1203+P1203</f>
        <v>0</v>
      </c>
      <c r="R1203" s="608"/>
      <c r="S1203" s="608"/>
      <c r="T1203" s="609">
        <v>1</v>
      </c>
      <c r="U1203" s="570"/>
      <c r="V1203" s="570"/>
      <c r="W1203" s="570"/>
      <c r="X1203" s="558"/>
    </row>
    <row r="1204" spans="1:27" ht="9.75" outlineLevel="4">
      <c r="A1204" s="610"/>
      <c r="B1204" s="611"/>
      <c r="C1204" s="611"/>
      <c r="D1204" s="612"/>
      <c r="E1204" s="613" t="s">
        <v>1330</v>
      </c>
      <c r="F1204" s="641" t="s">
        <v>1387</v>
      </c>
      <c r="G1204" s="641"/>
      <c r="H1204" s="642"/>
      <c r="I1204" s="643"/>
      <c r="J1204" s="644"/>
      <c r="K1204" s="614"/>
      <c r="L1204" s="614"/>
      <c r="M1204" s="614"/>
      <c r="N1204" s="614"/>
      <c r="O1204" s="615"/>
      <c r="P1204" s="615"/>
      <c r="Q1204" s="615"/>
      <c r="R1204" s="612"/>
      <c r="S1204" s="612"/>
      <c r="T1204" s="611"/>
      <c r="U1204" s="564"/>
      <c r="V1204" s="570"/>
      <c r="W1204" s="570"/>
      <c r="X1204" s="616" t="str">
        <f>F1204</f>
        <v>Potrubí z trubek ocelových závitových černých spojovaných svařováním bezešvých běžných nízkotlakých PN 16 do 115°C v kotelnách a strojovnách DN 32</v>
      </c>
      <c r="Y1204" s="562"/>
      <c r="AA1204" s="617"/>
    </row>
    <row r="1205" spans="1:27" ht="7.5" customHeight="1" outlineLevel="4">
      <c r="B1205" s="557"/>
      <c r="C1205" s="557"/>
      <c r="D1205" s="558"/>
      <c r="E1205" s="558"/>
      <c r="F1205" s="618"/>
      <c r="G1205" s="558"/>
      <c r="H1205" s="559"/>
      <c r="I1205" s="560"/>
      <c r="J1205" s="561"/>
      <c r="K1205" s="559"/>
      <c r="L1205" s="559"/>
      <c r="M1205" s="559"/>
      <c r="N1205" s="559"/>
      <c r="O1205" s="561"/>
      <c r="P1205" s="561"/>
      <c r="Q1205" s="561"/>
      <c r="R1205" s="558"/>
      <c r="S1205" s="558"/>
      <c r="T1205" s="557"/>
      <c r="U1205" s="570"/>
      <c r="X1205" s="558"/>
    </row>
    <row r="1206" spans="1:27" ht="11.25" outlineLevel="3">
      <c r="A1206" s="599"/>
      <c r="B1206" s="600"/>
      <c r="C1206" s="601">
        <v>275</v>
      </c>
      <c r="D1206" s="602" t="s">
        <v>1368</v>
      </c>
      <c r="E1206" s="603" t="s">
        <v>1386</v>
      </c>
      <c r="F1206" s="604" t="s">
        <v>1385</v>
      </c>
      <c r="G1206" s="602" t="s">
        <v>634</v>
      </c>
      <c r="H1206" s="605">
        <v>0.15792</v>
      </c>
      <c r="I1206" s="606">
        <v>0</v>
      </c>
      <c r="J1206" s="607">
        <f>H1206*I1206</f>
        <v>0</v>
      </c>
      <c r="K1206" s="605"/>
      <c r="L1206" s="605">
        <f>H1206*K1206</f>
        <v>0</v>
      </c>
      <c r="M1206" s="605"/>
      <c r="N1206" s="605">
        <f>H1206*M1206</f>
        <v>0</v>
      </c>
      <c r="O1206" s="607">
        <v>21</v>
      </c>
      <c r="P1206" s="607">
        <f>J1206*(O1206/100)</f>
        <v>0</v>
      </c>
      <c r="Q1206" s="607">
        <f>J1206+P1206</f>
        <v>0</v>
      </c>
      <c r="R1206" s="608"/>
      <c r="S1206" s="608"/>
      <c r="T1206" s="609">
        <v>1</v>
      </c>
      <c r="U1206" s="570"/>
      <c r="V1206" s="570"/>
      <c r="W1206" s="570"/>
      <c r="X1206" s="558"/>
    </row>
    <row r="1207" spans="1:27" ht="9.75" outlineLevel="4">
      <c r="A1207" s="610"/>
      <c r="B1207" s="611"/>
      <c r="C1207" s="611"/>
      <c r="D1207" s="612"/>
      <c r="E1207" s="613" t="s">
        <v>1330</v>
      </c>
      <c r="F1207" s="641" t="s">
        <v>1384</v>
      </c>
      <c r="G1207" s="641"/>
      <c r="H1207" s="642"/>
      <c r="I1207" s="643"/>
      <c r="J1207" s="644"/>
      <c r="K1207" s="614"/>
      <c r="L1207" s="614"/>
      <c r="M1207" s="614"/>
      <c r="N1207" s="614"/>
      <c r="O1207" s="615"/>
      <c r="P1207" s="615"/>
      <c r="Q1207" s="615"/>
      <c r="R1207" s="612"/>
      <c r="S1207" s="612"/>
      <c r="T1207" s="611"/>
      <c r="U1207" s="564"/>
      <c r="V1207" s="570"/>
      <c r="W1207" s="570"/>
      <c r="X1207" s="616" t="str">
        <f>F1207</f>
        <v>Přesun hmot pro rozvody potrubí stanovený z hmotnosti přesunovaného materiálu vodorovná dopravní vzdálenost do 50 m v objektech výšky přes 12 do 24 m</v>
      </c>
      <c r="Y1207" s="562"/>
      <c r="AA1207" s="617"/>
    </row>
    <row r="1208" spans="1:27" ht="7.5" customHeight="1" outlineLevel="4">
      <c r="B1208" s="557"/>
      <c r="C1208" s="557"/>
      <c r="D1208" s="558"/>
      <c r="E1208" s="558"/>
      <c r="F1208" s="618"/>
      <c r="G1208" s="558"/>
      <c r="H1208" s="559"/>
      <c r="I1208" s="560"/>
      <c r="J1208" s="561"/>
      <c r="K1208" s="559"/>
      <c r="L1208" s="559"/>
      <c r="M1208" s="559"/>
      <c r="N1208" s="559"/>
      <c r="O1208" s="561"/>
      <c r="P1208" s="561"/>
      <c r="Q1208" s="561"/>
      <c r="R1208" s="558"/>
      <c r="S1208" s="558"/>
      <c r="T1208" s="557"/>
      <c r="U1208" s="570"/>
      <c r="X1208" s="558"/>
    </row>
    <row r="1209" spans="1:27" outlineLevel="3">
      <c r="B1209" s="564"/>
      <c r="C1209" s="564"/>
      <c r="D1209" s="564"/>
      <c r="E1209" s="564"/>
      <c r="F1209" s="564"/>
      <c r="G1209" s="564"/>
      <c r="H1209" s="564"/>
      <c r="I1209" s="570"/>
      <c r="J1209" s="570"/>
      <c r="K1209" s="564"/>
      <c r="L1209" s="564"/>
      <c r="M1209" s="564"/>
      <c r="N1209" s="564"/>
      <c r="O1209" s="564"/>
      <c r="P1209" s="570"/>
      <c r="Q1209" s="570"/>
      <c r="R1209" s="570"/>
      <c r="S1209" s="564"/>
      <c r="T1209" s="564"/>
      <c r="X1209" s="564"/>
    </row>
    <row r="1210" spans="1:27" ht="11.25" outlineLevel="2">
      <c r="A1210" s="589" t="s">
        <v>1383</v>
      </c>
      <c r="B1210" s="590">
        <v>3</v>
      </c>
      <c r="C1210" s="591"/>
      <c r="D1210" s="592" t="s">
        <v>1336</v>
      </c>
      <c r="E1210" s="592"/>
      <c r="F1210" s="593" t="s">
        <v>1382</v>
      </c>
      <c r="G1210" s="592"/>
      <c r="H1210" s="594"/>
      <c r="I1210" s="595"/>
      <c r="J1210" s="596">
        <f>SUBTOTAL(9,J1211:J1226)</f>
        <v>0</v>
      </c>
      <c r="K1210" s="594"/>
      <c r="L1210" s="597">
        <f>SUBTOTAL(9,L1211:L1226)</f>
        <v>1.14E-2</v>
      </c>
      <c r="M1210" s="594"/>
      <c r="N1210" s="597">
        <f>SUBTOTAL(9,N1211:N1226)</f>
        <v>0</v>
      </c>
      <c r="O1210" s="598"/>
      <c r="P1210" s="596">
        <f>SUBTOTAL(9,P1211:P1226)</f>
        <v>0</v>
      </c>
      <c r="Q1210" s="596">
        <f>SUBTOTAL(9,Q1211:Q1226)</f>
        <v>0</v>
      </c>
      <c r="R1210" s="592"/>
      <c r="S1210" s="592"/>
      <c r="T1210" s="590">
        <f>SUBTOTAL(9,T1211:T1226)</f>
        <v>5</v>
      </c>
      <c r="U1210" s="564"/>
      <c r="V1210" s="570"/>
      <c r="W1210" s="570"/>
      <c r="X1210" s="558"/>
    </row>
    <row r="1211" spans="1:27" ht="11.25" outlineLevel="3">
      <c r="A1211" s="599"/>
      <c r="B1211" s="600"/>
      <c r="C1211" s="601">
        <v>276</v>
      </c>
      <c r="D1211" s="602" t="s">
        <v>1368</v>
      </c>
      <c r="E1211" s="603" t="s">
        <v>1381</v>
      </c>
      <c r="F1211" s="604" t="s">
        <v>1380</v>
      </c>
      <c r="G1211" s="602" t="s">
        <v>137</v>
      </c>
      <c r="H1211" s="605">
        <v>3</v>
      </c>
      <c r="I1211" s="606">
        <v>0</v>
      </c>
      <c r="J1211" s="607">
        <f>H1211*I1211</f>
        <v>0</v>
      </c>
      <c r="K1211" s="605">
        <v>6.9999999999999999E-4</v>
      </c>
      <c r="L1211" s="605">
        <f>H1211*K1211</f>
        <v>2.0999999999999999E-3</v>
      </c>
      <c r="M1211" s="605"/>
      <c r="N1211" s="605">
        <f>H1211*M1211</f>
        <v>0</v>
      </c>
      <c r="O1211" s="607">
        <v>21</v>
      </c>
      <c r="P1211" s="607">
        <f>J1211*(O1211/100)</f>
        <v>0</v>
      </c>
      <c r="Q1211" s="607">
        <f>J1211+P1211</f>
        <v>0</v>
      </c>
      <c r="R1211" s="608"/>
      <c r="S1211" s="608"/>
      <c r="T1211" s="609">
        <v>1</v>
      </c>
      <c r="U1211" s="570"/>
      <c r="V1211" s="570"/>
      <c r="W1211" s="570"/>
      <c r="X1211" s="558"/>
    </row>
    <row r="1212" spans="1:27" ht="9.75" outlineLevel="4">
      <c r="A1212" s="610"/>
      <c r="B1212" s="611"/>
      <c r="C1212" s="611"/>
      <c r="D1212" s="612"/>
      <c r="E1212" s="613" t="s">
        <v>1330</v>
      </c>
      <c r="F1212" s="641" t="s">
        <v>1379</v>
      </c>
      <c r="G1212" s="641"/>
      <c r="H1212" s="642"/>
      <c r="I1212" s="643"/>
      <c r="J1212" s="644"/>
      <c r="K1212" s="614"/>
      <c r="L1212" s="614"/>
      <c r="M1212" s="614"/>
      <c r="N1212" s="614"/>
      <c r="O1212" s="615"/>
      <c r="P1212" s="615"/>
      <c r="Q1212" s="615"/>
      <c r="R1212" s="612"/>
      <c r="S1212" s="612"/>
      <c r="T1212" s="611"/>
      <c r="U1212" s="564"/>
      <c r="V1212" s="570"/>
      <c r="W1212" s="570"/>
      <c r="X1212" s="616" t="str">
        <f>F1212</f>
        <v>Ostatní armatury kulové kohouty PN 42 do 185°C přímé vnitřní závit G 1 1/4</v>
      </c>
      <c r="Y1212" s="562"/>
      <c r="AA1212" s="617"/>
    </row>
    <row r="1213" spans="1:27" ht="7.5" customHeight="1" outlineLevel="4">
      <c r="B1213" s="557"/>
      <c r="C1213" s="557"/>
      <c r="D1213" s="558"/>
      <c r="E1213" s="558"/>
      <c r="F1213" s="618"/>
      <c r="G1213" s="558"/>
      <c r="H1213" s="559"/>
      <c r="I1213" s="560"/>
      <c r="J1213" s="561"/>
      <c r="K1213" s="559"/>
      <c r="L1213" s="559"/>
      <c r="M1213" s="559"/>
      <c r="N1213" s="559"/>
      <c r="O1213" s="561"/>
      <c r="P1213" s="561"/>
      <c r="Q1213" s="561"/>
      <c r="R1213" s="558"/>
      <c r="S1213" s="558"/>
      <c r="T1213" s="557"/>
      <c r="U1213" s="570"/>
      <c r="X1213" s="558"/>
    </row>
    <row r="1214" spans="1:27" ht="11.25" outlineLevel="3">
      <c r="A1214" s="599"/>
      <c r="B1214" s="600"/>
      <c r="C1214" s="601">
        <v>277</v>
      </c>
      <c r="D1214" s="602" t="s">
        <v>1368</v>
      </c>
      <c r="E1214" s="603" t="s">
        <v>1378</v>
      </c>
      <c r="F1214" s="604" t="s">
        <v>1377</v>
      </c>
      <c r="G1214" s="602" t="s">
        <v>137</v>
      </c>
      <c r="H1214" s="605">
        <v>2</v>
      </c>
      <c r="I1214" s="606">
        <v>0</v>
      </c>
      <c r="J1214" s="607">
        <f>H1214*I1214</f>
        <v>0</v>
      </c>
      <c r="K1214" s="605">
        <v>2.7E-4</v>
      </c>
      <c r="L1214" s="605">
        <f>H1214*K1214</f>
        <v>5.4000000000000001E-4</v>
      </c>
      <c r="M1214" s="605"/>
      <c r="N1214" s="605">
        <f>H1214*M1214</f>
        <v>0</v>
      </c>
      <c r="O1214" s="607">
        <v>21</v>
      </c>
      <c r="P1214" s="607">
        <f>J1214*(O1214/100)</f>
        <v>0</v>
      </c>
      <c r="Q1214" s="607">
        <f>J1214+P1214</f>
        <v>0</v>
      </c>
      <c r="R1214" s="608"/>
      <c r="S1214" s="608"/>
      <c r="T1214" s="609">
        <v>1</v>
      </c>
      <c r="U1214" s="570"/>
      <c r="V1214" s="570"/>
      <c r="W1214" s="570"/>
      <c r="X1214" s="558"/>
    </row>
    <row r="1215" spans="1:27" ht="9.75" outlineLevel="4">
      <c r="A1215" s="610"/>
      <c r="B1215" s="611"/>
      <c r="C1215" s="611"/>
      <c r="D1215" s="612"/>
      <c r="E1215" s="613" t="s">
        <v>1330</v>
      </c>
      <c r="F1215" s="641" t="s">
        <v>1376</v>
      </c>
      <c r="G1215" s="641"/>
      <c r="H1215" s="642"/>
      <c r="I1215" s="643"/>
      <c r="J1215" s="644"/>
      <c r="K1215" s="614"/>
      <c r="L1215" s="614"/>
      <c r="M1215" s="614"/>
      <c r="N1215" s="614"/>
      <c r="O1215" s="615"/>
      <c r="P1215" s="615"/>
      <c r="Q1215" s="615"/>
      <c r="R1215" s="612"/>
      <c r="S1215" s="612"/>
      <c r="T1215" s="611"/>
      <c r="U1215" s="564"/>
      <c r="V1215" s="570"/>
      <c r="W1215" s="570"/>
      <c r="X1215" s="616" t="str">
        <f>F1215</f>
        <v>Ostatní armatury kulové kohouty PN 42 do 185°C přímé vnitřní závit s vypouštěním G 1/2</v>
      </c>
      <c r="Y1215" s="562"/>
      <c r="AA1215" s="617"/>
    </row>
    <row r="1216" spans="1:27" ht="7.5" customHeight="1" outlineLevel="4">
      <c r="B1216" s="557"/>
      <c r="C1216" s="557"/>
      <c r="D1216" s="558"/>
      <c r="E1216" s="558"/>
      <c r="F1216" s="618"/>
      <c r="G1216" s="558"/>
      <c r="H1216" s="559"/>
      <c r="I1216" s="560"/>
      <c r="J1216" s="561"/>
      <c r="K1216" s="559"/>
      <c r="L1216" s="559"/>
      <c r="M1216" s="559"/>
      <c r="N1216" s="559"/>
      <c r="O1216" s="561"/>
      <c r="P1216" s="561"/>
      <c r="Q1216" s="561"/>
      <c r="R1216" s="558"/>
      <c r="S1216" s="558"/>
      <c r="T1216" s="557"/>
      <c r="U1216" s="570"/>
      <c r="X1216" s="558"/>
    </row>
    <row r="1217" spans="1:27" ht="11.25" outlineLevel="3">
      <c r="A1217" s="599"/>
      <c r="B1217" s="600"/>
      <c r="C1217" s="601">
        <v>278</v>
      </c>
      <c r="D1217" s="602" t="s">
        <v>1368</v>
      </c>
      <c r="E1217" s="603" t="s">
        <v>1375</v>
      </c>
      <c r="F1217" s="604" t="s">
        <v>1374</v>
      </c>
      <c r="G1217" s="602" t="s">
        <v>1373</v>
      </c>
      <c r="H1217" s="605">
        <v>1</v>
      </c>
      <c r="I1217" s="606">
        <v>0</v>
      </c>
      <c r="J1217" s="607">
        <f>H1217*I1217</f>
        <v>0</v>
      </c>
      <c r="K1217" s="605">
        <v>8.0400000000000003E-3</v>
      </c>
      <c r="L1217" s="605">
        <f>H1217*K1217</f>
        <v>8.0400000000000003E-3</v>
      </c>
      <c r="M1217" s="605"/>
      <c r="N1217" s="605">
        <f>H1217*M1217</f>
        <v>0</v>
      </c>
      <c r="O1217" s="607">
        <v>21</v>
      </c>
      <c r="P1217" s="607">
        <f>J1217*(O1217/100)</f>
        <v>0</v>
      </c>
      <c r="Q1217" s="607">
        <f>J1217+P1217</f>
        <v>0</v>
      </c>
      <c r="R1217" s="608"/>
      <c r="S1217" s="608"/>
      <c r="T1217" s="609">
        <v>1</v>
      </c>
      <c r="U1217" s="570"/>
      <c r="V1217" s="570"/>
      <c r="W1217" s="570"/>
      <c r="X1217" s="558"/>
    </row>
    <row r="1218" spans="1:27" ht="9.75" outlineLevel="4">
      <c r="A1218" s="610"/>
      <c r="B1218" s="611"/>
      <c r="C1218" s="611"/>
      <c r="D1218" s="612"/>
      <c r="E1218" s="613" t="s">
        <v>1330</v>
      </c>
      <c r="F1218" s="641" t="s">
        <v>1372</v>
      </c>
      <c r="G1218" s="641"/>
      <c r="H1218" s="642"/>
      <c r="I1218" s="643"/>
      <c r="J1218" s="644"/>
      <c r="K1218" s="614"/>
      <c r="L1218" s="614"/>
      <c r="M1218" s="614"/>
      <c r="N1218" s="614"/>
      <c r="O1218" s="615"/>
      <c r="P1218" s="615"/>
      <c r="Q1218" s="615"/>
      <c r="R1218" s="612"/>
      <c r="S1218" s="612"/>
      <c r="T1218" s="611"/>
      <c r="U1218" s="564"/>
      <c r="V1218" s="570"/>
      <c r="W1218" s="570"/>
      <c r="X1218" s="616" t="str">
        <f>F1218</f>
        <v>Ventily uzavírací přírubové přímé ovládané ručně PN 16 do 300°C (V 30 111 616) DN 25</v>
      </c>
      <c r="Y1218" s="562"/>
      <c r="AA1218" s="617"/>
    </row>
    <row r="1219" spans="1:27" ht="7.5" customHeight="1" outlineLevel="4">
      <c r="B1219" s="557"/>
      <c r="C1219" s="557"/>
      <c r="D1219" s="558"/>
      <c r="E1219" s="558"/>
      <c r="F1219" s="618"/>
      <c r="G1219" s="558"/>
      <c r="H1219" s="559"/>
      <c r="I1219" s="560"/>
      <c r="J1219" s="561"/>
      <c r="K1219" s="559"/>
      <c r="L1219" s="559"/>
      <c r="M1219" s="559"/>
      <c r="N1219" s="559"/>
      <c r="O1219" s="561"/>
      <c r="P1219" s="561"/>
      <c r="Q1219" s="561"/>
      <c r="R1219" s="558"/>
      <c r="S1219" s="558"/>
      <c r="T1219" s="557"/>
      <c r="U1219" s="570"/>
      <c r="X1219" s="558"/>
    </row>
    <row r="1220" spans="1:27" ht="11.25" outlineLevel="3">
      <c r="A1220" s="599"/>
      <c r="B1220" s="600"/>
      <c r="C1220" s="601">
        <v>279</v>
      </c>
      <c r="D1220" s="602" t="s">
        <v>1368</v>
      </c>
      <c r="E1220" s="603" t="s">
        <v>1371</v>
      </c>
      <c r="F1220" s="604" t="s">
        <v>1370</v>
      </c>
      <c r="G1220" s="602" t="s">
        <v>137</v>
      </c>
      <c r="H1220" s="605">
        <v>1</v>
      </c>
      <c r="I1220" s="606">
        <v>0</v>
      </c>
      <c r="J1220" s="607">
        <f>H1220*I1220</f>
        <v>0</v>
      </c>
      <c r="K1220" s="605">
        <v>7.2000000000000005E-4</v>
      </c>
      <c r="L1220" s="605">
        <f>H1220*K1220</f>
        <v>7.2000000000000005E-4</v>
      </c>
      <c r="M1220" s="605"/>
      <c r="N1220" s="605">
        <f>H1220*M1220</f>
        <v>0</v>
      </c>
      <c r="O1220" s="607">
        <v>21</v>
      </c>
      <c r="P1220" s="607">
        <f>J1220*(O1220/100)</f>
        <v>0</v>
      </c>
      <c r="Q1220" s="607">
        <f>J1220+P1220</f>
        <v>0</v>
      </c>
      <c r="R1220" s="608"/>
      <c r="S1220" s="608"/>
      <c r="T1220" s="609">
        <v>1</v>
      </c>
      <c r="U1220" s="570"/>
      <c r="V1220" s="570"/>
      <c r="W1220" s="570"/>
      <c r="X1220" s="558"/>
    </row>
    <row r="1221" spans="1:27" ht="9.75" outlineLevel="4">
      <c r="A1221" s="610"/>
      <c r="B1221" s="611"/>
      <c r="C1221" s="611"/>
      <c r="D1221" s="612"/>
      <c r="E1221" s="613" t="s">
        <v>1330</v>
      </c>
      <c r="F1221" s="641" t="s">
        <v>1369</v>
      </c>
      <c r="G1221" s="641"/>
      <c r="H1221" s="642"/>
      <c r="I1221" s="643"/>
      <c r="J1221" s="644"/>
      <c r="K1221" s="614"/>
      <c r="L1221" s="614"/>
      <c r="M1221" s="614"/>
      <c r="N1221" s="614"/>
      <c r="O1221" s="615"/>
      <c r="P1221" s="615"/>
      <c r="Q1221" s="615"/>
      <c r="R1221" s="612"/>
      <c r="S1221" s="612"/>
      <c r="T1221" s="611"/>
      <c r="U1221" s="564"/>
      <c r="V1221" s="570"/>
      <c r="W1221" s="570"/>
      <c r="X1221" s="616" t="str">
        <f>F1221</f>
        <v>Směšovací armatury solárních a otopných systémů nebo tepelných čerpadel pohony směšovacích ventilů ovládání 3bodové bez čidla napětí 230 V/příkon 2,5 VA 5 Nm/120 sec</v>
      </c>
      <c r="Y1221" s="562"/>
      <c r="AA1221" s="617"/>
    </row>
    <row r="1222" spans="1:27" ht="7.5" customHeight="1" outlineLevel="4">
      <c r="B1222" s="557"/>
      <c r="C1222" s="557"/>
      <c r="D1222" s="558"/>
      <c r="E1222" s="558"/>
      <c r="F1222" s="618"/>
      <c r="G1222" s="558"/>
      <c r="H1222" s="559"/>
      <c r="I1222" s="560"/>
      <c r="J1222" s="561"/>
      <c r="K1222" s="559"/>
      <c r="L1222" s="559"/>
      <c r="M1222" s="559"/>
      <c r="N1222" s="559"/>
      <c r="O1222" s="561"/>
      <c r="P1222" s="561"/>
      <c r="Q1222" s="561"/>
      <c r="R1222" s="558"/>
      <c r="S1222" s="558"/>
      <c r="T1222" s="557"/>
      <c r="U1222" s="570"/>
      <c r="X1222" s="558"/>
    </row>
    <row r="1223" spans="1:27" ht="11.25" outlineLevel="3">
      <c r="A1223" s="599"/>
      <c r="B1223" s="600"/>
      <c r="C1223" s="601">
        <v>280</v>
      </c>
      <c r="D1223" s="602" t="s">
        <v>1368</v>
      </c>
      <c r="E1223" s="603" t="s">
        <v>1367</v>
      </c>
      <c r="F1223" s="604" t="s">
        <v>1366</v>
      </c>
      <c r="G1223" s="602" t="s">
        <v>634</v>
      </c>
      <c r="H1223" s="605">
        <v>1.14E-2</v>
      </c>
      <c r="I1223" s="606">
        <v>0</v>
      </c>
      <c r="J1223" s="607">
        <f>H1223*I1223</f>
        <v>0</v>
      </c>
      <c r="K1223" s="605"/>
      <c r="L1223" s="605">
        <f>H1223*K1223</f>
        <v>0</v>
      </c>
      <c r="M1223" s="605"/>
      <c r="N1223" s="605">
        <f>H1223*M1223</f>
        <v>0</v>
      </c>
      <c r="O1223" s="607">
        <v>21</v>
      </c>
      <c r="P1223" s="607">
        <f>J1223*(O1223/100)</f>
        <v>0</v>
      </c>
      <c r="Q1223" s="607">
        <f>J1223+P1223</f>
        <v>0</v>
      </c>
      <c r="R1223" s="608"/>
      <c r="S1223" s="608"/>
      <c r="T1223" s="609">
        <v>1</v>
      </c>
      <c r="U1223" s="570"/>
      <c r="V1223" s="570"/>
      <c r="W1223" s="570"/>
      <c r="X1223" s="558"/>
    </row>
    <row r="1224" spans="1:27" ht="9.75" outlineLevel="4">
      <c r="A1224" s="610"/>
      <c r="B1224" s="611"/>
      <c r="C1224" s="611"/>
      <c r="D1224" s="612"/>
      <c r="E1224" s="613" t="s">
        <v>1330</v>
      </c>
      <c r="F1224" s="641" t="s">
        <v>1365</v>
      </c>
      <c r="G1224" s="641"/>
      <c r="H1224" s="642"/>
      <c r="I1224" s="643"/>
      <c r="J1224" s="644"/>
      <c r="K1224" s="614"/>
      <c r="L1224" s="614"/>
      <c r="M1224" s="614"/>
      <c r="N1224" s="614"/>
      <c r="O1224" s="615"/>
      <c r="P1224" s="615"/>
      <c r="Q1224" s="615"/>
      <c r="R1224" s="612"/>
      <c r="S1224" s="612"/>
      <c r="T1224" s="611"/>
      <c r="U1224" s="564"/>
      <c r="V1224" s="570"/>
      <c r="W1224" s="570"/>
      <c r="X1224" s="616" t="str">
        <f>F1224</f>
        <v>Přesun hmot pro armatury stanovený z hmotnosti přesunovaného materiálu vodorovná dopravní vzdálenost do 50 m v objektech výšky přes 12 do 24 m</v>
      </c>
      <c r="Y1224" s="562"/>
      <c r="AA1224" s="617"/>
    </row>
    <row r="1225" spans="1:27" ht="7.5" customHeight="1" outlineLevel="4">
      <c r="B1225" s="557"/>
      <c r="C1225" s="557"/>
      <c r="D1225" s="558"/>
      <c r="E1225" s="558"/>
      <c r="F1225" s="618"/>
      <c r="G1225" s="558"/>
      <c r="H1225" s="559"/>
      <c r="I1225" s="560"/>
      <c r="J1225" s="561"/>
      <c r="K1225" s="559"/>
      <c r="L1225" s="559"/>
      <c r="M1225" s="559"/>
      <c r="N1225" s="559"/>
      <c r="O1225" s="561"/>
      <c r="P1225" s="561"/>
      <c r="Q1225" s="561"/>
      <c r="R1225" s="558"/>
      <c r="S1225" s="558"/>
      <c r="T1225" s="557"/>
      <c r="U1225" s="570"/>
      <c r="X1225" s="558"/>
    </row>
    <row r="1226" spans="1:27" outlineLevel="3">
      <c r="B1226" s="564"/>
      <c r="C1226" s="564"/>
      <c r="D1226" s="564"/>
      <c r="E1226" s="564"/>
      <c r="F1226" s="564"/>
      <c r="G1226" s="564"/>
      <c r="H1226" s="564"/>
      <c r="I1226" s="570"/>
      <c r="J1226" s="570"/>
      <c r="K1226" s="564"/>
      <c r="L1226" s="564"/>
      <c r="M1226" s="564"/>
      <c r="N1226" s="564"/>
      <c r="O1226" s="564"/>
      <c r="P1226" s="570"/>
      <c r="Q1226" s="570"/>
      <c r="R1226" s="570"/>
      <c r="S1226" s="564"/>
      <c r="T1226" s="564"/>
      <c r="X1226" s="564"/>
    </row>
    <row r="1227" spans="1:27" ht="12" outlineLevel="1">
      <c r="A1227" s="579" t="s">
        <v>1364</v>
      </c>
      <c r="B1227" s="580">
        <v>2</v>
      </c>
      <c r="C1227" s="581"/>
      <c r="D1227" s="582" t="s">
        <v>803</v>
      </c>
      <c r="E1227" s="582"/>
      <c r="F1227" s="583" t="s">
        <v>1363</v>
      </c>
      <c r="G1227" s="582"/>
      <c r="H1227" s="584"/>
      <c r="I1227" s="585"/>
      <c r="J1227" s="586">
        <f>SUBTOTAL(9,J1228:J1258)</f>
        <v>0</v>
      </c>
      <c r="K1227" s="584"/>
      <c r="L1227" s="587">
        <f>SUBTOTAL(9,L1228:L1258)</f>
        <v>0</v>
      </c>
      <c r="M1227" s="584"/>
      <c r="N1227" s="587">
        <f>SUBTOTAL(9,N1228:N1258)</f>
        <v>0</v>
      </c>
      <c r="O1227" s="588"/>
      <c r="P1227" s="586">
        <f>SUBTOTAL(9,P1228:P1258)</f>
        <v>0</v>
      </c>
      <c r="Q1227" s="586">
        <f>SUBTOTAL(9,Q1228:Q1258)</f>
        <v>0</v>
      </c>
      <c r="R1227" s="582"/>
      <c r="S1227" s="582"/>
      <c r="T1227" s="580">
        <f>SUBTOTAL(9,T1228:T1258)</f>
        <v>7</v>
      </c>
      <c r="U1227" s="564"/>
      <c r="V1227" s="570"/>
      <c r="W1227" s="570"/>
      <c r="X1227" s="558"/>
    </row>
    <row r="1228" spans="1:27" ht="11.25" outlineLevel="2">
      <c r="A1228" s="589" t="s">
        <v>1362</v>
      </c>
      <c r="B1228" s="590">
        <v>3</v>
      </c>
      <c r="C1228" s="591"/>
      <c r="D1228" s="592" t="s">
        <v>1336</v>
      </c>
      <c r="E1228" s="592"/>
      <c r="F1228" s="593" t="s">
        <v>1361</v>
      </c>
      <c r="G1228" s="592"/>
      <c r="H1228" s="594"/>
      <c r="I1228" s="595"/>
      <c r="J1228" s="596">
        <f>SUBTOTAL(9,J1229:J1238)</f>
        <v>0</v>
      </c>
      <c r="K1228" s="594"/>
      <c r="L1228" s="597">
        <f>SUBTOTAL(9,L1229:L1238)</f>
        <v>0</v>
      </c>
      <c r="M1228" s="594"/>
      <c r="N1228" s="597">
        <f>SUBTOTAL(9,N1229:N1238)</f>
        <v>0</v>
      </c>
      <c r="O1228" s="598"/>
      <c r="P1228" s="596">
        <f>SUBTOTAL(9,P1229:P1238)</f>
        <v>0</v>
      </c>
      <c r="Q1228" s="596">
        <f>SUBTOTAL(9,Q1229:Q1238)</f>
        <v>0</v>
      </c>
      <c r="R1228" s="592"/>
      <c r="S1228" s="592"/>
      <c r="T1228" s="590">
        <f>SUBTOTAL(9,T1229:T1238)</f>
        <v>3</v>
      </c>
      <c r="U1228" s="564"/>
      <c r="V1228" s="570"/>
      <c r="W1228" s="570"/>
      <c r="X1228" s="558"/>
    </row>
    <row r="1229" spans="1:27" ht="11.25" outlineLevel="3">
      <c r="A1229" s="599"/>
      <c r="B1229" s="600"/>
      <c r="C1229" s="601">
        <v>281</v>
      </c>
      <c r="D1229" s="602" t="s">
        <v>1334</v>
      </c>
      <c r="E1229" s="603" t="s">
        <v>1360</v>
      </c>
      <c r="F1229" s="604" t="s">
        <v>1359</v>
      </c>
      <c r="G1229" s="602" t="s">
        <v>1331</v>
      </c>
      <c r="H1229" s="605">
        <v>1</v>
      </c>
      <c r="I1229" s="606">
        <v>0</v>
      </c>
      <c r="J1229" s="607">
        <f>H1229*I1229</f>
        <v>0</v>
      </c>
      <c r="K1229" s="605"/>
      <c r="L1229" s="605">
        <f>H1229*K1229</f>
        <v>0</v>
      </c>
      <c r="M1229" s="605"/>
      <c r="N1229" s="605">
        <f>H1229*M1229</f>
        <v>0</v>
      </c>
      <c r="O1229" s="607">
        <v>21</v>
      </c>
      <c r="P1229" s="607">
        <f>J1229*(O1229/100)</f>
        <v>0</v>
      </c>
      <c r="Q1229" s="607">
        <f>J1229+P1229</f>
        <v>0</v>
      </c>
      <c r="R1229" s="608"/>
      <c r="S1229" s="608"/>
      <c r="T1229" s="609">
        <v>1</v>
      </c>
      <c r="U1229" s="570"/>
      <c r="V1229" s="570"/>
      <c r="W1229" s="570"/>
      <c r="X1229" s="558"/>
    </row>
    <row r="1230" spans="1:27" ht="29.25" outlineLevel="4">
      <c r="A1230" s="610"/>
      <c r="B1230" s="611"/>
      <c r="C1230" s="611"/>
      <c r="D1230" s="612"/>
      <c r="E1230" s="613" t="s">
        <v>1330</v>
      </c>
      <c r="F1230" s="641" t="s">
        <v>1358</v>
      </c>
      <c r="G1230" s="641"/>
      <c r="H1230" s="642"/>
      <c r="I1230" s="643"/>
      <c r="J1230" s="644"/>
      <c r="K1230" s="614"/>
      <c r="L1230" s="614"/>
      <c r="M1230" s="614"/>
      <c r="N1230" s="614"/>
      <c r="O1230" s="615"/>
      <c r="P1230" s="615"/>
      <c r="Q1230" s="615"/>
      <c r="R1230" s="612"/>
      <c r="S1230" s="612"/>
      <c r="T1230" s="611"/>
      <c r="U1230" s="564"/>
      <c r="V1230" s="570"/>
      <c r="W1230" s="570"/>
      <c r="X1230" s="616" t="str">
        <f>F1230</f>
        <v>Průzkumné, geodetické a projektové práce  
  geodetické práce 
    při provádění stavby</v>
      </c>
      <c r="Y1230" s="562"/>
      <c r="AA1230" s="617"/>
    </row>
    <row r="1231" spans="1:27" ht="7.5" customHeight="1" outlineLevel="4">
      <c r="B1231" s="557"/>
      <c r="C1231" s="557"/>
      <c r="D1231" s="558"/>
      <c r="E1231" s="558"/>
      <c r="F1231" s="618"/>
      <c r="G1231" s="558"/>
      <c r="H1231" s="559"/>
      <c r="I1231" s="560"/>
      <c r="J1231" s="561"/>
      <c r="K1231" s="559"/>
      <c r="L1231" s="559"/>
      <c r="M1231" s="559"/>
      <c r="N1231" s="559"/>
      <c r="O1231" s="561"/>
      <c r="P1231" s="561"/>
      <c r="Q1231" s="561"/>
      <c r="R1231" s="558"/>
      <c r="S1231" s="558"/>
      <c r="T1231" s="557"/>
      <c r="U1231" s="570"/>
      <c r="X1231" s="558"/>
    </row>
    <row r="1232" spans="1:27" ht="11.25" outlineLevel="3">
      <c r="A1232" s="599"/>
      <c r="B1232" s="600"/>
      <c r="C1232" s="601">
        <v>282</v>
      </c>
      <c r="D1232" s="602" t="s">
        <v>1334</v>
      </c>
      <c r="E1232" s="603" t="s">
        <v>1357</v>
      </c>
      <c r="F1232" s="604" t="s">
        <v>1356</v>
      </c>
      <c r="G1232" s="602" t="s">
        <v>1331</v>
      </c>
      <c r="H1232" s="605">
        <v>1</v>
      </c>
      <c r="I1232" s="606">
        <v>0</v>
      </c>
      <c r="J1232" s="607">
        <f>H1232*I1232</f>
        <v>0</v>
      </c>
      <c r="K1232" s="605"/>
      <c r="L1232" s="605">
        <f>H1232*K1232</f>
        <v>0</v>
      </c>
      <c r="M1232" s="605"/>
      <c r="N1232" s="605">
        <f>H1232*M1232</f>
        <v>0</v>
      </c>
      <c r="O1232" s="607">
        <v>21</v>
      </c>
      <c r="P1232" s="607">
        <f>J1232*(O1232/100)</f>
        <v>0</v>
      </c>
      <c r="Q1232" s="607">
        <f>J1232+P1232</f>
        <v>0</v>
      </c>
      <c r="R1232" s="608"/>
      <c r="S1232" s="608"/>
      <c r="T1232" s="609">
        <v>1</v>
      </c>
      <c r="U1232" s="570"/>
      <c r="V1232" s="570"/>
      <c r="W1232" s="570"/>
      <c r="X1232" s="558"/>
    </row>
    <row r="1233" spans="1:27" ht="9.75" outlineLevel="4">
      <c r="A1233" s="610"/>
      <c r="B1233" s="611"/>
      <c r="C1233" s="611"/>
      <c r="D1233" s="612"/>
      <c r="E1233" s="613" t="s">
        <v>1330</v>
      </c>
      <c r="F1233" s="641" t="s">
        <v>1356</v>
      </c>
      <c r="G1233" s="641"/>
      <c r="H1233" s="642"/>
      <c r="I1233" s="643"/>
      <c r="J1233" s="644"/>
      <c r="K1233" s="614"/>
      <c r="L1233" s="614"/>
      <c r="M1233" s="614"/>
      <c r="N1233" s="614"/>
      <c r="O1233" s="615"/>
      <c r="P1233" s="615"/>
      <c r="Q1233" s="615"/>
      <c r="R1233" s="612"/>
      <c r="S1233" s="612"/>
      <c r="T1233" s="611"/>
      <c r="U1233" s="564"/>
      <c r="V1233" s="570"/>
      <c r="W1233" s="570"/>
      <c r="X1233" s="616" t="str">
        <f>F1233</f>
        <v>Dokumentace skutečného provedení stavby</v>
      </c>
      <c r="Y1233" s="562"/>
      <c r="AA1233" s="617"/>
    </row>
    <row r="1234" spans="1:27" ht="7.5" customHeight="1" outlineLevel="4">
      <c r="B1234" s="557"/>
      <c r="C1234" s="557"/>
      <c r="D1234" s="558"/>
      <c r="E1234" s="558"/>
      <c r="F1234" s="618"/>
      <c r="G1234" s="558"/>
      <c r="H1234" s="559"/>
      <c r="I1234" s="560"/>
      <c r="J1234" s="561"/>
      <c r="K1234" s="559"/>
      <c r="L1234" s="559"/>
      <c r="M1234" s="559"/>
      <c r="N1234" s="559"/>
      <c r="O1234" s="561"/>
      <c r="P1234" s="561"/>
      <c r="Q1234" s="561"/>
      <c r="R1234" s="558"/>
      <c r="S1234" s="558"/>
      <c r="T1234" s="557"/>
      <c r="U1234" s="570"/>
      <c r="X1234" s="558"/>
    </row>
    <row r="1235" spans="1:27" ht="11.25" outlineLevel="3">
      <c r="A1235" s="599"/>
      <c r="B1235" s="600"/>
      <c r="C1235" s="601">
        <v>283</v>
      </c>
      <c r="D1235" s="602" t="s">
        <v>1334</v>
      </c>
      <c r="E1235" s="603" t="s">
        <v>1355</v>
      </c>
      <c r="F1235" s="604" t="s">
        <v>1354</v>
      </c>
      <c r="G1235" s="602" t="s">
        <v>1331</v>
      </c>
      <c r="H1235" s="605">
        <v>1</v>
      </c>
      <c r="I1235" s="606">
        <v>0</v>
      </c>
      <c r="J1235" s="607">
        <f>H1235*I1235</f>
        <v>0</v>
      </c>
      <c r="K1235" s="605"/>
      <c r="L1235" s="605">
        <f>H1235*K1235</f>
        <v>0</v>
      </c>
      <c r="M1235" s="605"/>
      <c r="N1235" s="605">
        <f>H1235*M1235</f>
        <v>0</v>
      </c>
      <c r="O1235" s="607">
        <v>21</v>
      </c>
      <c r="P1235" s="607">
        <f>J1235*(O1235/100)</f>
        <v>0</v>
      </c>
      <c r="Q1235" s="607">
        <f>J1235+P1235</f>
        <v>0</v>
      </c>
      <c r="R1235" s="608"/>
      <c r="S1235" s="608"/>
      <c r="T1235" s="609">
        <v>1</v>
      </c>
      <c r="U1235" s="570"/>
      <c r="V1235" s="570"/>
      <c r="W1235" s="570"/>
      <c r="X1235" s="558"/>
    </row>
    <row r="1236" spans="1:27" ht="9.75" outlineLevel="4">
      <c r="A1236" s="610"/>
      <c r="B1236" s="611"/>
      <c r="C1236" s="611"/>
      <c r="D1236" s="612"/>
      <c r="E1236" s="613" t="s">
        <v>1330</v>
      </c>
      <c r="F1236" s="641" t="s">
        <v>1353</v>
      </c>
      <c r="G1236" s="641"/>
      <c r="H1236" s="642"/>
      <c r="I1236" s="643"/>
      <c r="J1236" s="644"/>
      <c r="K1236" s="614"/>
      <c r="L1236" s="614"/>
      <c r="M1236" s="614"/>
      <c r="N1236" s="614"/>
      <c r="O1236" s="615"/>
      <c r="P1236" s="615"/>
      <c r="Q1236" s="615"/>
      <c r="R1236" s="612"/>
      <c r="S1236" s="612"/>
      <c r="T1236" s="611"/>
      <c r="U1236" s="564"/>
      <c r="V1236" s="570"/>
      <c r="W1236" s="570"/>
      <c r="X1236" s="616" t="str">
        <f>F1236</f>
        <v>Dokumentace pro provádění stavby</v>
      </c>
      <c r="Y1236" s="562"/>
      <c r="AA1236" s="617"/>
    </row>
    <row r="1237" spans="1:27" ht="7.5" customHeight="1" outlineLevel="4">
      <c r="B1237" s="557"/>
      <c r="C1237" s="557"/>
      <c r="D1237" s="558"/>
      <c r="E1237" s="558"/>
      <c r="F1237" s="618"/>
      <c r="G1237" s="558"/>
      <c r="H1237" s="559"/>
      <c r="I1237" s="560"/>
      <c r="J1237" s="561"/>
      <c r="K1237" s="559"/>
      <c r="L1237" s="559"/>
      <c r="M1237" s="559"/>
      <c r="N1237" s="559"/>
      <c r="O1237" s="561"/>
      <c r="P1237" s="561"/>
      <c r="Q1237" s="561"/>
      <c r="R1237" s="558"/>
      <c r="S1237" s="558"/>
      <c r="T1237" s="557"/>
      <c r="U1237" s="570"/>
      <c r="X1237" s="558"/>
    </row>
    <row r="1238" spans="1:27" outlineLevel="3">
      <c r="B1238" s="564"/>
      <c r="C1238" s="564"/>
      <c r="D1238" s="564"/>
      <c r="E1238" s="564"/>
      <c r="F1238" s="564"/>
      <c r="G1238" s="564"/>
      <c r="H1238" s="564"/>
      <c r="I1238" s="570"/>
      <c r="J1238" s="570"/>
      <c r="K1238" s="564"/>
      <c r="L1238" s="564"/>
      <c r="M1238" s="564"/>
      <c r="N1238" s="564"/>
      <c r="O1238" s="564"/>
      <c r="P1238" s="570"/>
      <c r="Q1238" s="570"/>
      <c r="R1238" s="570"/>
      <c r="S1238" s="564"/>
      <c r="T1238" s="564"/>
      <c r="X1238" s="564"/>
    </row>
    <row r="1239" spans="1:27" ht="11.25" outlineLevel="2">
      <c r="A1239" s="589" t="s">
        <v>1352</v>
      </c>
      <c r="B1239" s="590">
        <v>3</v>
      </c>
      <c r="C1239" s="591"/>
      <c r="D1239" s="592" t="s">
        <v>1336</v>
      </c>
      <c r="E1239" s="592"/>
      <c r="F1239" s="593" t="s">
        <v>1351</v>
      </c>
      <c r="G1239" s="592"/>
      <c r="H1239" s="594"/>
      <c r="I1239" s="595"/>
      <c r="J1239" s="596">
        <f>SUBTOTAL(9,J1240:J1243)</f>
        <v>0</v>
      </c>
      <c r="K1239" s="594"/>
      <c r="L1239" s="597">
        <f>SUBTOTAL(9,L1240:L1243)</f>
        <v>0</v>
      </c>
      <c r="M1239" s="594"/>
      <c r="N1239" s="597">
        <f>SUBTOTAL(9,N1240:N1243)</f>
        <v>0</v>
      </c>
      <c r="O1239" s="598"/>
      <c r="P1239" s="596">
        <f>SUBTOTAL(9,P1240:P1243)</f>
        <v>0</v>
      </c>
      <c r="Q1239" s="596">
        <f>SUBTOTAL(9,Q1240:Q1243)</f>
        <v>0</v>
      </c>
      <c r="R1239" s="592"/>
      <c r="S1239" s="592"/>
      <c r="T1239" s="590">
        <f>SUBTOTAL(9,T1240:T1243)</f>
        <v>1</v>
      </c>
      <c r="U1239" s="564"/>
      <c r="V1239" s="570"/>
      <c r="W1239" s="570"/>
      <c r="X1239" s="558"/>
    </row>
    <row r="1240" spans="1:27" ht="11.25" outlineLevel="3">
      <c r="A1240" s="599"/>
      <c r="B1240" s="600"/>
      <c r="C1240" s="601">
        <v>284</v>
      </c>
      <c r="D1240" s="602" t="s">
        <v>1334</v>
      </c>
      <c r="E1240" s="603" t="s">
        <v>1350</v>
      </c>
      <c r="F1240" s="604" t="s">
        <v>1349</v>
      </c>
      <c r="G1240" s="602" t="s">
        <v>1331</v>
      </c>
      <c r="H1240" s="605">
        <v>1</v>
      </c>
      <c r="I1240" s="606">
        <v>0</v>
      </c>
      <c r="J1240" s="607">
        <f>H1240*I1240</f>
        <v>0</v>
      </c>
      <c r="K1240" s="605"/>
      <c r="L1240" s="605">
        <f>H1240*K1240</f>
        <v>0</v>
      </c>
      <c r="M1240" s="605"/>
      <c r="N1240" s="605">
        <f>H1240*M1240</f>
        <v>0</v>
      </c>
      <c r="O1240" s="607">
        <v>21</v>
      </c>
      <c r="P1240" s="607">
        <f>J1240*(O1240/100)</f>
        <v>0</v>
      </c>
      <c r="Q1240" s="607">
        <f>J1240+P1240</f>
        <v>0</v>
      </c>
      <c r="R1240" s="608"/>
      <c r="S1240" s="608"/>
      <c r="T1240" s="609">
        <v>1</v>
      </c>
      <c r="U1240" s="570"/>
      <c r="V1240" s="570"/>
      <c r="W1240" s="570"/>
      <c r="X1240" s="558"/>
    </row>
    <row r="1241" spans="1:27" ht="9.75" outlineLevel="4">
      <c r="A1241" s="610"/>
      <c r="B1241" s="611"/>
      <c r="C1241" s="611"/>
      <c r="D1241" s="612"/>
      <c r="E1241" s="613" t="s">
        <v>1330</v>
      </c>
      <c r="F1241" s="641" t="s">
        <v>1348</v>
      </c>
      <c r="G1241" s="641"/>
      <c r="H1241" s="642"/>
      <c r="I1241" s="643"/>
      <c r="J1241" s="644"/>
      <c r="K1241" s="614"/>
      <c r="L1241" s="614"/>
      <c r="M1241" s="614"/>
      <c r="N1241" s="614"/>
      <c r="O1241" s="615"/>
      <c r="P1241" s="615"/>
      <c r="Q1241" s="615"/>
      <c r="R1241" s="612"/>
      <c r="S1241" s="612"/>
      <c r="T1241" s="611"/>
      <c r="U1241" s="564"/>
      <c r="V1241" s="570"/>
      <c r="W1241" s="570"/>
      <c r="X1241" s="616" t="str">
        <f>F1241</f>
        <v>Příprava staveniště</v>
      </c>
      <c r="Y1241" s="562"/>
      <c r="AA1241" s="617"/>
    </row>
    <row r="1242" spans="1:27" ht="7.5" customHeight="1" outlineLevel="4">
      <c r="B1242" s="557"/>
      <c r="C1242" s="557"/>
      <c r="D1242" s="558"/>
      <c r="E1242" s="558"/>
      <c r="F1242" s="618"/>
      <c r="G1242" s="558"/>
      <c r="H1242" s="559"/>
      <c r="I1242" s="560"/>
      <c r="J1242" s="561"/>
      <c r="K1242" s="559"/>
      <c r="L1242" s="559"/>
      <c r="M1242" s="559"/>
      <c r="N1242" s="559"/>
      <c r="O1242" s="561"/>
      <c r="P1242" s="561"/>
      <c r="Q1242" s="561"/>
      <c r="R1242" s="558"/>
      <c r="S1242" s="558"/>
      <c r="T1242" s="557"/>
      <c r="U1242" s="570"/>
      <c r="X1242" s="558"/>
    </row>
    <row r="1243" spans="1:27" outlineLevel="3">
      <c r="B1243" s="564"/>
      <c r="C1243" s="564"/>
      <c r="D1243" s="564"/>
      <c r="E1243" s="564"/>
      <c r="F1243" s="564"/>
      <c r="G1243" s="564"/>
      <c r="H1243" s="564"/>
      <c r="I1243" s="570"/>
      <c r="J1243" s="570"/>
      <c r="K1243" s="564"/>
      <c r="L1243" s="564"/>
      <c r="M1243" s="564"/>
      <c r="N1243" s="564"/>
      <c r="O1243" s="564"/>
      <c r="P1243" s="570"/>
      <c r="Q1243" s="570"/>
      <c r="R1243" s="570"/>
      <c r="S1243" s="564"/>
      <c r="T1243" s="564"/>
      <c r="X1243" s="564"/>
    </row>
    <row r="1244" spans="1:27" ht="11.25" outlineLevel="2">
      <c r="A1244" s="589" t="s">
        <v>1347</v>
      </c>
      <c r="B1244" s="590">
        <v>3</v>
      </c>
      <c r="C1244" s="591"/>
      <c r="D1244" s="592" t="s">
        <v>1336</v>
      </c>
      <c r="E1244" s="592"/>
      <c r="F1244" s="593" t="s">
        <v>1346</v>
      </c>
      <c r="G1244" s="592"/>
      <c r="H1244" s="594"/>
      <c r="I1244" s="595"/>
      <c r="J1244" s="596">
        <f>SUBTOTAL(9,J1245:J1248)</f>
        <v>0</v>
      </c>
      <c r="K1244" s="594"/>
      <c r="L1244" s="597">
        <f>SUBTOTAL(9,L1245:L1248)</f>
        <v>0</v>
      </c>
      <c r="M1244" s="594"/>
      <c r="N1244" s="597">
        <f>SUBTOTAL(9,N1245:N1248)</f>
        <v>0</v>
      </c>
      <c r="O1244" s="598"/>
      <c r="P1244" s="596">
        <f>SUBTOTAL(9,P1245:P1248)</f>
        <v>0</v>
      </c>
      <c r="Q1244" s="596">
        <f>SUBTOTAL(9,Q1245:Q1248)</f>
        <v>0</v>
      </c>
      <c r="R1244" s="592"/>
      <c r="S1244" s="592"/>
      <c r="T1244" s="590">
        <f>SUBTOTAL(9,T1245:T1248)</f>
        <v>1</v>
      </c>
      <c r="U1244" s="564"/>
      <c r="V1244" s="570"/>
      <c r="W1244" s="570"/>
      <c r="X1244" s="558"/>
    </row>
    <row r="1245" spans="1:27" ht="11.25" outlineLevel="3">
      <c r="A1245" s="599"/>
      <c r="B1245" s="600"/>
      <c r="C1245" s="601">
        <v>285</v>
      </c>
      <c r="D1245" s="602" t="s">
        <v>1334</v>
      </c>
      <c r="E1245" s="603" t="s">
        <v>1345</v>
      </c>
      <c r="F1245" s="604" t="s">
        <v>1344</v>
      </c>
      <c r="G1245" s="602" t="s">
        <v>1331</v>
      </c>
      <c r="H1245" s="605">
        <v>1</v>
      </c>
      <c r="I1245" s="606">
        <v>0</v>
      </c>
      <c r="J1245" s="607">
        <f>H1245*I1245</f>
        <v>0</v>
      </c>
      <c r="K1245" s="605"/>
      <c r="L1245" s="605">
        <f>H1245*K1245</f>
        <v>0</v>
      </c>
      <c r="M1245" s="605"/>
      <c r="N1245" s="605">
        <f>H1245*M1245</f>
        <v>0</v>
      </c>
      <c r="O1245" s="607">
        <v>21</v>
      </c>
      <c r="P1245" s="607">
        <f>J1245*(O1245/100)</f>
        <v>0</v>
      </c>
      <c r="Q1245" s="607">
        <f>J1245+P1245</f>
        <v>0</v>
      </c>
      <c r="R1245" s="608"/>
      <c r="S1245" s="608"/>
      <c r="T1245" s="609">
        <v>1</v>
      </c>
      <c r="U1245" s="570"/>
      <c r="V1245" s="570"/>
      <c r="W1245" s="570"/>
      <c r="X1245" s="558"/>
    </row>
    <row r="1246" spans="1:27" ht="19.5" outlineLevel="4">
      <c r="A1246" s="610"/>
      <c r="B1246" s="611"/>
      <c r="C1246" s="611"/>
      <c r="D1246" s="612"/>
      <c r="E1246" s="613" t="s">
        <v>1330</v>
      </c>
      <c r="F1246" s="641" t="s">
        <v>1343</v>
      </c>
      <c r="G1246" s="641"/>
      <c r="H1246" s="642"/>
      <c r="I1246" s="643"/>
      <c r="J1246" s="644"/>
      <c r="K1246" s="614"/>
      <c r="L1246" s="614"/>
      <c r="M1246" s="614"/>
      <c r="N1246" s="614"/>
      <c r="O1246" s="615"/>
      <c r="P1246" s="615"/>
      <c r="Q1246" s="615"/>
      <c r="R1246" s="612"/>
      <c r="S1246" s="612"/>
      <c r="T1246" s="611"/>
      <c r="U1246" s="564"/>
      <c r="V1246" s="570"/>
      <c r="W1246" s="570"/>
      <c r="X1246" s="616" t="str">
        <f>F1246</f>
        <v>Základní rozdělení průvodních činností a nákladů 
  zařízení staveniště</v>
      </c>
      <c r="Y1246" s="562"/>
      <c r="AA1246" s="617"/>
    </row>
    <row r="1247" spans="1:27" ht="7.5" customHeight="1" outlineLevel="4">
      <c r="B1247" s="557"/>
      <c r="C1247" s="557"/>
      <c r="D1247" s="558"/>
      <c r="E1247" s="558"/>
      <c r="F1247" s="618"/>
      <c r="G1247" s="558"/>
      <c r="H1247" s="559"/>
      <c r="I1247" s="560"/>
      <c r="J1247" s="561"/>
      <c r="K1247" s="559"/>
      <c r="L1247" s="559"/>
      <c r="M1247" s="559"/>
      <c r="N1247" s="559"/>
      <c r="O1247" s="561"/>
      <c r="P1247" s="561"/>
      <c r="Q1247" s="561"/>
      <c r="R1247" s="558"/>
      <c r="S1247" s="558"/>
      <c r="T1247" s="557"/>
      <c r="U1247" s="570"/>
      <c r="X1247" s="558"/>
    </row>
    <row r="1248" spans="1:27" outlineLevel="3">
      <c r="B1248" s="564"/>
      <c r="C1248" s="564"/>
      <c r="D1248" s="564"/>
      <c r="E1248" s="564"/>
      <c r="F1248" s="564"/>
      <c r="G1248" s="564"/>
      <c r="H1248" s="564"/>
      <c r="I1248" s="570"/>
      <c r="J1248" s="570"/>
      <c r="K1248" s="564"/>
      <c r="L1248" s="564"/>
      <c r="M1248" s="564"/>
      <c r="N1248" s="564"/>
      <c r="O1248" s="564"/>
      <c r="P1248" s="570"/>
      <c r="Q1248" s="570"/>
      <c r="R1248" s="570"/>
      <c r="S1248" s="564"/>
      <c r="T1248" s="564"/>
      <c r="X1248" s="564"/>
    </row>
    <row r="1249" spans="1:27" ht="11.25" outlineLevel="2">
      <c r="A1249" s="589" t="s">
        <v>1342</v>
      </c>
      <c r="B1249" s="590">
        <v>3</v>
      </c>
      <c r="C1249" s="591"/>
      <c r="D1249" s="592" t="s">
        <v>1336</v>
      </c>
      <c r="E1249" s="592"/>
      <c r="F1249" s="593" t="s">
        <v>1341</v>
      </c>
      <c r="G1249" s="592"/>
      <c r="H1249" s="594"/>
      <c r="I1249" s="595"/>
      <c r="J1249" s="596">
        <f>SUBTOTAL(9,J1250:J1253)</f>
        <v>0</v>
      </c>
      <c r="K1249" s="594"/>
      <c r="L1249" s="597">
        <f>SUBTOTAL(9,L1250:L1253)</f>
        <v>0</v>
      </c>
      <c r="M1249" s="594"/>
      <c r="N1249" s="597">
        <f>SUBTOTAL(9,N1250:N1253)</f>
        <v>0</v>
      </c>
      <c r="O1249" s="598"/>
      <c r="P1249" s="596">
        <f>SUBTOTAL(9,P1250:P1253)</f>
        <v>0</v>
      </c>
      <c r="Q1249" s="596">
        <f>SUBTOTAL(9,Q1250:Q1253)</f>
        <v>0</v>
      </c>
      <c r="R1249" s="592"/>
      <c r="S1249" s="592"/>
      <c r="T1249" s="590">
        <f>SUBTOTAL(9,T1250:T1253)</f>
        <v>1</v>
      </c>
      <c r="U1249" s="564"/>
      <c r="V1249" s="570"/>
      <c r="W1249" s="570"/>
      <c r="X1249" s="558"/>
    </row>
    <row r="1250" spans="1:27" ht="11.25" outlineLevel="3">
      <c r="A1250" s="599"/>
      <c r="B1250" s="600"/>
      <c r="C1250" s="601">
        <v>286</v>
      </c>
      <c r="D1250" s="602" t="s">
        <v>1334</v>
      </c>
      <c r="E1250" s="603" t="s">
        <v>1340</v>
      </c>
      <c r="F1250" s="604" t="s">
        <v>1339</v>
      </c>
      <c r="G1250" s="602" t="s">
        <v>1331</v>
      </c>
      <c r="H1250" s="605">
        <v>1</v>
      </c>
      <c r="I1250" s="606">
        <v>0</v>
      </c>
      <c r="J1250" s="607">
        <f>H1250*I1250</f>
        <v>0</v>
      </c>
      <c r="K1250" s="605"/>
      <c r="L1250" s="605">
        <f>H1250*K1250</f>
        <v>0</v>
      </c>
      <c r="M1250" s="605"/>
      <c r="N1250" s="605">
        <f>H1250*M1250</f>
        <v>0</v>
      </c>
      <c r="O1250" s="607">
        <v>21</v>
      </c>
      <c r="P1250" s="607">
        <f>J1250*(O1250/100)</f>
        <v>0</v>
      </c>
      <c r="Q1250" s="607">
        <f>J1250+P1250</f>
        <v>0</v>
      </c>
      <c r="R1250" s="608"/>
      <c r="S1250" s="608"/>
      <c r="T1250" s="609">
        <v>1</v>
      </c>
      <c r="U1250" s="570"/>
      <c r="V1250" s="570"/>
      <c r="W1250" s="570"/>
      <c r="X1250" s="558"/>
    </row>
    <row r="1251" spans="1:27" ht="29.25" outlineLevel="4">
      <c r="A1251" s="610"/>
      <c r="B1251" s="611"/>
      <c r="C1251" s="611"/>
      <c r="D1251" s="612"/>
      <c r="E1251" s="613" t="s">
        <v>1330</v>
      </c>
      <c r="F1251" s="641" t="s">
        <v>1338</v>
      </c>
      <c r="G1251" s="641"/>
      <c r="H1251" s="642"/>
      <c r="I1251" s="643"/>
      <c r="J1251" s="644"/>
      <c r="K1251" s="614"/>
      <c r="L1251" s="614"/>
      <c r="M1251" s="614"/>
      <c r="N1251" s="614"/>
      <c r="O1251" s="615"/>
      <c r="P1251" s="615"/>
      <c r="Q1251" s="615"/>
      <c r="R1251" s="612"/>
      <c r="S1251" s="612"/>
      <c r="T1251" s="611"/>
      <c r="U1251" s="564"/>
      <c r="V1251" s="570"/>
      <c r="W1251" s="570"/>
      <c r="X1251" s="616" t="str">
        <f>F1251</f>
        <v>Hlavní tituly průvodních činností a nákladů  
  inženýrská činnost 
    kompletační a koordinační činnost</v>
      </c>
      <c r="Y1251" s="562"/>
      <c r="AA1251" s="617"/>
    </row>
    <row r="1252" spans="1:27" ht="7.5" customHeight="1" outlineLevel="4">
      <c r="B1252" s="557"/>
      <c r="C1252" s="557"/>
      <c r="D1252" s="558"/>
      <c r="E1252" s="558"/>
      <c r="F1252" s="618"/>
      <c r="G1252" s="558"/>
      <c r="H1252" s="559"/>
      <c r="I1252" s="560"/>
      <c r="J1252" s="561"/>
      <c r="K1252" s="559"/>
      <c r="L1252" s="559"/>
      <c r="M1252" s="559"/>
      <c r="N1252" s="559"/>
      <c r="O1252" s="561"/>
      <c r="P1252" s="561"/>
      <c r="Q1252" s="561"/>
      <c r="R1252" s="558"/>
      <c r="S1252" s="558"/>
      <c r="T1252" s="557"/>
      <c r="U1252" s="570"/>
      <c r="X1252" s="558"/>
    </row>
    <row r="1253" spans="1:27" outlineLevel="3">
      <c r="B1253" s="564"/>
      <c r="C1253" s="564"/>
      <c r="D1253" s="564"/>
      <c r="E1253" s="564"/>
      <c r="F1253" s="564"/>
      <c r="G1253" s="564"/>
      <c r="H1253" s="564"/>
      <c r="I1253" s="570"/>
      <c r="J1253" s="570"/>
      <c r="K1253" s="564"/>
      <c r="L1253" s="564"/>
      <c r="M1253" s="564"/>
      <c r="N1253" s="564"/>
      <c r="O1253" s="564"/>
      <c r="P1253" s="570"/>
      <c r="Q1253" s="570"/>
      <c r="R1253" s="570"/>
      <c r="S1253" s="564"/>
      <c r="T1253" s="564"/>
      <c r="X1253" s="564"/>
    </row>
    <row r="1254" spans="1:27" ht="11.25" outlineLevel="2">
      <c r="A1254" s="589" t="s">
        <v>1337</v>
      </c>
      <c r="B1254" s="590">
        <v>3</v>
      </c>
      <c r="C1254" s="591"/>
      <c r="D1254" s="592" t="s">
        <v>1336</v>
      </c>
      <c r="E1254" s="592"/>
      <c r="F1254" s="593" t="s">
        <v>1335</v>
      </c>
      <c r="G1254" s="592"/>
      <c r="H1254" s="594"/>
      <c r="I1254" s="595"/>
      <c r="J1254" s="596">
        <f>SUBTOTAL(9,J1255:J1258)</f>
        <v>0</v>
      </c>
      <c r="K1254" s="594"/>
      <c r="L1254" s="597">
        <f>SUBTOTAL(9,L1255:L1258)</f>
        <v>0</v>
      </c>
      <c r="M1254" s="594"/>
      <c r="N1254" s="597">
        <f>SUBTOTAL(9,N1255:N1258)</f>
        <v>0</v>
      </c>
      <c r="O1254" s="598"/>
      <c r="P1254" s="596">
        <f>SUBTOTAL(9,P1255:P1258)</f>
        <v>0</v>
      </c>
      <c r="Q1254" s="596">
        <f>SUBTOTAL(9,Q1255:Q1258)</f>
        <v>0</v>
      </c>
      <c r="R1254" s="592"/>
      <c r="S1254" s="592"/>
      <c r="T1254" s="590">
        <f>SUBTOTAL(9,T1255:T1258)</f>
        <v>1</v>
      </c>
      <c r="U1254" s="564"/>
      <c r="V1254" s="570"/>
      <c r="W1254" s="570"/>
      <c r="X1254" s="558"/>
    </row>
    <row r="1255" spans="1:27" ht="11.25" outlineLevel="3">
      <c r="A1255" s="599"/>
      <c r="B1255" s="600"/>
      <c r="C1255" s="601">
        <v>287</v>
      </c>
      <c r="D1255" s="602" t="s">
        <v>1334</v>
      </c>
      <c r="E1255" s="603" t="s">
        <v>1333</v>
      </c>
      <c r="F1255" s="604" t="s">
        <v>1332</v>
      </c>
      <c r="G1255" s="602" t="s">
        <v>1331</v>
      </c>
      <c r="H1255" s="605">
        <v>1</v>
      </c>
      <c r="I1255" s="606">
        <v>0</v>
      </c>
      <c r="J1255" s="607">
        <f>H1255*I1255</f>
        <v>0</v>
      </c>
      <c r="K1255" s="605"/>
      <c r="L1255" s="605">
        <f>H1255*K1255</f>
        <v>0</v>
      </c>
      <c r="M1255" s="605"/>
      <c r="N1255" s="605">
        <f>H1255*M1255</f>
        <v>0</v>
      </c>
      <c r="O1255" s="607">
        <v>21</v>
      </c>
      <c r="P1255" s="607">
        <f>J1255*(O1255/100)</f>
        <v>0</v>
      </c>
      <c r="Q1255" s="607">
        <f>J1255+P1255</f>
        <v>0</v>
      </c>
      <c r="R1255" s="608"/>
      <c r="S1255" s="608"/>
      <c r="T1255" s="609">
        <v>1</v>
      </c>
      <c r="U1255" s="570"/>
      <c r="V1255" s="570"/>
      <c r="W1255" s="570"/>
      <c r="X1255" s="558"/>
    </row>
    <row r="1256" spans="1:27" ht="9.75" outlineLevel="4">
      <c r="A1256" s="610"/>
      <c r="B1256" s="611"/>
      <c r="C1256" s="611"/>
      <c r="D1256" s="612"/>
      <c r="E1256" s="613" t="s">
        <v>1330</v>
      </c>
      <c r="F1256" s="641" t="s">
        <v>1329</v>
      </c>
      <c r="G1256" s="641"/>
      <c r="H1256" s="642"/>
      <c r="I1256" s="643"/>
      <c r="J1256" s="644"/>
      <c r="K1256" s="614"/>
      <c r="L1256" s="614"/>
      <c r="M1256" s="614"/>
      <c r="N1256" s="614"/>
      <c r="O1256" s="615"/>
      <c r="P1256" s="615"/>
      <c r="Q1256" s="615"/>
      <c r="R1256" s="612"/>
      <c r="S1256" s="612"/>
      <c r="T1256" s="611"/>
      <c r="U1256" s="564"/>
      <c r="V1256" s="570"/>
      <c r="W1256" s="570"/>
      <c r="X1256" s="616" t="str">
        <f>F1256</f>
        <v>Ostatní provozní vlivy</v>
      </c>
      <c r="Y1256" s="562"/>
      <c r="AA1256" s="617"/>
    </row>
    <row r="1257" spans="1:27" ht="7.5" customHeight="1" outlineLevel="4">
      <c r="B1257" s="557"/>
      <c r="C1257" s="557"/>
      <c r="D1257" s="558"/>
      <c r="E1257" s="558"/>
      <c r="F1257" s="618"/>
      <c r="G1257" s="558"/>
      <c r="H1257" s="559"/>
      <c r="I1257" s="560"/>
      <c r="J1257" s="561"/>
      <c r="K1257" s="559"/>
      <c r="L1257" s="559"/>
      <c r="M1257" s="559"/>
      <c r="N1257" s="559"/>
      <c r="O1257" s="561"/>
      <c r="P1257" s="561"/>
      <c r="Q1257" s="561"/>
      <c r="R1257" s="558"/>
      <c r="S1257" s="558"/>
      <c r="T1257" s="557"/>
      <c r="U1257" s="570"/>
      <c r="X1257" s="558"/>
    </row>
    <row r="1258" spans="1:27" outlineLevel="3">
      <c r="B1258" s="564"/>
      <c r="C1258" s="564"/>
      <c r="D1258" s="564"/>
      <c r="E1258" s="564"/>
      <c r="F1258" s="564"/>
      <c r="G1258" s="564"/>
      <c r="H1258" s="564"/>
      <c r="I1258" s="570"/>
      <c r="J1258" s="570"/>
      <c r="K1258" s="564"/>
      <c r="L1258" s="564"/>
      <c r="M1258" s="564"/>
      <c r="N1258" s="564"/>
      <c r="O1258" s="564"/>
      <c r="P1258" s="570"/>
      <c r="Q1258" s="570"/>
      <c r="R1258" s="570"/>
      <c r="S1258" s="564"/>
      <c r="T1258" s="564"/>
      <c r="X1258" s="564"/>
    </row>
    <row r="1259" spans="1:27" outlineLevel="1"/>
  </sheetData>
  <mergeCells count="287">
    <mergeCell ref="F10:J10"/>
    <mergeCell ref="F744:J744"/>
    <mergeCell ref="F1126:J1126"/>
    <mergeCell ref="F1132:J1132"/>
    <mergeCell ref="F1138:J1138"/>
    <mergeCell ref="F1144:J1144"/>
    <mergeCell ref="F535:J535"/>
    <mergeCell ref="F565:J565"/>
    <mergeCell ref="F622:J622"/>
    <mergeCell ref="F653:J653"/>
    <mergeCell ref="F15:J15"/>
    <mergeCell ref="F18:J18"/>
    <mergeCell ref="F95:J95"/>
    <mergeCell ref="F100:J100"/>
    <mergeCell ref="F105:J105"/>
    <mergeCell ref="F108:J108"/>
    <mergeCell ref="F118:J118"/>
    <mergeCell ref="F123:J123"/>
    <mergeCell ref="F136:J136"/>
    <mergeCell ref="F142:J142"/>
    <mergeCell ref="F149:J149"/>
    <mergeCell ref="F154:J154"/>
    <mergeCell ref="F160:J160"/>
    <mergeCell ref="F165:J165"/>
    <mergeCell ref="F25:J25"/>
    <mergeCell ref="F113:J113"/>
    <mergeCell ref="F130:J130"/>
    <mergeCell ref="F243:J243"/>
    <mergeCell ref="F362:J362"/>
    <mergeCell ref="F385:J385"/>
    <mergeCell ref="F409:J409"/>
    <mergeCell ref="F441:J441"/>
    <mergeCell ref="F454:J454"/>
    <mergeCell ref="F31:J31"/>
    <mergeCell ref="F37:J37"/>
    <mergeCell ref="F43:J43"/>
    <mergeCell ref="F49:J49"/>
    <mergeCell ref="F52:J52"/>
    <mergeCell ref="F55:J55"/>
    <mergeCell ref="F58:J58"/>
    <mergeCell ref="F64:J64"/>
    <mergeCell ref="F69:J69"/>
    <mergeCell ref="F74:J74"/>
    <mergeCell ref="F79:J79"/>
    <mergeCell ref="F85:J85"/>
    <mergeCell ref="F90:J90"/>
    <mergeCell ref="F171:J171"/>
    <mergeCell ref="F176:J176"/>
    <mergeCell ref="F181:J181"/>
    <mergeCell ref="F186:J186"/>
    <mergeCell ref="F191:J191"/>
    <mergeCell ref="F197:J197"/>
    <mergeCell ref="F203:J203"/>
    <mergeCell ref="F209:J209"/>
    <mergeCell ref="F214:J214"/>
    <mergeCell ref="F219:J219"/>
    <mergeCell ref="F225:J225"/>
    <mergeCell ref="F230:J230"/>
    <mergeCell ref="F233:J233"/>
    <mergeCell ref="F236:J236"/>
    <mergeCell ref="F248:J248"/>
    <mergeCell ref="F254:J254"/>
    <mergeCell ref="F257:J257"/>
    <mergeCell ref="F263:J263"/>
    <mergeCell ref="F268:J268"/>
    <mergeCell ref="F274:J274"/>
    <mergeCell ref="F280:J280"/>
    <mergeCell ref="F285:J285"/>
    <mergeCell ref="F290:J290"/>
    <mergeCell ref="F295:J295"/>
    <mergeCell ref="F300:J300"/>
    <mergeCell ref="F305:J305"/>
    <mergeCell ref="F310:J310"/>
    <mergeCell ref="F315:J315"/>
    <mergeCell ref="F320:J320"/>
    <mergeCell ref="F325:J325"/>
    <mergeCell ref="F331:J331"/>
    <mergeCell ref="F336:J336"/>
    <mergeCell ref="F339:J339"/>
    <mergeCell ref="F344:J344"/>
    <mergeCell ref="F347:J347"/>
    <mergeCell ref="F352:J352"/>
    <mergeCell ref="F357:J357"/>
    <mergeCell ref="F365:J365"/>
    <mergeCell ref="F368:J368"/>
    <mergeCell ref="F371:J371"/>
    <mergeCell ref="F374:J374"/>
    <mergeCell ref="F377:J377"/>
    <mergeCell ref="F380:J380"/>
    <mergeCell ref="F391:J391"/>
    <mergeCell ref="F394:J394"/>
    <mergeCell ref="F399:J399"/>
    <mergeCell ref="F404:J404"/>
    <mergeCell ref="F414:J414"/>
    <mergeCell ref="F417:J417"/>
    <mergeCell ref="F422:J422"/>
    <mergeCell ref="F425:J425"/>
    <mergeCell ref="F428:J428"/>
    <mergeCell ref="F433:J433"/>
    <mergeCell ref="F436:J436"/>
    <mergeCell ref="F446:J446"/>
    <mergeCell ref="F449:J449"/>
    <mergeCell ref="F459:J459"/>
    <mergeCell ref="F462:J462"/>
    <mergeCell ref="F467:J467"/>
    <mergeCell ref="F472:J472"/>
    <mergeCell ref="F475:J475"/>
    <mergeCell ref="F478:J478"/>
    <mergeCell ref="F481:J481"/>
    <mergeCell ref="F484:J484"/>
    <mergeCell ref="F487:J487"/>
    <mergeCell ref="F490:J490"/>
    <mergeCell ref="F493:J493"/>
    <mergeCell ref="F496:J496"/>
    <mergeCell ref="F499:J499"/>
    <mergeCell ref="F502:J502"/>
    <mergeCell ref="F505:J505"/>
    <mergeCell ref="F508:J508"/>
    <mergeCell ref="F514:J514"/>
    <mergeCell ref="F517:J517"/>
    <mergeCell ref="F522:J522"/>
    <mergeCell ref="F527:J527"/>
    <mergeCell ref="F530:J530"/>
    <mergeCell ref="F540:J540"/>
    <mergeCell ref="F545:J545"/>
    <mergeCell ref="F548:J548"/>
    <mergeCell ref="F551:J551"/>
    <mergeCell ref="F554:J554"/>
    <mergeCell ref="F557:J557"/>
    <mergeCell ref="F560:J560"/>
    <mergeCell ref="F571:J571"/>
    <mergeCell ref="F577:J577"/>
    <mergeCell ref="F583:J583"/>
    <mergeCell ref="F589:J589"/>
    <mergeCell ref="F592:J592"/>
    <mergeCell ref="F597:J597"/>
    <mergeCell ref="F603:J603"/>
    <mergeCell ref="F606:J606"/>
    <mergeCell ref="F609:J609"/>
    <mergeCell ref="F614:J614"/>
    <mergeCell ref="F617:J617"/>
    <mergeCell ref="F627:J627"/>
    <mergeCell ref="F630:J630"/>
    <mergeCell ref="F635:J635"/>
    <mergeCell ref="F640:J640"/>
    <mergeCell ref="F645:J645"/>
    <mergeCell ref="F648:J648"/>
    <mergeCell ref="F656:J656"/>
    <mergeCell ref="F662:J662"/>
    <mergeCell ref="F665:J665"/>
    <mergeCell ref="F673:J673"/>
    <mergeCell ref="F678:J678"/>
    <mergeCell ref="F681:J681"/>
    <mergeCell ref="F684:J684"/>
    <mergeCell ref="F695:J695"/>
    <mergeCell ref="F698:J698"/>
    <mergeCell ref="F701:J701"/>
    <mergeCell ref="F712:J712"/>
    <mergeCell ref="F689:J689"/>
    <mergeCell ref="F706:J706"/>
    <mergeCell ref="F845:J845"/>
    <mergeCell ref="F851:J851"/>
    <mergeCell ref="F854:J854"/>
    <mergeCell ref="F810:J810"/>
    <mergeCell ref="F827:J827"/>
    <mergeCell ref="F832:J832"/>
    <mergeCell ref="F736:J736"/>
    <mergeCell ref="F857:J857"/>
    <mergeCell ref="F715:J715"/>
    <mergeCell ref="F720:J720"/>
    <mergeCell ref="F723:J723"/>
    <mergeCell ref="F726:J726"/>
    <mergeCell ref="F729:J729"/>
    <mergeCell ref="F790:J790"/>
    <mergeCell ref="F1117:J1117"/>
    <mergeCell ref="F749:J749"/>
    <mergeCell ref="F754:J754"/>
    <mergeCell ref="F759:J759"/>
    <mergeCell ref="F764:J764"/>
    <mergeCell ref="F769:J769"/>
    <mergeCell ref="F774:J774"/>
    <mergeCell ref="F777:J777"/>
    <mergeCell ref="F780:J780"/>
    <mergeCell ref="F783:J783"/>
    <mergeCell ref="F793:J793"/>
    <mergeCell ref="F796:J796"/>
    <mergeCell ref="F815:J815"/>
    <mergeCell ref="F820:J820"/>
    <mergeCell ref="F837:J837"/>
    <mergeCell ref="F842:J842"/>
    <mergeCell ref="F803:J803"/>
    <mergeCell ref="F860:J860"/>
    <mergeCell ref="F863:J863"/>
    <mergeCell ref="F866:J866"/>
    <mergeCell ref="F869:J869"/>
    <mergeCell ref="F872:J872"/>
    <mergeCell ref="F877:J877"/>
    <mergeCell ref="F882:J882"/>
    <mergeCell ref="F885:J885"/>
    <mergeCell ref="F888:J888"/>
    <mergeCell ref="F891:J891"/>
    <mergeCell ref="F894:J894"/>
    <mergeCell ref="F905:J905"/>
    <mergeCell ref="F899:J899"/>
    <mergeCell ref="F908:J908"/>
    <mergeCell ref="F911:J911"/>
    <mergeCell ref="F914:J914"/>
    <mergeCell ref="F917:J917"/>
    <mergeCell ref="F920:J920"/>
    <mergeCell ref="F923:J923"/>
    <mergeCell ref="F926:J926"/>
    <mergeCell ref="F929:J929"/>
    <mergeCell ref="F932:J932"/>
    <mergeCell ref="F937:J937"/>
    <mergeCell ref="F942:J942"/>
    <mergeCell ref="F945:J945"/>
    <mergeCell ref="F948:J948"/>
    <mergeCell ref="F953:J953"/>
    <mergeCell ref="F956:J956"/>
    <mergeCell ref="F959:J959"/>
    <mergeCell ref="F962:J962"/>
    <mergeCell ref="F967:J967"/>
    <mergeCell ref="F972:J972"/>
    <mergeCell ref="F975:J975"/>
    <mergeCell ref="F978:J978"/>
    <mergeCell ref="F981:J981"/>
    <mergeCell ref="F986:J986"/>
    <mergeCell ref="F991:J991"/>
    <mergeCell ref="F994:J994"/>
    <mergeCell ref="F997:J997"/>
    <mergeCell ref="F1002:J1002"/>
    <mergeCell ref="F1007:J1007"/>
    <mergeCell ref="F1010:J1010"/>
    <mergeCell ref="F1015:J1015"/>
    <mergeCell ref="F1020:J1020"/>
    <mergeCell ref="F1025:J1025"/>
    <mergeCell ref="F1028:J1028"/>
    <mergeCell ref="F1031:J1031"/>
    <mergeCell ref="F1041:J1041"/>
    <mergeCell ref="F1046:J1046"/>
    <mergeCell ref="F1036:J1036"/>
    <mergeCell ref="F1052:J1052"/>
    <mergeCell ref="F1058:J1058"/>
    <mergeCell ref="F1064:J1064"/>
    <mergeCell ref="F1070:J1070"/>
    <mergeCell ref="F1073:J1073"/>
    <mergeCell ref="F1076:J1076"/>
    <mergeCell ref="F1079:J1079"/>
    <mergeCell ref="F1082:J1082"/>
    <mergeCell ref="F1085:J1085"/>
    <mergeCell ref="F1088:J1088"/>
    <mergeCell ref="F1091:J1091"/>
    <mergeCell ref="F1094:J1094"/>
    <mergeCell ref="F1097:J1097"/>
    <mergeCell ref="F1100:J1100"/>
    <mergeCell ref="F1103:J1103"/>
    <mergeCell ref="F1106:J1106"/>
    <mergeCell ref="F1109:J1109"/>
    <mergeCell ref="F1112:J1112"/>
    <mergeCell ref="F1199:J1199"/>
    <mergeCell ref="F1120:J1120"/>
    <mergeCell ref="F1154:J1154"/>
    <mergeCell ref="F1172:J1172"/>
    <mergeCell ref="F1183:J1183"/>
    <mergeCell ref="F1191:J1191"/>
    <mergeCell ref="F1196:J1196"/>
    <mergeCell ref="F1204:J1204"/>
    <mergeCell ref="F1212:J1212"/>
    <mergeCell ref="F1149:J1149"/>
    <mergeCell ref="F1159:J1159"/>
    <mergeCell ref="F1164:J1164"/>
    <mergeCell ref="F1167:J1167"/>
    <mergeCell ref="F1175:J1175"/>
    <mergeCell ref="F1178:J1178"/>
    <mergeCell ref="F1186:J1186"/>
    <mergeCell ref="F1246:J1246"/>
    <mergeCell ref="F1251:J1251"/>
    <mergeCell ref="F1256:J1256"/>
    <mergeCell ref="F1233:J1233"/>
    <mergeCell ref="F1236:J1236"/>
    <mergeCell ref="F1207:J1207"/>
    <mergeCell ref="F1215:J1215"/>
    <mergeCell ref="F1218:J1218"/>
    <mergeCell ref="F1221:J1221"/>
    <mergeCell ref="F1224:J1224"/>
    <mergeCell ref="F1241:J1241"/>
    <mergeCell ref="F1230:J1230"/>
  </mergeCells>
  <pageMargins left="0.70866141732283472" right="0.70866141732283472" top="0.78740157480314965" bottom="0.78740157480314965" header="0.31496062992125984" footer="0.31496062992125984"/>
  <pageSetup paperSize="9" scale="45" fitToHeight="0" pageOrder="overThenDown" orientation="landscape" r:id="rId1"/>
  <headerFooter>
    <oddHeader>&amp;L&amp;8SINGS projekční ateliér, s.r.o.&amp;C&amp;8&amp;R&amp;8</oddHeader>
    <oddFooter>&amp;L&amp;"Arial,Kurzíva"&amp;8Vytvořeno systémem euroCALC 4&amp;C&amp;P/&amp;N&amp;R&amp;8&amp;[3.5.2023</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ACBF07-FB30-4F0B-9DA9-F8843E2DFCA8}">
  <sheetPr>
    <pageSetUpPr fitToPage="1"/>
  </sheetPr>
  <dimension ref="A1:W209"/>
  <sheetViews>
    <sheetView topLeftCell="C191" zoomScale="70" zoomScaleNormal="70" workbookViewId="0">
      <selection activeCell="W198" sqref="W198"/>
    </sheetView>
  </sheetViews>
  <sheetFormatPr defaultColWidth="10.33203125" defaultRowHeight="15"/>
  <cols>
    <col min="1" max="1" width="10.6640625" style="326" customWidth="1"/>
    <col min="2" max="2" width="98.83203125" style="326" customWidth="1"/>
    <col min="3" max="3" width="33" style="326" customWidth="1"/>
    <col min="4" max="4" width="13.1640625" style="329" bestFit="1" customWidth="1"/>
    <col min="5" max="5" width="18.83203125" style="328" bestFit="1" customWidth="1"/>
    <col min="6" max="6" width="13.83203125" style="326" customWidth="1"/>
    <col min="7" max="7" width="7" style="326" bestFit="1" customWidth="1"/>
    <col min="8" max="8" width="12.83203125" style="326" customWidth="1"/>
    <col min="9" max="9" width="14" style="326" customWidth="1"/>
    <col min="10" max="10" width="9.6640625" style="326" bestFit="1" customWidth="1"/>
    <col min="11" max="11" width="11.5" style="326" customWidth="1"/>
    <col min="12" max="12" width="13.1640625" style="326" customWidth="1"/>
    <col min="13" max="13" width="7.1640625" style="326" bestFit="1" customWidth="1"/>
    <col min="14" max="14" width="11.6640625" style="326" customWidth="1"/>
    <col min="15" max="15" width="13.1640625" style="326" customWidth="1"/>
    <col min="16" max="16" width="12.33203125" style="326" bestFit="1" customWidth="1"/>
    <col min="17" max="18" width="12.33203125" style="326" customWidth="1"/>
    <col min="19" max="19" width="12.83203125" style="326" bestFit="1" customWidth="1"/>
    <col min="20" max="20" width="12.83203125" style="326" customWidth="1"/>
    <col min="21" max="21" width="18" style="327" bestFit="1" customWidth="1"/>
    <col min="22" max="22" width="5.83203125" style="326" customWidth="1"/>
    <col min="23" max="23" width="26.33203125" style="326" customWidth="1"/>
    <col min="24" max="16384" width="10.33203125" style="326"/>
  </cols>
  <sheetData>
    <row r="1" spans="1:23" ht="60">
      <c r="A1" s="455" t="s">
        <v>1328</v>
      </c>
      <c r="B1" s="398" t="s">
        <v>1327</v>
      </c>
      <c r="C1" s="452" t="s">
        <v>1326</v>
      </c>
      <c r="D1" s="452" t="s">
        <v>1325</v>
      </c>
      <c r="E1" s="454" t="s">
        <v>1324</v>
      </c>
      <c r="F1" s="453" t="s">
        <v>1323</v>
      </c>
      <c r="G1" s="452" t="s">
        <v>1322</v>
      </c>
      <c r="H1" s="452" t="s">
        <v>1321</v>
      </c>
      <c r="I1" s="453" t="s">
        <v>1320</v>
      </c>
      <c r="J1" s="452" t="s">
        <v>1319</v>
      </c>
      <c r="K1" s="452" t="s">
        <v>1318</v>
      </c>
      <c r="L1" s="453" t="s">
        <v>1317</v>
      </c>
      <c r="M1" s="452" t="s">
        <v>1316</v>
      </c>
      <c r="N1" s="453" t="s">
        <v>1315</v>
      </c>
      <c r="O1" s="453" t="s">
        <v>1314</v>
      </c>
      <c r="P1" s="452" t="s">
        <v>1313</v>
      </c>
      <c r="Q1" s="452" t="s">
        <v>1312</v>
      </c>
      <c r="R1" s="453" t="s">
        <v>1311</v>
      </c>
      <c r="S1" s="452" t="s">
        <v>1310</v>
      </c>
      <c r="T1" s="452" t="s">
        <v>1309</v>
      </c>
      <c r="U1" s="451" t="s">
        <v>1308</v>
      </c>
      <c r="V1" s="450" t="s">
        <v>1307</v>
      </c>
      <c r="W1" s="449" t="s">
        <v>1306</v>
      </c>
    </row>
    <row r="2" spans="1:23">
      <c r="A2" s="448"/>
      <c r="B2" s="438" t="s">
        <v>1305</v>
      </c>
      <c r="C2" s="445"/>
      <c r="D2" s="445"/>
      <c r="E2" s="447"/>
      <c r="F2" s="446"/>
      <c r="G2" s="445"/>
      <c r="H2" s="445"/>
      <c r="I2" s="446"/>
      <c r="J2" s="445"/>
      <c r="K2" s="445"/>
      <c r="L2" s="446"/>
      <c r="M2" s="445"/>
      <c r="N2" s="446"/>
      <c r="O2" s="446"/>
      <c r="P2" s="445"/>
      <c r="Q2" s="445"/>
      <c r="R2" s="446"/>
      <c r="S2" s="445"/>
      <c r="T2" s="445"/>
      <c r="U2" s="444"/>
      <c r="V2" s="443"/>
      <c r="W2" s="442"/>
    </row>
    <row r="3" spans="1:23" ht="60">
      <c r="A3" s="415" t="s">
        <v>78</v>
      </c>
      <c r="B3" s="439" t="s">
        <v>1304</v>
      </c>
      <c r="C3" s="349" t="s">
        <v>1170</v>
      </c>
      <c r="D3" s="349"/>
      <c r="E3" s="349"/>
      <c r="F3" s="351"/>
      <c r="G3" s="348"/>
      <c r="H3" s="348"/>
      <c r="I3" s="348"/>
      <c r="J3" s="348"/>
      <c r="K3" s="348"/>
      <c r="L3" s="348"/>
      <c r="M3" s="348"/>
      <c r="N3" s="348"/>
      <c r="O3" s="348"/>
      <c r="P3" s="348"/>
      <c r="Q3" s="348"/>
      <c r="R3" s="348"/>
      <c r="S3" s="348"/>
      <c r="T3" s="348"/>
      <c r="U3" s="393">
        <v>0</v>
      </c>
      <c r="V3" s="349">
        <v>1</v>
      </c>
      <c r="W3" s="376">
        <f t="shared" ref="W3:W34" si="0">V3*U3</f>
        <v>0</v>
      </c>
    </row>
    <row r="4" spans="1:23" ht="41.25" customHeight="1">
      <c r="A4" s="415" t="s">
        <v>80</v>
      </c>
      <c r="B4" s="351" t="s">
        <v>1303</v>
      </c>
      <c r="C4" s="351" t="s">
        <v>1178</v>
      </c>
      <c r="D4" s="349"/>
      <c r="E4" s="349"/>
      <c r="F4" s="351"/>
      <c r="G4" s="348">
        <v>2400</v>
      </c>
      <c r="H4" s="348"/>
      <c r="I4" s="348"/>
      <c r="J4" s="348">
        <v>700</v>
      </c>
      <c r="K4" s="348"/>
      <c r="L4" s="348"/>
      <c r="M4" s="348">
        <v>750</v>
      </c>
      <c r="N4" s="348"/>
      <c r="O4" s="348"/>
      <c r="P4" s="348"/>
      <c r="Q4" s="348"/>
      <c r="R4" s="348"/>
      <c r="S4" s="348"/>
      <c r="T4" s="348"/>
      <c r="U4" s="393">
        <v>0</v>
      </c>
      <c r="V4" s="348">
        <v>1</v>
      </c>
      <c r="W4" s="376">
        <f t="shared" si="0"/>
        <v>0</v>
      </c>
    </row>
    <row r="5" spans="1:23" ht="115.5" customHeight="1">
      <c r="A5" s="415" t="s">
        <v>129</v>
      </c>
      <c r="B5" s="351" t="s">
        <v>1302</v>
      </c>
      <c r="C5" s="349" t="s">
        <v>1170</v>
      </c>
      <c r="D5" s="349"/>
      <c r="E5" s="349"/>
      <c r="F5" s="351"/>
      <c r="G5" s="348"/>
      <c r="H5" s="348"/>
      <c r="I5" s="348"/>
      <c r="J5" s="348"/>
      <c r="K5" s="348"/>
      <c r="L5" s="348"/>
      <c r="M5" s="348"/>
      <c r="N5" s="348"/>
      <c r="O5" s="348"/>
      <c r="P5" s="348"/>
      <c r="Q5" s="348"/>
      <c r="R5" s="348"/>
      <c r="S5" s="348"/>
      <c r="T5" s="348"/>
      <c r="U5" s="393">
        <v>0</v>
      </c>
      <c r="V5" s="348">
        <v>1</v>
      </c>
      <c r="W5" s="376">
        <f t="shared" si="0"/>
        <v>0</v>
      </c>
    </row>
    <row r="6" spans="1:23" ht="60">
      <c r="A6" s="415" t="s">
        <v>134</v>
      </c>
      <c r="B6" s="386" t="s">
        <v>1293</v>
      </c>
      <c r="C6" s="440" t="s">
        <v>1170</v>
      </c>
      <c r="D6" s="440"/>
      <c r="E6" s="440"/>
      <c r="F6" s="351"/>
      <c r="G6" s="348"/>
      <c r="H6" s="348"/>
      <c r="I6" s="348"/>
      <c r="J6" s="348"/>
      <c r="K6" s="348"/>
      <c r="L6" s="348"/>
      <c r="M6" s="348"/>
      <c r="N6" s="348"/>
      <c r="O6" s="348"/>
      <c r="P6" s="348"/>
      <c r="Q6" s="348"/>
      <c r="R6" s="348"/>
      <c r="S6" s="348"/>
      <c r="T6" s="348"/>
      <c r="U6" s="393">
        <v>0</v>
      </c>
      <c r="V6" s="348">
        <v>1</v>
      </c>
      <c r="W6" s="376">
        <f t="shared" si="0"/>
        <v>0</v>
      </c>
    </row>
    <row r="7" spans="1:23" ht="74.25" customHeight="1">
      <c r="A7" s="415" t="s">
        <v>141</v>
      </c>
      <c r="B7" s="351" t="s">
        <v>1288</v>
      </c>
      <c r="C7" s="351" t="s">
        <v>1178</v>
      </c>
      <c r="D7" s="349"/>
      <c r="E7" s="349"/>
      <c r="F7" s="351"/>
      <c r="G7" s="348">
        <v>3000</v>
      </c>
      <c r="H7" s="348"/>
      <c r="I7" s="348"/>
      <c r="J7" s="348">
        <v>700</v>
      </c>
      <c r="K7" s="348"/>
      <c r="L7" s="348"/>
      <c r="M7" s="348">
        <v>750</v>
      </c>
      <c r="N7" s="348"/>
      <c r="O7" s="348"/>
      <c r="P7" s="348"/>
      <c r="Q7" s="348"/>
      <c r="R7" s="348"/>
      <c r="S7" s="348"/>
      <c r="T7" s="348"/>
      <c r="U7" s="393">
        <v>0</v>
      </c>
      <c r="V7" s="348">
        <v>1</v>
      </c>
      <c r="W7" s="376">
        <f t="shared" si="0"/>
        <v>0</v>
      </c>
    </row>
    <row r="8" spans="1:23">
      <c r="A8" s="415" t="s">
        <v>145</v>
      </c>
      <c r="B8" s="351" t="s">
        <v>1203</v>
      </c>
      <c r="C8" s="351"/>
      <c r="D8" s="349"/>
      <c r="E8" s="349"/>
      <c r="F8" s="351"/>
      <c r="G8" s="348"/>
      <c r="H8" s="348"/>
      <c r="I8" s="348"/>
      <c r="J8" s="348"/>
      <c r="K8" s="348"/>
      <c r="L8" s="348"/>
      <c r="M8" s="348"/>
      <c r="N8" s="348"/>
      <c r="O8" s="348"/>
      <c r="P8" s="348"/>
      <c r="Q8" s="348"/>
      <c r="R8" s="348"/>
      <c r="S8" s="348"/>
      <c r="T8" s="348"/>
      <c r="U8" s="393">
        <v>0</v>
      </c>
      <c r="V8" s="348">
        <v>1</v>
      </c>
      <c r="W8" s="376">
        <f t="shared" si="0"/>
        <v>0</v>
      </c>
    </row>
    <row r="9" spans="1:23" ht="54" customHeight="1">
      <c r="A9" s="415" t="s">
        <v>151</v>
      </c>
      <c r="B9" s="351" t="s">
        <v>1201</v>
      </c>
      <c r="C9" s="351"/>
      <c r="D9" s="349"/>
      <c r="E9" s="349"/>
      <c r="F9" s="351"/>
      <c r="G9" s="348"/>
      <c r="H9" s="348"/>
      <c r="I9" s="348"/>
      <c r="J9" s="348"/>
      <c r="K9" s="348"/>
      <c r="L9" s="348"/>
      <c r="M9" s="348"/>
      <c r="N9" s="348"/>
      <c r="O9" s="348"/>
      <c r="P9" s="348"/>
      <c r="Q9" s="348"/>
      <c r="R9" s="348"/>
      <c r="S9" s="348"/>
      <c r="T9" s="348"/>
      <c r="U9" s="393">
        <v>0</v>
      </c>
      <c r="V9" s="382">
        <v>1</v>
      </c>
      <c r="W9" s="376">
        <f t="shared" si="0"/>
        <v>0</v>
      </c>
    </row>
    <row r="10" spans="1:23" ht="59.25" customHeight="1">
      <c r="A10" s="415"/>
      <c r="B10" s="351" t="s">
        <v>1200</v>
      </c>
      <c r="C10" s="351"/>
      <c r="D10" s="349"/>
      <c r="E10" s="349"/>
      <c r="F10" s="351"/>
      <c r="G10" s="348"/>
      <c r="H10" s="348"/>
      <c r="I10" s="348"/>
      <c r="J10" s="348"/>
      <c r="K10" s="348"/>
      <c r="L10" s="348"/>
      <c r="M10" s="348"/>
      <c r="N10" s="348"/>
      <c r="O10" s="348"/>
      <c r="P10" s="348"/>
      <c r="Q10" s="348"/>
      <c r="R10" s="348"/>
      <c r="S10" s="348"/>
      <c r="T10" s="348"/>
      <c r="U10" s="393">
        <v>0</v>
      </c>
      <c r="V10" s="382">
        <v>1</v>
      </c>
      <c r="W10" s="376">
        <f t="shared" si="0"/>
        <v>0</v>
      </c>
    </row>
    <row r="11" spans="1:23" ht="44.25" customHeight="1">
      <c r="A11" s="415"/>
      <c r="B11" s="351" t="s">
        <v>1199</v>
      </c>
      <c r="C11" s="351"/>
      <c r="D11" s="349"/>
      <c r="E11" s="349"/>
      <c r="F11" s="351"/>
      <c r="G11" s="348"/>
      <c r="H11" s="348"/>
      <c r="I11" s="348"/>
      <c r="J11" s="348"/>
      <c r="K11" s="348"/>
      <c r="L11" s="348"/>
      <c r="M11" s="348"/>
      <c r="N11" s="348"/>
      <c r="O11" s="348"/>
      <c r="P11" s="348"/>
      <c r="Q11" s="348"/>
      <c r="R11" s="348"/>
      <c r="S11" s="348"/>
      <c r="T11" s="348"/>
      <c r="U11" s="393">
        <v>0</v>
      </c>
      <c r="V11" s="382">
        <v>1</v>
      </c>
      <c r="W11" s="376">
        <f t="shared" si="0"/>
        <v>0</v>
      </c>
    </row>
    <row r="12" spans="1:23">
      <c r="A12" s="415" t="s">
        <v>156</v>
      </c>
      <c r="B12" s="351" t="s">
        <v>1301</v>
      </c>
      <c r="C12" s="351"/>
      <c r="D12" s="349"/>
      <c r="E12" s="349"/>
      <c r="F12" s="351"/>
      <c r="G12" s="348">
        <v>600</v>
      </c>
      <c r="H12" s="348"/>
      <c r="I12" s="348"/>
      <c r="J12" s="348">
        <v>500</v>
      </c>
      <c r="K12" s="348"/>
      <c r="L12" s="348"/>
      <c r="M12" s="348">
        <v>900</v>
      </c>
      <c r="N12" s="348"/>
      <c r="O12" s="348"/>
      <c r="P12" s="348"/>
      <c r="Q12" s="348"/>
      <c r="R12" s="348"/>
      <c r="S12" s="348"/>
      <c r="T12" s="348"/>
      <c r="U12" s="393">
        <v>0</v>
      </c>
      <c r="V12" s="348">
        <v>1</v>
      </c>
      <c r="W12" s="376">
        <f t="shared" si="0"/>
        <v>0</v>
      </c>
    </row>
    <row r="13" spans="1:23">
      <c r="A13" s="415" t="s">
        <v>162</v>
      </c>
      <c r="B13" s="351" t="s">
        <v>1181</v>
      </c>
      <c r="C13" s="351"/>
      <c r="D13" s="349"/>
      <c r="E13" s="349"/>
      <c r="F13" s="351"/>
      <c r="G13" s="348">
        <v>1200</v>
      </c>
      <c r="H13" s="348"/>
      <c r="I13" s="348"/>
      <c r="J13" s="348">
        <v>500</v>
      </c>
      <c r="K13" s="348"/>
      <c r="L13" s="348"/>
      <c r="M13" s="348">
        <v>1800</v>
      </c>
      <c r="N13" s="348"/>
      <c r="O13" s="348"/>
      <c r="P13" s="348"/>
      <c r="Q13" s="348"/>
      <c r="R13" s="348"/>
      <c r="S13" s="348"/>
      <c r="T13" s="348"/>
      <c r="U13" s="393">
        <v>0</v>
      </c>
      <c r="V13" s="348">
        <v>1</v>
      </c>
      <c r="W13" s="376">
        <f t="shared" si="0"/>
        <v>0</v>
      </c>
    </row>
    <row r="14" spans="1:23" ht="60">
      <c r="A14" s="415" t="s">
        <v>167</v>
      </c>
      <c r="B14" s="351" t="s">
        <v>1300</v>
      </c>
      <c r="C14" s="379" t="s">
        <v>1170</v>
      </c>
      <c r="D14" s="349"/>
      <c r="E14" s="348"/>
      <c r="F14" s="351"/>
      <c r="G14" s="348">
        <v>865</v>
      </c>
      <c r="H14" s="348"/>
      <c r="I14" s="348"/>
      <c r="J14" s="348">
        <v>378</v>
      </c>
      <c r="K14" s="348"/>
      <c r="L14" s="348"/>
      <c r="M14" s="348">
        <v>1272</v>
      </c>
      <c r="N14" s="348"/>
      <c r="O14" s="348"/>
      <c r="P14" s="348"/>
      <c r="Q14" s="348"/>
      <c r="R14" s="348"/>
      <c r="S14" s="348">
        <v>1.1000000000000001</v>
      </c>
      <c r="T14" s="348"/>
      <c r="U14" s="393">
        <v>0</v>
      </c>
      <c r="V14" s="382">
        <v>1</v>
      </c>
      <c r="W14" s="376">
        <f t="shared" si="0"/>
        <v>0</v>
      </c>
    </row>
    <row r="15" spans="1:23" ht="16.149999999999999" customHeight="1">
      <c r="A15" s="415"/>
      <c r="B15" s="441" t="s">
        <v>1299</v>
      </c>
      <c r="C15" s="350"/>
      <c r="D15" s="349"/>
      <c r="E15" s="348"/>
      <c r="F15" s="351"/>
      <c r="G15" s="348"/>
      <c r="H15" s="348"/>
      <c r="I15" s="348"/>
      <c r="J15" s="348"/>
      <c r="K15" s="348"/>
      <c r="L15" s="348"/>
      <c r="M15" s="348"/>
      <c r="N15" s="348"/>
      <c r="O15" s="348"/>
      <c r="P15" s="348"/>
      <c r="Q15" s="348"/>
      <c r="R15" s="348"/>
      <c r="S15" s="348"/>
      <c r="T15" s="348"/>
      <c r="U15" s="393">
        <v>0</v>
      </c>
      <c r="V15" s="382">
        <v>1</v>
      </c>
      <c r="W15" s="376">
        <f t="shared" si="0"/>
        <v>0</v>
      </c>
    </row>
    <row r="16" spans="1:23" ht="16.149999999999999" customHeight="1">
      <c r="A16" s="415"/>
      <c r="B16" s="441" t="s">
        <v>1298</v>
      </c>
      <c r="C16" s="350"/>
      <c r="D16" s="349"/>
      <c r="E16" s="348"/>
      <c r="F16" s="351"/>
      <c r="G16" s="348"/>
      <c r="H16" s="348"/>
      <c r="I16" s="348"/>
      <c r="J16" s="348"/>
      <c r="K16" s="348"/>
      <c r="L16" s="348"/>
      <c r="M16" s="348"/>
      <c r="N16" s="348"/>
      <c r="O16" s="348"/>
      <c r="P16" s="348"/>
      <c r="Q16" s="348"/>
      <c r="R16" s="348"/>
      <c r="S16" s="348"/>
      <c r="T16" s="348"/>
      <c r="U16" s="393">
        <v>0</v>
      </c>
      <c r="V16" s="382">
        <v>1</v>
      </c>
      <c r="W16" s="376">
        <f t="shared" si="0"/>
        <v>0</v>
      </c>
    </row>
    <row r="17" spans="1:23" ht="15.6" customHeight="1">
      <c r="A17" s="415"/>
      <c r="B17" s="441" t="s">
        <v>1297</v>
      </c>
      <c r="C17" s="350"/>
      <c r="D17" s="349"/>
      <c r="E17" s="348"/>
      <c r="F17" s="351"/>
      <c r="G17" s="348"/>
      <c r="H17" s="348"/>
      <c r="I17" s="348"/>
      <c r="J17" s="348"/>
      <c r="K17" s="348"/>
      <c r="L17" s="348"/>
      <c r="M17" s="348"/>
      <c r="N17" s="348"/>
      <c r="O17" s="348"/>
      <c r="P17" s="348"/>
      <c r="Q17" s="348"/>
      <c r="R17" s="348"/>
      <c r="S17" s="348"/>
      <c r="T17" s="348"/>
      <c r="U17" s="393">
        <v>0</v>
      </c>
      <c r="V17" s="382">
        <v>1</v>
      </c>
      <c r="W17" s="376">
        <f t="shared" si="0"/>
        <v>0</v>
      </c>
    </row>
    <row r="18" spans="1:23" ht="18" customHeight="1">
      <c r="A18" s="415"/>
      <c r="B18" s="441" t="s">
        <v>1296</v>
      </c>
      <c r="C18" s="350"/>
      <c r="D18" s="349"/>
      <c r="E18" s="348"/>
      <c r="F18" s="351"/>
      <c r="G18" s="348"/>
      <c r="H18" s="348"/>
      <c r="I18" s="348"/>
      <c r="J18" s="348"/>
      <c r="K18" s="348"/>
      <c r="L18" s="348"/>
      <c r="M18" s="348"/>
      <c r="N18" s="348"/>
      <c r="O18" s="348"/>
      <c r="P18" s="348"/>
      <c r="Q18" s="348"/>
      <c r="R18" s="348"/>
      <c r="S18" s="348"/>
      <c r="T18" s="348"/>
      <c r="U18" s="393">
        <v>0</v>
      </c>
      <c r="V18" s="382">
        <v>1</v>
      </c>
      <c r="W18" s="376">
        <f t="shared" si="0"/>
        <v>0</v>
      </c>
    </row>
    <row r="19" spans="1:23" ht="21.6" customHeight="1">
      <c r="A19" s="415"/>
      <c r="B19" s="441" t="s">
        <v>1295</v>
      </c>
      <c r="C19" s="350"/>
      <c r="D19" s="349"/>
      <c r="E19" s="348"/>
      <c r="F19" s="351"/>
      <c r="G19" s="348"/>
      <c r="H19" s="348"/>
      <c r="I19" s="348"/>
      <c r="J19" s="348"/>
      <c r="K19" s="348"/>
      <c r="L19" s="348"/>
      <c r="M19" s="348"/>
      <c r="N19" s="348"/>
      <c r="O19" s="348"/>
      <c r="P19" s="348"/>
      <c r="Q19" s="348"/>
      <c r="R19" s="348"/>
      <c r="S19" s="348"/>
      <c r="T19" s="348"/>
      <c r="U19" s="393">
        <v>0</v>
      </c>
      <c r="V19" s="382">
        <v>1</v>
      </c>
      <c r="W19" s="376">
        <f t="shared" si="0"/>
        <v>0</v>
      </c>
    </row>
    <row r="20" spans="1:23" ht="30">
      <c r="A20" s="415" t="s">
        <v>173</v>
      </c>
      <c r="B20" s="351" t="s">
        <v>1294</v>
      </c>
      <c r="C20" s="349" t="s">
        <v>1178</v>
      </c>
      <c r="D20" s="349"/>
      <c r="E20" s="349"/>
      <c r="F20" s="382"/>
      <c r="G20" s="382"/>
      <c r="H20" s="382"/>
      <c r="I20" s="382"/>
      <c r="J20" s="382"/>
      <c r="K20" s="382"/>
      <c r="L20" s="382" t="s">
        <v>1208</v>
      </c>
      <c r="M20" s="382">
        <v>945</v>
      </c>
      <c r="N20" s="348"/>
      <c r="O20" s="348"/>
      <c r="P20" s="348"/>
      <c r="Q20" s="348"/>
      <c r="R20" s="348"/>
      <c r="S20" s="348"/>
      <c r="T20" s="348"/>
      <c r="U20" s="393">
        <v>0</v>
      </c>
      <c r="V20" s="348">
        <v>1</v>
      </c>
      <c r="W20" s="376">
        <f t="shared" si="0"/>
        <v>0</v>
      </c>
    </row>
    <row r="21" spans="1:23" ht="143.25" customHeight="1">
      <c r="A21" s="415" t="s">
        <v>178</v>
      </c>
      <c r="B21" s="351" t="s">
        <v>1173</v>
      </c>
      <c r="C21" s="349" t="s">
        <v>1170</v>
      </c>
      <c r="D21" s="349"/>
      <c r="E21" s="348"/>
      <c r="F21" s="348" t="s">
        <v>1208</v>
      </c>
      <c r="G21" s="348">
        <v>750</v>
      </c>
      <c r="H21" s="348"/>
      <c r="I21" s="348"/>
      <c r="J21" s="348"/>
      <c r="K21" s="348"/>
      <c r="L21" s="348"/>
      <c r="M21" s="348"/>
      <c r="N21" s="348"/>
      <c r="O21" s="348"/>
      <c r="P21" s="348"/>
      <c r="Q21" s="348"/>
      <c r="R21" s="348"/>
      <c r="S21" s="348"/>
      <c r="T21" s="348"/>
      <c r="U21" s="393">
        <v>0</v>
      </c>
      <c r="V21" s="348">
        <v>1</v>
      </c>
      <c r="W21" s="376">
        <f t="shared" si="0"/>
        <v>0</v>
      </c>
    </row>
    <row r="22" spans="1:23" ht="84" customHeight="1">
      <c r="A22" s="415" t="s">
        <v>184</v>
      </c>
      <c r="B22" s="351" t="s">
        <v>1290</v>
      </c>
      <c r="C22" s="351" t="s">
        <v>1178</v>
      </c>
      <c r="D22" s="349"/>
      <c r="E22" s="349"/>
      <c r="F22" s="351"/>
      <c r="G22" s="348">
        <v>2850</v>
      </c>
      <c r="H22" s="348"/>
      <c r="I22" s="348"/>
      <c r="J22" s="348">
        <v>700</v>
      </c>
      <c r="K22" s="348"/>
      <c r="L22" s="348"/>
      <c r="M22" s="348">
        <v>750</v>
      </c>
      <c r="N22" s="348"/>
      <c r="O22" s="348"/>
      <c r="P22" s="348"/>
      <c r="Q22" s="348"/>
      <c r="R22" s="348"/>
      <c r="S22" s="348"/>
      <c r="T22" s="348"/>
      <c r="U22" s="393">
        <v>0</v>
      </c>
      <c r="V22" s="348">
        <v>1</v>
      </c>
      <c r="W22" s="376">
        <f t="shared" si="0"/>
        <v>0</v>
      </c>
    </row>
    <row r="23" spans="1:23">
      <c r="A23" s="415" t="s">
        <v>189</v>
      </c>
      <c r="B23" s="351" t="s">
        <v>1203</v>
      </c>
      <c r="C23" s="351"/>
      <c r="D23" s="349"/>
      <c r="E23" s="349"/>
      <c r="F23" s="351"/>
      <c r="G23" s="348"/>
      <c r="H23" s="348"/>
      <c r="I23" s="348"/>
      <c r="J23" s="348"/>
      <c r="K23" s="348"/>
      <c r="L23" s="348"/>
      <c r="M23" s="348"/>
      <c r="N23" s="348"/>
      <c r="O23" s="348"/>
      <c r="P23" s="348"/>
      <c r="Q23" s="348"/>
      <c r="R23" s="348"/>
      <c r="S23" s="348"/>
      <c r="T23" s="348"/>
      <c r="U23" s="393">
        <v>0</v>
      </c>
      <c r="V23" s="348">
        <v>1</v>
      </c>
      <c r="W23" s="376">
        <f t="shared" si="0"/>
        <v>0</v>
      </c>
    </row>
    <row r="24" spans="1:23" ht="60">
      <c r="A24" s="415" t="s">
        <v>8</v>
      </c>
      <c r="B24" s="386" t="s">
        <v>1293</v>
      </c>
      <c r="C24" s="440" t="s">
        <v>1170</v>
      </c>
      <c r="D24" s="440"/>
      <c r="E24" s="440"/>
      <c r="F24" s="351"/>
      <c r="G24" s="348"/>
      <c r="H24" s="348"/>
      <c r="I24" s="348"/>
      <c r="J24" s="348"/>
      <c r="K24" s="348"/>
      <c r="L24" s="348"/>
      <c r="M24" s="348"/>
      <c r="N24" s="348"/>
      <c r="O24" s="348"/>
      <c r="P24" s="348"/>
      <c r="Q24" s="348"/>
      <c r="R24" s="348"/>
      <c r="S24" s="348"/>
      <c r="T24" s="348"/>
      <c r="U24" s="393">
        <v>0</v>
      </c>
      <c r="V24" s="348">
        <v>2</v>
      </c>
      <c r="W24" s="376">
        <f t="shared" si="0"/>
        <v>0</v>
      </c>
    </row>
    <row r="25" spans="1:23" ht="60">
      <c r="A25" s="415" t="s">
        <v>116</v>
      </c>
      <c r="B25" s="351" t="s">
        <v>1259</v>
      </c>
      <c r="C25" s="349" t="s">
        <v>1170</v>
      </c>
      <c r="D25" s="349"/>
      <c r="E25" s="349"/>
      <c r="F25" s="382"/>
      <c r="G25" s="382"/>
      <c r="H25" s="382"/>
      <c r="I25" s="382"/>
      <c r="J25" s="382"/>
      <c r="K25" s="382"/>
      <c r="L25" s="382" t="s">
        <v>1208</v>
      </c>
      <c r="M25" s="382">
        <v>1650</v>
      </c>
      <c r="N25" s="348"/>
      <c r="O25" s="348"/>
      <c r="P25" s="348"/>
      <c r="Q25" s="348"/>
      <c r="R25" s="348"/>
      <c r="S25" s="348"/>
      <c r="T25" s="348"/>
      <c r="U25" s="393">
        <v>0</v>
      </c>
      <c r="V25" s="348">
        <v>1</v>
      </c>
      <c r="W25" s="376">
        <f t="shared" si="0"/>
        <v>0</v>
      </c>
    </row>
    <row r="26" spans="1:23" ht="69.75" customHeight="1">
      <c r="A26" s="415" t="s">
        <v>203</v>
      </c>
      <c r="B26" s="351" t="s">
        <v>1217</v>
      </c>
      <c r="C26" s="420"/>
      <c r="D26" s="349"/>
      <c r="E26" s="348"/>
      <c r="F26" s="348"/>
      <c r="G26" s="348">
        <v>500</v>
      </c>
      <c r="H26" s="348"/>
      <c r="I26" s="348"/>
      <c r="J26" s="348">
        <v>500</v>
      </c>
      <c r="K26" s="348"/>
      <c r="L26" s="348"/>
      <c r="M26" s="348">
        <v>750</v>
      </c>
      <c r="N26" s="348"/>
      <c r="O26" s="348"/>
      <c r="P26" s="348"/>
      <c r="Q26" s="348"/>
      <c r="R26" s="348"/>
      <c r="S26" s="348"/>
      <c r="T26" s="348"/>
      <c r="U26" s="393">
        <v>0</v>
      </c>
      <c r="V26" s="382">
        <v>1</v>
      </c>
      <c r="W26" s="376">
        <f t="shared" si="0"/>
        <v>0</v>
      </c>
    </row>
    <row r="27" spans="1:23" ht="63" customHeight="1">
      <c r="A27" s="415"/>
      <c r="B27" s="351" t="s">
        <v>1201</v>
      </c>
      <c r="C27" s="351"/>
      <c r="D27" s="349"/>
      <c r="E27" s="349"/>
      <c r="F27" s="348"/>
      <c r="G27" s="348"/>
      <c r="H27" s="348"/>
      <c r="I27" s="348"/>
      <c r="J27" s="348"/>
      <c r="K27" s="348"/>
      <c r="L27" s="348"/>
      <c r="M27" s="348"/>
      <c r="N27" s="348"/>
      <c r="O27" s="348"/>
      <c r="P27" s="348"/>
      <c r="Q27" s="348"/>
      <c r="R27" s="348"/>
      <c r="S27" s="348"/>
      <c r="T27" s="348"/>
      <c r="U27" s="393">
        <v>0</v>
      </c>
      <c r="V27" s="382">
        <v>1</v>
      </c>
      <c r="W27" s="376">
        <f t="shared" si="0"/>
        <v>0</v>
      </c>
    </row>
    <row r="28" spans="1:23" ht="54" customHeight="1">
      <c r="A28" s="415"/>
      <c r="B28" s="351" t="s">
        <v>1200</v>
      </c>
      <c r="C28" s="351"/>
      <c r="D28" s="349"/>
      <c r="E28" s="349"/>
      <c r="F28" s="348"/>
      <c r="G28" s="348"/>
      <c r="H28" s="348"/>
      <c r="I28" s="348"/>
      <c r="J28" s="348"/>
      <c r="K28" s="348"/>
      <c r="L28" s="348"/>
      <c r="M28" s="348"/>
      <c r="N28" s="348"/>
      <c r="O28" s="348"/>
      <c r="P28" s="348"/>
      <c r="Q28" s="348"/>
      <c r="R28" s="348"/>
      <c r="S28" s="348"/>
      <c r="T28" s="348"/>
      <c r="U28" s="393">
        <v>0</v>
      </c>
      <c r="V28" s="382">
        <v>1</v>
      </c>
      <c r="W28" s="376">
        <f t="shared" si="0"/>
        <v>0</v>
      </c>
    </row>
    <row r="29" spans="1:23" ht="48" customHeight="1">
      <c r="A29" s="415"/>
      <c r="B29" s="351" t="s">
        <v>1199</v>
      </c>
      <c r="C29" s="351"/>
      <c r="D29" s="349"/>
      <c r="E29" s="349"/>
      <c r="F29" s="348"/>
      <c r="G29" s="348"/>
      <c r="H29" s="348"/>
      <c r="I29" s="348"/>
      <c r="J29" s="348"/>
      <c r="K29" s="348"/>
      <c r="L29" s="348"/>
      <c r="M29" s="348"/>
      <c r="N29" s="348"/>
      <c r="O29" s="348"/>
      <c r="P29" s="348"/>
      <c r="Q29" s="348"/>
      <c r="R29" s="348"/>
      <c r="S29" s="348"/>
      <c r="T29" s="348"/>
      <c r="U29" s="393">
        <v>0</v>
      </c>
      <c r="V29" s="382">
        <v>1</v>
      </c>
      <c r="W29" s="376">
        <f t="shared" si="0"/>
        <v>0</v>
      </c>
    </row>
    <row r="30" spans="1:23" ht="37.5" customHeight="1">
      <c r="A30" s="415" t="s">
        <v>208</v>
      </c>
      <c r="B30" s="351" t="s">
        <v>1292</v>
      </c>
      <c r="C30" s="351"/>
      <c r="D30" s="349"/>
      <c r="E30" s="349"/>
      <c r="F30" s="351"/>
      <c r="G30" s="379"/>
      <c r="H30" s="379"/>
      <c r="I30" s="379"/>
      <c r="J30" s="379"/>
      <c r="K30" s="379"/>
      <c r="L30" s="379"/>
      <c r="M30" s="379"/>
      <c r="N30" s="379"/>
      <c r="O30" s="379"/>
      <c r="P30" s="379"/>
      <c r="Q30" s="379"/>
      <c r="R30" s="379"/>
      <c r="S30" s="379"/>
      <c r="T30" s="379"/>
      <c r="U30" s="393">
        <v>0</v>
      </c>
      <c r="V30" s="377">
        <v>1</v>
      </c>
      <c r="W30" s="376">
        <f t="shared" si="0"/>
        <v>0</v>
      </c>
    </row>
    <row r="31" spans="1:23" ht="133.5" customHeight="1">
      <c r="A31" s="415" t="s">
        <v>214</v>
      </c>
      <c r="B31" s="351" t="s">
        <v>1173</v>
      </c>
      <c r="C31" s="349" t="s">
        <v>1170</v>
      </c>
      <c r="D31" s="349"/>
      <c r="E31" s="348"/>
      <c r="F31" s="348" t="s">
        <v>1208</v>
      </c>
      <c r="G31" s="348">
        <v>750</v>
      </c>
      <c r="H31" s="348"/>
      <c r="I31" s="348"/>
      <c r="J31" s="348"/>
      <c r="K31" s="348"/>
      <c r="L31" s="348"/>
      <c r="M31" s="348"/>
      <c r="N31" s="348"/>
      <c r="O31" s="348"/>
      <c r="P31" s="348"/>
      <c r="Q31" s="348"/>
      <c r="R31" s="348"/>
      <c r="S31" s="348"/>
      <c r="T31" s="348"/>
      <c r="U31" s="393">
        <v>0</v>
      </c>
      <c r="V31" s="348">
        <v>1</v>
      </c>
      <c r="W31" s="376">
        <f t="shared" si="0"/>
        <v>0</v>
      </c>
    </row>
    <row r="32" spans="1:23" ht="60" customHeight="1">
      <c r="A32" s="415" t="s">
        <v>219</v>
      </c>
      <c r="B32" s="351" t="s">
        <v>1291</v>
      </c>
      <c r="C32" s="351" t="s">
        <v>1178</v>
      </c>
      <c r="D32" s="349"/>
      <c r="E32" s="348"/>
      <c r="F32" s="351"/>
      <c r="G32" s="348">
        <v>1750</v>
      </c>
      <c r="H32" s="348"/>
      <c r="I32" s="348"/>
      <c r="J32" s="348">
        <v>700</v>
      </c>
      <c r="K32" s="348"/>
      <c r="L32" s="348"/>
      <c r="M32" s="348">
        <v>750</v>
      </c>
      <c r="N32" s="348"/>
      <c r="O32" s="348"/>
      <c r="P32" s="348"/>
      <c r="Q32" s="348"/>
      <c r="R32" s="348"/>
      <c r="S32" s="348"/>
      <c r="T32" s="348"/>
      <c r="U32" s="393">
        <v>0</v>
      </c>
      <c r="V32" s="348">
        <v>1</v>
      </c>
      <c r="W32" s="376">
        <f t="shared" si="0"/>
        <v>0</v>
      </c>
    </row>
    <row r="33" spans="1:23">
      <c r="A33" s="415" t="s">
        <v>7</v>
      </c>
      <c r="B33" s="351" t="s">
        <v>1203</v>
      </c>
      <c r="C33" s="351"/>
      <c r="D33" s="349"/>
      <c r="E33" s="349"/>
      <c r="F33" s="351"/>
      <c r="G33" s="348"/>
      <c r="H33" s="348"/>
      <c r="I33" s="348"/>
      <c r="J33" s="348"/>
      <c r="K33" s="348"/>
      <c r="L33" s="348"/>
      <c r="M33" s="348"/>
      <c r="N33" s="348"/>
      <c r="O33" s="348"/>
      <c r="P33" s="348"/>
      <c r="Q33" s="348"/>
      <c r="R33" s="348"/>
      <c r="S33" s="348"/>
      <c r="T33" s="348"/>
      <c r="U33" s="393">
        <v>0</v>
      </c>
      <c r="V33" s="348">
        <v>1</v>
      </c>
      <c r="W33" s="376">
        <f t="shared" si="0"/>
        <v>0</v>
      </c>
    </row>
    <row r="34" spans="1:23" ht="55.5" customHeight="1">
      <c r="A34" s="415" t="s">
        <v>230</v>
      </c>
      <c r="B34" s="351" t="s">
        <v>1290</v>
      </c>
      <c r="C34" s="351" t="s">
        <v>1178</v>
      </c>
      <c r="D34" s="349"/>
      <c r="E34" s="349"/>
      <c r="F34" s="351"/>
      <c r="G34" s="348">
        <v>3900</v>
      </c>
      <c r="H34" s="348"/>
      <c r="I34" s="348"/>
      <c r="J34" s="348">
        <v>700</v>
      </c>
      <c r="K34" s="348"/>
      <c r="L34" s="348"/>
      <c r="M34" s="348">
        <v>750</v>
      </c>
      <c r="N34" s="348"/>
      <c r="O34" s="348"/>
      <c r="P34" s="348"/>
      <c r="Q34" s="348"/>
      <c r="R34" s="348"/>
      <c r="S34" s="348"/>
      <c r="T34" s="348"/>
      <c r="U34" s="393">
        <v>0</v>
      </c>
      <c r="V34" s="348">
        <v>1</v>
      </c>
      <c r="W34" s="376">
        <f t="shared" si="0"/>
        <v>0</v>
      </c>
    </row>
    <row r="35" spans="1:23">
      <c r="A35" s="415" t="s">
        <v>236</v>
      </c>
      <c r="B35" s="351" t="s">
        <v>1203</v>
      </c>
      <c r="C35" s="351"/>
      <c r="D35" s="349"/>
      <c r="E35" s="349"/>
      <c r="F35" s="351"/>
      <c r="G35" s="348"/>
      <c r="H35" s="348"/>
      <c r="I35" s="348"/>
      <c r="J35" s="348"/>
      <c r="K35" s="348"/>
      <c r="L35" s="348"/>
      <c r="M35" s="348"/>
      <c r="N35" s="348"/>
      <c r="O35" s="348"/>
      <c r="P35" s="348"/>
      <c r="Q35" s="348"/>
      <c r="R35" s="348"/>
      <c r="S35" s="348"/>
      <c r="T35" s="348"/>
      <c r="U35" s="393">
        <v>0</v>
      </c>
      <c r="V35" s="348">
        <v>1</v>
      </c>
      <c r="W35" s="376">
        <f t="shared" ref="W35:W66" si="1">V35*U35</f>
        <v>0</v>
      </c>
    </row>
    <row r="36" spans="1:23" ht="75">
      <c r="A36" s="415" t="s">
        <v>242</v>
      </c>
      <c r="B36" s="439" t="s">
        <v>1289</v>
      </c>
      <c r="C36" s="349" t="s">
        <v>1170</v>
      </c>
      <c r="D36" s="349"/>
      <c r="E36" s="349"/>
      <c r="F36" s="351"/>
      <c r="G36" s="348"/>
      <c r="H36" s="348"/>
      <c r="I36" s="348"/>
      <c r="J36" s="348"/>
      <c r="K36" s="348"/>
      <c r="L36" s="348"/>
      <c r="M36" s="348"/>
      <c r="N36" s="348"/>
      <c r="O36" s="348"/>
      <c r="P36" s="348"/>
      <c r="Q36" s="348"/>
      <c r="R36" s="348"/>
      <c r="S36" s="348"/>
      <c r="T36" s="348"/>
      <c r="U36" s="393">
        <v>0</v>
      </c>
      <c r="V36" s="348">
        <v>1</v>
      </c>
      <c r="W36" s="376">
        <f t="shared" si="1"/>
        <v>0</v>
      </c>
    </row>
    <row r="37" spans="1:23">
      <c r="A37" s="415" t="s">
        <v>248</v>
      </c>
      <c r="B37" s="351" t="s">
        <v>1181</v>
      </c>
      <c r="C37" s="351"/>
      <c r="D37" s="349"/>
      <c r="E37" s="349"/>
      <c r="F37" s="351"/>
      <c r="G37" s="348">
        <v>1000</v>
      </c>
      <c r="H37" s="348"/>
      <c r="I37" s="348"/>
      <c r="J37" s="348">
        <v>500</v>
      </c>
      <c r="K37" s="348"/>
      <c r="L37" s="348"/>
      <c r="M37" s="348">
        <v>1800</v>
      </c>
      <c r="N37" s="348"/>
      <c r="O37" s="348"/>
      <c r="P37" s="348"/>
      <c r="Q37" s="348"/>
      <c r="R37" s="348"/>
      <c r="S37" s="348"/>
      <c r="T37" s="348"/>
      <c r="U37" s="393">
        <v>0</v>
      </c>
      <c r="V37" s="348">
        <v>1</v>
      </c>
      <c r="W37" s="376">
        <f t="shared" si="1"/>
        <v>0</v>
      </c>
    </row>
    <row r="38" spans="1:23" ht="60">
      <c r="A38" s="415" t="s">
        <v>253</v>
      </c>
      <c r="B38" s="386" t="s">
        <v>1213</v>
      </c>
      <c r="C38" s="349" t="s">
        <v>1170</v>
      </c>
      <c r="D38" s="349"/>
      <c r="E38" s="417"/>
      <c r="F38" s="416"/>
      <c r="G38" s="416">
        <v>900</v>
      </c>
      <c r="H38" s="416"/>
      <c r="I38" s="416"/>
      <c r="J38" s="416">
        <v>600</v>
      </c>
      <c r="K38" s="416"/>
      <c r="L38" s="382"/>
      <c r="M38" s="382">
        <v>900</v>
      </c>
      <c r="N38" s="348"/>
      <c r="O38" s="348"/>
      <c r="P38" s="348"/>
      <c r="Q38" s="348"/>
      <c r="R38" s="348"/>
      <c r="S38" s="348"/>
      <c r="T38" s="348"/>
      <c r="U38" s="393">
        <v>0</v>
      </c>
      <c r="V38" s="348">
        <v>2</v>
      </c>
      <c r="W38" s="376">
        <f t="shared" si="1"/>
        <v>0</v>
      </c>
    </row>
    <row r="39" spans="1:23">
      <c r="A39" s="415" t="s">
        <v>258</v>
      </c>
      <c r="B39" s="351" t="s">
        <v>1181</v>
      </c>
      <c r="C39" s="351"/>
      <c r="D39" s="349"/>
      <c r="E39" s="349"/>
      <c r="F39" s="351"/>
      <c r="G39" s="348">
        <v>800</v>
      </c>
      <c r="H39" s="348"/>
      <c r="I39" s="348"/>
      <c r="J39" s="348">
        <v>500</v>
      </c>
      <c r="K39" s="348"/>
      <c r="L39" s="348"/>
      <c r="M39" s="348">
        <v>1800</v>
      </c>
      <c r="N39" s="348"/>
      <c r="O39" s="348"/>
      <c r="P39" s="348"/>
      <c r="Q39" s="348"/>
      <c r="R39" s="348"/>
      <c r="S39" s="348"/>
      <c r="T39" s="348"/>
      <c r="U39" s="393">
        <v>0</v>
      </c>
      <c r="V39" s="348">
        <v>1</v>
      </c>
      <c r="W39" s="376">
        <f t="shared" si="1"/>
        <v>0</v>
      </c>
    </row>
    <row r="40" spans="1:23" ht="71.25" customHeight="1">
      <c r="A40" s="415" t="s">
        <v>263</v>
      </c>
      <c r="B40" s="351" t="s">
        <v>1288</v>
      </c>
      <c r="C40" s="351" t="s">
        <v>1178</v>
      </c>
      <c r="D40" s="349"/>
      <c r="E40" s="349"/>
      <c r="F40" s="351"/>
      <c r="G40" s="348">
        <v>4800</v>
      </c>
      <c r="H40" s="348"/>
      <c r="I40" s="348"/>
      <c r="J40" s="348">
        <v>700</v>
      </c>
      <c r="K40" s="348"/>
      <c r="L40" s="348"/>
      <c r="M40" s="348">
        <v>750</v>
      </c>
      <c r="N40" s="348"/>
      <c r="O40" s="348"/>
      <c r="P40" s="348"/>
      <c r="Q40" s="348"/>
      <c r="R40" s="348"/>
      <c r="S40" s="348"/>
      <c r="T40" s="348"/>
      <c r="U40" s="393">
        <v>0</v>
      </c>
      <c r="V40" s="348">
        <v>1</v>
      </c>
      <c r="W40" s="376">
        <f t="shared" si="1"/>
        <v>0</v>
      </c>
    </row>
    <row r="41" spans="1:23">
      <c r="A41" s="415" t="s">
        <v>269</v>
      </c>
      <c r="B41" s="351" t="s">
        <v>1203</v>
      </c>
      <c r="C41" s="351"/>
      <c r="D41" s="349"/>
      <c r="E41" s="349"/>
      <c r="F41" s="351"/>
      <c r="G41" s="348"/>
      <c r="H41" s="348"/>
      <c r="I41" s="348"/>
      <c r="J41" s="348"/>
      <c r="K41" s="348"/>
      <c r="L41" s="348"/>
      <c r="M41" s="348"/>
      <c r="N41" s="348"/>
      <c r="O41" s="348"/>
      <c r="P41" s="348"/>
      <c r="Q41" s="348"/>
      <c r="R41" s="348"/>
      <c r="S41" s="348"/>
      <c r="T41" s="348"/>
      <c r="U41" s="393">
        <v>0</v>
      </c>
      <c r="V41" s="348">
        <v>1</v>
      </c>
      <c r="W41" s="376">
        <f t="shared" si="1"/>
        <v>0</v>
      </c>
    </row>
    <row r="42" spans="1:23" ht="45">
      <c r="A42" s="415" t="s">
        <v>273</v>
      </c>
      <c r="B42" s="351" t="s">
        <v>1201</v>
      </c>
      <c r="C42" s="351"/>
      <c r="D42" s="349"/>
      <c r="E42" s="349"/>
      <c r="F42" s="348"/>
      <c r="G42" s="348"/>
      <c r="H42" s="348"/>
      <c r="I42" s="348"/>
      <c r="J42" s="348"/>
      <c r="K42" s="348"/>
      <c r="L42" s="348"/>
      <c r="M42" s="348"/>
      <c r="N42" s="348"/>
      <c r="O42" s="348"/>
      <c r="P42" s="348"/>
      <c r="Q42" s="348"/>
      <c r="R42" s="348"/>
      <c r="S42" s="348"/>
      <c r="T42" s="348"/>
      <c r="U42" s="393">
        <v>0</v>
      </c>
      <c r="V42" s="382">
        <v>1</v>
      </c>
      <c r="W42" s="376">
        <f t="shared" si="1"/>
        <v>0</v>
      </c>
    </row>
    <row r="43" spans="1:23" ht="45">
      <c r="A43" s="415"/>
      <c r="B43" s="351" t="s">
        <v>1200</v>
      </c>
      <c r="C43" s="351"/>
      <c r="D43" s="349"/>
      <c r="E43" s="349"/>
      <c r="F43" s="348"/>
      <c r="G43" s="348"/>
      <c r="H43" s="348"/>
      <c r="I43" s="348"/>
      <c r="J43" s="348"/>
      <c r="K43" s="348"/>
      <c r="L43" s="348"/>
      <c r="M43" s="348"/>
      <c r="N43" s="348"/>
      <c r="O43" s="348"/>
      <c r="P43" s="348"/>
      <c r="Q43" s="348"/>
      <c r="R43" s="348"/>
      <c r="S43" s="348"/>
      <c r="T43" s="348"/>
      <c r="U43" s="393">
        <v>0</v>
      </c>
      <c r="V43" s="382">
        <v>1</v>
      </c>
      <c r="W43" s="376">
        <f t="shared" si="1"/>
        <v>0</v>
      </c>
    </row>
    <row r="44" spans="1:23" ht="30">
      <c r="A44" s="415"/>
      <c r="B44" s="351" t="s">
        <v>1199</v>
      </c>
      <c r="C44" s="351"/>
      <c r="D44" s="349"/>
      <c r="E44" s="349"/>
      <c r="F44" s="348"/>
      <c r="G44" s="348"/>
      <c r="H44" s="348"/>
      <c r="I44" s="348"/>
      <c r="J44" s="348"/>
      <c r="K44" s="348"/>
      <c r="L44" s="348"/>
      <c r="M44" s="348"/>
      <c r="N44" s="348"/>
      <c r="O44" s="348"/>
      <c r="P44" s="348"/>
      <c r="Q44" s="348"/>
      <c r="R44" s="348"/>
      <c r="S44" s="348"/>
      <c r="T44" s="348"/>
      <c r="U44" s="393">
        <v>0</v>
      </c>
      <c r="V44" s="382">
        <v>1</v>
      </c>
      <c r="W44" s="376">
        <f t="shared" si="1"/>
        <v>0</v>
      </c>
    </row>
    <row r="45" spans="1:23" ht="140.25" customHeight="1">
      <c r="A45" s="415" t="s">
        <v>279</v>
      </c>
      <c r="B45" s="351" t="s">
        <v>1173</v>
      </c>
      <c r="C45" s="349" t="s">
        <v>1170</v>
      </c>
      <c r="D45" s="349"/>
      <c r="E45" s="348"/>
      <c r="F45" s="348" t="s">
        <v>1208</v>
      </c>
      <c r="G45" s="348">
        <v>750</v>
      </c>
      <c r="H45" s="348"/>
      <c r="I45" s="348"/>
      <c r="J45" s="348"/>
      <c r="K45" s="348"/>
      <c r="L45" s="348"/>
      <c r="M45" s="348"/>
      <c r="N45" s="348"/>
      <c r="O45" s="348"/>
      <c r="P45" s="348"/>
      <c r="Q45" s="348"/>
      <c r="R45" s="348"/>
      <c r="S45" s="348"/>
      <c r="T45" s="348"/>
      <c r="U45" s="393">
        <v>0</v>
      </c>
      <c r="V45" s="348">
        <v>1</v>
      </c>
      <c r="W45" s="376">
        <f t="shared" si="1"/>
        <v>0</v>
      </c>
    </row>
    <row r="46" spans="1:23" ht="105.75" customHeight="1">
      <c r="A46" s="415" t="s">
        <v>125</v>
      </c>
      <c r="B46" s="351" t="s">
        <v>1197</v>
      </c>
      <c r="C46" s="351"/>
      <c r="D46" s="349"/>
      <c r="E46" s="349"/>
      <c r="F46" s="351"/>
      <c r="G46" s="348">
        <v>400</v>
      </c>
      <c r="H46" s="348"/>
      <c r="I46" s="348"/>
      <c r="J46" s="348">
        <v>600</v>
      </c>
      <c r="K46" s="348"/>
      <c r="L46" s="348"/>
      <c r="M46" s="348"/>
      <c r="N46" s="348"/>
      <c r="O46" s="348"/>
      <c r="P46" s="348"/>
      <c r="Q46" s="348"/>
      <c r="R46" s="348"/>
      <c r="S46" s="348"/>
      <c r="T46" s="348"/>
      <c r="U46" s="393">
        <v>0</v>
      </c>
      <c r="V46" s="348">
        <v>1</v>
      </c>
      <c r="W46" s="376">
        <f t="shared" si="1"/>
        <v>0</v>
      </c>
    </row>
    <row r="47" spans="1:23" ht="99.75" customHeight="1">
      <c r="A47" s="415" t="s">
        <v>1287</v>
      </c>
      <c r="B47" s="351" t="s">
        <v>1197</v>
      </c>
      <c r="C47" s="351"/>
      <c r="D47" s="349"/>
      <c r="E47" s="349"/>
      <c r="F47" s="351"/>
      <c r="G47" s="348">
        <v>2200</v>
      </c>
      <c r="H47" s="348"/>
      <c r="I47" s="348"/>
      <c r="J47" s="348">
        <v>400</v>
      </c>
      <c r="K47" s="348"/>
      <c r="L47" s="348"/>
      <c r="M47" s="348"/>
      <c r="N47" s="348"/>
      <c r="O47" s="348"/>
      <c r="P47" s="348"/>
      <c r="Q47" s="348"/>
      <c r="R47" s="348"/>
      <c r="S47" s="348"/>
      <c r="T47" s="348"/>
      <c r="U47" s="393">
        <v>0</v>
      </c>
      <c r="V47" s="348">
        <v>1</v>
      </c>
      <c r="W47" s="376">
        <f t="shared" si="1"/>
        <v>0</v>
      </c>
    </row>
    <row r="48" spans="1:23" ht="169.5" customHeight="1">
      <c r="A48" s="415" t="s">
        <v>1286</v>
      </c>
      <c r="B48" s="351" t="s">
        <v>1284</v>
      </c>
      <c r="C48" s="351"/>
      <c r="D48" s="349"/>
      <c r="E48" s="349"/>
      <c r="F48" s="351"/>
      <c r="G48" s="348">
        <v>4030</v>
      </c>
      <c r="H48" s="348"/>
      <c r="I48" s="348"/>
      <c r="J48" s="348"/>
      <c r="K48" s="348"/>
      <c r="L48" s="348"/>
      <c r="M48" s="348"/>
      <c r="N48" s="348"/>
      <c r="O48" s="348"/>
      <c r="P48" s="348"/>
      <c r="Q48" s="348"/>
      <c r="R48" s="348"/>
      <c r="S48" s="348"/>
      <c r="T48" s="348"/>
      <c r="U48" s="393">
        <v>0</v>
      </c>
      <c r="V48" s="348">
        <v>1</v>
      </c>
      <c r="W48" s="376">
        <f t="shared" si="1"/>
        <v>0</v>
      </c>
    </row>
    <row r="49" spans="1:23" ht="162.75" customHeight="1">
      <c r="A49" s="415" t="s">
        <v>1285</v>
      </c>
      <c r="B49" s="351" t="s">
        <v>1284</v>
      </c>
      <c r="C49" s="351"/>
      <c r="D49" s="349"/>
      <c r="E49" s="349"/>
      <c r="F49" s="351"/>
      <c r="G49" s="348">
        <v>2300</v>
      </c>
      <c r="H49" s="348"/>
      <c r="I49" s="348"/>
      <c r="J49" s="348"/>
      <c r="K49" s="348"/>
      <c r="L49" s="348"/>
      <c r="M49" s="348"/>
      <c r="N49" s="348"/>
      <c r="O49" s="348"/>
      <c r="P49" s="348"/>
      <c r="Q49" s="348"/>
      <c r="R49" s="348"/>
      <c r="S49" s="348"/>
      <c r="T49" s="348"/>
      <c r="U49" s="393">
        <v>0</v>
      </c>
      <c r="V49" s="348">
        <v>1</v>
      </c>
      <c r="W49" s="376">
        <f t="shared" si="1"/>
        <v>0</v>
      </c>
    </row>
    <row r="50" spans="1:23" ht="105.75" customHeight="1">
      <c r="A50" s="415"/>
      <c r="B50" s="438" t="s">
        <v>1283</v>
      </c>
      <c r="C50" s="351"/>
      <c r="D50" s="349"/>
      <c r="E50" s="349"/>
      <c r="F50" s="351"/>
      <c r="G50" s="348"/>
      <c r="H50" s="348"/>
      <c r="I50" s="348"/>
      <c r="J50" s="348"/>
      <c r="K50" s="348"/>
      <c r="L50" s="348"/>
      <c r="M50" s="348"/>
      <c r="N50" s="348"/>
      <c r="O50" s="348"/>
      <c r="P50" s="348"/>
      <c r="Q50" s="348"/>
      <c r="R50" s="348"/>
      <c r="S50" s="348"/>
      <c r="T50" s="348"/>
      <c r="U50" s="431"/>
      <c r="V50" s="348"/>
      <c r="W50" s="376">
        <f t="shared" si="1"/>
        <v>0</v>
      </c>
    </row>
    <row r="51" spans="1:23" ht="261.75" customHeight="1">
      <c r="A51" s="415" t="s">
        <v>288</v>
      </c>
      <c r="B51" s="351" t="s">
        <v>1282</v>
      </c>
      <c r="C51" s="349" t="s">
        <v>1256</v>
      </c>
      <c r="D51" s="377"/>
      <c r="E51" s="377"/>
      <c r="F51" s="351"/>
      <c r="G51" s="348"/>
      <c r="H51" s="348"/>
      <c r="I51" s="348"/>
      <c r="J51" s="348"/>
      <c r="K51" s="348"/>
      <c r="L51" s="348"/>
      <c r="M51" s="348"/>
      <c r="N51" s="348"/>
      <c r="O51" s="348"/>
      <c r="P51" s="348"/>
      <c r="Q51" s="348"/>
      <c r="R51" s="348" t="s">
        <v>1269</v>
      </c>
      <c r="S51" s="348">
        <v>34</v>
      </c>
      <c r="T51" s="348"/>
      <c r="U51" s="431">
        <v>0</v>
      </c>
      <c r="V51" s="348">
        <v>1</v>
      </c>
      <c r="W51" s="376">
        <f t="shared" si="1"/>
        <v>0</v>
      </c>
    </row>
    <row r="52" spans="1:23" ht="71.25" customHeight="1">
      <c r="A52" s="415"/>
      <c r="B52" s="351" t="s">
        <v>1281</v>
      </c>
      <c r="C52" s="349"/>
      <c r="D52" s="377"/>
      <c r="E52" s="377"/>
      <c r="F52" s="351"/>
      <c r="G52" s="348"/>
      <c r="H52" s="348"/>
      <c r="I52" s="348"/>
      <c r="J52" s="348"/>
      <c r="K52" s="348"/>
      <c r="L52" s="348"/>
      <c r="M52" s="348"/>
      <c r="N52" s="348"/>
      <c r="O52" s="348"/>
      <c r="P52" s="348"/>
      <c r="Q52" s="348"/>
      <c r="R52" s="348"/>
      <c r="S52" s="348"/>
      <c r="T52" s="348"/>
      <c r="U52" s="431">
        <v>0</v>
      </c>
      <c r="V52" s="348">
        <v>1</v>
      </c>
      <c r="W52" s="376">
        <f t="shared" si="1"/>
        <v>0</v>
      </c>
    </row>
    <row r="53" spans="1:23" ht="91.5" customHeight="1">
      <c r="A53" s="415" t="s">
        <v>292</v>
      </c>
      <c r="B53" s="351" t="s">
        <v>1280</v>
      </c>
      <c r="C53" s="432"/>
      <c r="D53" s="348"/>
      <c r="E53" s="349"/>
      <c r="F53" s="377" t="s">
        <v>1271</v>
      </c>
      <c r="G53" s="377">
        <v>600</v>
      </c>
      <c r="H53" s="377"/>
      <c r="I53" s="377"/>
      <c r="J53" s="377"/>
      <c r="K53" s="377"/>
      <c r="L53" s="348" t="s">
        <v>1271</v>
      </c>
      <c r="M53" s="348">
        <v>700</v>
      </c>
      <c r="N53" s="379"/>
      <c r="O53" s="379"/>
      <c r="P53" s="379"/>
      <c r="Q53" s="379"/>
      <c r="R53" s="379"/>
      <c r="S53" s="379"/>
      <c r="T53" s="379"/>
      <c r="U53" s="431">
        <v>0</v>
      </c>
      <c r="V53" s="377">
        <v>1</v>
      </c>
      <c r="W53" s="376">
        <f t="shared" si="1"/>
        <v>0</v>
      </c>
    </row>
    <row r="54" spans="1:23" ht="273" customHeight="1" thickBot="1">
      <c r="A54" s="415" t="s">
        <v>298</v>
      </c>
      <c r="B54" s="437" t="s">
        <v>1279</v>
      </c>
      <c r="C54" s="436" t="s">
        <v>1256</v>
      </c>
      <c r="D54" s="344"/>
      <c r="E54" s="436"/>
      <c r="F54" s="434"/>
      <c r="G54" s="434"/>
      <c r="H54" s="434"/>
      <c r="I54" s="434" t="s">
        <v>1278</v>
      </c>
      <c r="J54" s="434">
        <v>700</v>
      </c>
      <c r="K54" s="344"/>
      <c r="L54" s="436" t="s">
        <v>1277</v>
      </c>
      <c r="M54" s="344">
        <v>920</v>
      </c>
      <c r="N54" s="344"/>
      <c r="O54" s="344"/>
      <c r="P54" s="434"/>
      <c r="Q54" s="344"/>
      <c r="R54" s="436" t="s">
        <v>1208</v>
      </c>
      <c r="S54" s="434">
        <v>14</v>
      </c>
      <c r="T54" s="346"/>
      <c r="U54" s="435">
        <v>0</v>
      </c>
      <c r="V54" s="434">
        <v>1</v>
      </c>
      <c r="W54" s="376">
        <f t="shared" si="1"/>
        <v>0</v>
      </c>
    </row>
    <row r="55" spans="1:23" ht="114.75" customHeight="1">
      <c r="A55" s="415"/>
      <c r="B55" s="398" t="s">
        <v>1276</v>
      </c>
      <c r="C55" s="397"/>
      <c r="D55" s="359"/>
      <c r="E55" s="359"/>
      <c r="F55" s="397"/>
      <c r="G55" s="357"/>
      <c r="H55" s="357"/>
      <c r="I55" s="357"/>
      <c r="J55" s="357"/>
      <c r="K55" s="357"/>
      <c r="L55" s="357"/>
      <c r="M55" s="357"/>
      <c r="N55" s="357"/>
      <c r="O55" s="357"/>
      <c r="P55" s="357"/>
      <c r="Q55" s="357"/>
      <c r="R55" s="357"/>
      <c r="S55" s="357"/>
      <c r="T55" s="357"/>
      <c r="U55" s="433"/>
      <c r="V55" s="396"/>
      <c r="W55" s="376">
        <f t="shared" si="1"/>
        <v>0</v>
      </c>
    </row>
    <row r="56" spans="1:23" ht="87" customHeight="1">
      <c r="A56" s="415" t="s">
        <v>302</v>
      </c>
      <c r="B56" s="351" t="s">
        <v>1275</v>
      </c>
      <c r="C56" s="432"/>
      <c r="D56" s="348"/>
      <c r="E56" s="349"/>
      <c r="F56" s="377" t="s">
        <v>1271</v>
      </c>
      <c r="G56" s="377">
        <v>400</v>
      </c>
      <c r="H56" s="377"/>
      <c r="I56" s="377"/>
      <c r="J56" s="377"/>
      <c r="K56" s="377"/>
      <c r="L56" s="348" t="s">
        <v>1271</v>
      </c>
      <c r="M56" s="348">
        <v>700</v>
      </c>
      <c r="N56" s="379"/>
      <c r="O56" s="379"/>
      <c r="P56" s="379"/>
      <c r="Q56" s="379"/>
      <c r="R56" s="379"/>
      <c r="S56" s="379"/>
      <c r="T56" s="379"/>
      <c r="U56" s="431">
        <v>0</v>
      </c>
      <c r="V56" s="377">
        <v>1</v>
      </c>
      <c r="W56" s="376">
        <f t="shared" si="1"/>
        <v>0</v>
      </c>
    </row>
    <row r="57" spans="1:23" ht="231" customHeight="1">
      <c r="A57" s="415" t="s">
        <v>308</v>
      </c>
      <c r="B57" s="351" t="s">
        <v>1274</v>
      </c>
      <c r="C57" s="349" t="s">
        <v>1256</v>
      </c>
      <c r="D57" s="349"/>
      <c r="E57" s="349"/>
      <c r="F57" s="351"/>
      <c r="G57" s="348"/>
      <c r="H57" s="348"/>
      <c r="I57" s="348"/>
      <c r="J57" s="348"/>
      <c r="K57" s="348"/>
      <c r="L57" s="348"/>
      <c r="M57" s="348"/>
      <c r="N57" s="348"/>
      <c r="O57" s="348"/>
      <c r="P57" s="348"/>
      <c r="Q57" s="348"/>
      <c r="R57" s="379" t="s">
        <v>1269</v>
      </c>
      <c r="S57" s="377">
        <v>28</v>
      </c>
      <c r="T57" s="348"/>
      <c r="U57" s="431">
        <v>0</v>
      </c>
      <c r="V57" s="348">
        <v>1</v>
      </c>
      <c r="W57" s="376">
        <f t="shared" si="1"/>
        <v>0</v>
      </c>
    </row>
    <row r="58" spans="1:23" ht="53.25" customHeight="1">
      <c r="A58" s="415"/>
      <c r="B58" s="351" t="s">
        <v>1273</v>
      </c>
      <c r="C58" s="349"/>
      <c r="D58" s="349"/>
      <c r="E58" s="349"/>
      <c r="F58" s="351"/>
      <c r="G58" s="348"/>
      <c r="H58" s="348"/>
      <c r="I58" s="348"/>
      <c r="J58" s="348"/>
      <c r="K58" s="348"/>
      <c r="L58" s="348"/>
      <c r="M58" s="348"/>
      <c r="N58" s="348"/>
      <c r="O58" s="348"/>
      <c r="P58" s="348"/>
      <c r="Q58" s="348"/>
      <c r="R58" s="379"/>
      <c r="S58" s="377"/>
      <c r="T58" s="348"/>
      <c r="U58" s="431">
        <v>0</v>
      </c>
      <c r="V58" s="348">
        <v>1</v>
      </c>
      <c r="W58" s="376">
        <f t="shared" si="1"/>
        <v>0</v>
      </c>
    </row>
    <row r="59" spans="1:23" ht="91.5" customHeight="1">
      <c r="A59" s="415" t="s">
        <v>312</v>
      </c>
      <c r="B59" s="351" t="s">
        <v>1272</v>
      </c>
      <c r="C59" s="432"/>
      <c r="D59" s="348"/>
      <c r="E59" s="349"/>
      <c r="F59" s="377" t="s">
        <v>1271</v>
      </c>
      <c r="G59" s="377">
        <v>400</v>
      </c>
      <c r="H59" s="377"/>
      <c r="I59" s="377"/>
      <c r="J59" s="377"/>
      <c r="K59" s="377"/>
      <c r="L59" s="348" t="s">
        <v>1271</v>
      </c>
      <c r="M59" s="348">
        <v>700</v>
      </c>
      <c r="N59" s="379"/>
      <c r="O59" s="379"/>
      <c r="P59" s="379"/>
      <c r="Q59" s="379"/>
      <c r="R59" s="379"/>
      <c r="S59" s="379"/>
      <c r="T59" s="379"/>
      <c r="U59" s="431">
        <v>0</v>
      </c>
      <c r="V59" s="377">
        <v>1</v>
      </c>
      <c r="W59" s="376">
        <f t="shared" si="1"/>
        <v>0</v>
      </c>
    </row>
    <row r="60" spans="1:23" ht="280.5" customHeight="1">
      <c r="A60" s="415" t="s">
        <v>318</v>
      </c>
      <c r="B60" s="351" t="s">
        <v>1270</v>
      </c>
      <c r="C60" s="349" t="s">
        <v>1256</v>
      </c>
      <c r="D60" s="349"/>
      <c r="E60" s="349"/>
      <c r="F60" s="351"/>
      <c r="G60" s="348"/>
      <c r="H60" s="348"/>
      <c r="I60" s="348"/>
      <c r="J60" s="348"/>
      <c r="K60" s="348"/>
      <c r="L60" s="348"/>
      <c r="M60" s="348"/>
      <c r="N60" s="348"/>
      <c r="O60" s="348"/>
      <c r="P60" s="348"/>
      <c r="Q60" s="348"/>
      <c r="R60" s="379" t="s">
        <v>1269</v>
      </c>
      <c r="S60" s="377">
        <v>37</v>
      </c>
      <c r="T60" s="348"/>
      <c r="U60" s="431">
        <v>0</v>
      </c>
      <c r="V60" s="348">
        <v>1</v>
      </c>
      <c r="W60" s="376">
        <f t="shared" si="1"/>
        <v>0</v>
      </c>
    </row>
    <row r="61" spans="1:23" ht="97.5" customHeight="1">
      <c r="A61" s="415"/>
      <c r="B61" s="351" t="s">
        <v>1268</v>
      </c>
      <c r="C61" s="349"/>
      <c r="D61" s="349"/>
      <c r="E61" s="349"/>
      <c r="F61" s="351"/>
      <c r="G61" s="348"/>
      <c r="H61" s="348"/>
      <c r="I61" s="348"/>
      <c r="J61" s="348"/>
      <c r="K61" s="348"/>
      <c r="L61" s="348"/>
      <c r="M61" s="348"/>
      <c r="N61" s="348"/>
      <c r="O61" s="348"/>
      <c r="P61" s="348"/>
      <c r="Q61" s="348"/>
      <c r="R61" s="379"/>
      <c r="S61" s="377"/>
      <c r="T61" s="348"/>
      <c r="U61" s="431">
        <v>0</v>
      </c>
      <c r="V61" s="348">
        <v>1</v>
      </c>
      <c r="W61" s="376">
        <f t="shared" si="1"/>
        <v>0</v>
      </c>
    </row>
    <row r="62" spans="1:23" ht="48" customHeight="1">
      <c r="A62" s="415" t="s">
        <v>322</v>
      </c>
      <c r="B62" s="351" t="s">
        <v>1267</v>
      </c>
      <c r="C62" s="351" t="s">
        <v>1178</v>
      </c>
      <c r="D62" s="349"/>
      <c r="E62" s="349"/>
      <c r="F62" s="351"/>
      <c r="G62" s="348">
        <v>1800</v>
      </c>
      <c r="H62" s="348"/>
      <c r="I62" s="348"/>
      <c r="J62" s="348">
        <v>700</v>
      </c>
      <c r="K62" s="348"/>
      <c r="L62" s="348"/>
      <c r="M62" s="348">
        <v>750</v>
      </c>
      <c r="N62" s="348"/>
      <c r="O62" s="348"/>
      <c r="P62" s="348"/>
      <c r="Q62" s="348"/>
      <c r="R62" s="348"/>
      <c r="S62" s="348"/>
      <c r="T62" s="348"/>
      <c r="U62" s="430">
        <v>0</v>
      </c>
      <c r="V62" s="348">
        <v>1</v>
      </c>
      <c r="W62" s="376">
        <f t="shared" si="1"/>
        <v>0</v>
      </c>
    </row>
    <row r="63" spans="1:23" ht="300.75" customHeight="1">
      <c r="A63" s="415" t="s">
        <v>328</v>
      </c>
      <c r="B63" s="351" t="s">
        <v>1266</v>
      </c>
      <c r="C63" s="349" t="s">
        <v>1256</v>
      </c>
      <c r="D63" s="377"/>
      <c r="E63" s="377"/>
      <c r="F63" s="348" t="s">
        <v>1208</v>
      </c>
      <c r="G63" s="379" t="s">
        <v>1191</v>
      </c>
      <c r="H63" s="379"/>
      <c r="I63" s="379"/>
      <c r="J63" s="379"/>
      <c r="K63" s="379"/>
      <c r="L63" s="379"/>
      <c r="M63" s="379"/>
      <c r="N63" s="379"/>
      <c r="O63" s="379"/>
      <c r="P63" s="379"/>
      <c r="Q63" s="379"/>
      <c r="R63" s="349" t="s">
        <v>1208</v>
      </c>
      <c r="S63" s="377">
        <v>19</v>
      </c>
      <c r="T63" s="379"/>
      <c r="U63" s="393">
        <v>0</v>
      </c>
      <c r="V63" s="377">
        <v>2</v>
      </c>
      <c r="W63" s="376">
        <f t="shared" si="1"/>
        <v>0</v>
      </c>
    </row>
    <row r="64" spans="1:23">
      <c r="A64" s="415"/>
      <c r="B64" s="351" t="s">
        <v>1263</v>
      </c>
      <c r="C64" s="348"/>
      <c r="D64" s="348"/>
      <c r="E64" s="348"/>
      <c r="F64" s="351"/>
      <c r="G64" s="379"/>
      <c r="H64" s="379"/>
      <c r="I64" s="379"/>
      <c r="J64" s="379"/>
      <c r="K64" s="379"/>
      <c r="L64" s="379"/>
      <c r="M64" s="379"/>
      <c r="N64" s="379"/>
      <c r="O64" s="379"/>
      <c r="P64" s="379"/>
      <c r="Q64" s="379"/>
      <c r="R64" s="349"/>
      <c r="S64" s="377"/>
      <c r="T64" s="379"/>
      <c r="U64" s="390">
        <v>0</v>
      </c>
      <c r="V64" s="416">
        <v>5</v>
      </c>
      <c r="W64" s="376">
        <f t="shared" si="1"/>
        <v>0</v>
      </c>
    </row>
    <row r="65" spans="1:23">
      <c r="A65" s="415"/>
      <c r="B65" s="351" t="s">
        <v>1262</v>
      </c>
      <c r="C65" s="348"/>
      <c r="D65" s="348"/>
      <c r="E65" s="348"/>
      <c r="F65" s="351"/>
      <c r="G65" s="379"/>
      <c r="H65" s="379"/>
      <c r="I65" s="379"/>
      <c r="J65" s="379"/>
      <c r="K65" s="379"/>
      <c r="L65" s="379"/>
      <c r="M65" s="379"/>
      <c r="N65" s="379"/>
      <c r="O65" s="379"/>
      <c r="P65" s="379"/>
      <c r="Q65" s="379"/>
      <c r="R65" s="349"/>
      <c r="S65" s="377"/>
      <c r="T65" s="379"/>
      <c r="U65" s="390">
        <v>0</v>
      </c>
      <c r="V65" s="416">
        <v>10</v>
      </c>
      <c r="W65" s="376">
        <f t="shared" si="1"/>
        <v>0</v>
      </c>
    </row>
    <row r="66" spans="1:23">
      <c r="A66" s="415"/>
      <c r="B66" s="351" t="s">
        <v>1261</v>
      </c>
      <c r="C66" s="348"/>
      <c r="D66" s="348"/>
      <c r="E66" s="348"/>
      <c r="F66" s="351"/>
      <c r="G66" s="379"/>
      <c r="H66" s="379"/>
      <c r="I66" s="379"/>
      <c r="J66" s="379"/>
      <c r="K66" s="379"/>
      <c r="L66" s="379"/>
      <c r="M66" s="379"/>
      <c r="N66" s="379"/>
      <c r="O66" s="379"/>
      <c r="P66" s="379"/>
      <c r="Q66" s="379"/>
      <c r="R66" s="349"/>
      <c r="S66" s="377"/>
      <c r="T66" s="379"/>
      <c r="U66" s="390">
        <v>0</v>
      </c>
      <c r="V66" s="416">
        <v>10</v>
      </c>
      <c r="W66" s="376">
        <f t="shared" si="1"/>
        <v>0</v>
      </c>
    </row>
    <row r="67" spans="1:23" ht="38.25" customHeight="1">
      <c r="A67" s="415"/>
      <c r="B67" s="351" t="s">
        <v>1265</v>
      </c>
      <c r="C67" s="349"/>
      <c r="D67" s="377"/>
      <c r="E67" s="377"/>
      <c r="F67" s="348"/>
      <c r="G67" s="379"/>
      <c r="H67" s="379"/>
      <c r="I67" s="379"/>
      <c r="J67" s="379"/>
      <c r="K67" s="379"/>
      <c r="L67" s="379"/>
      <c r="M67" s="379"/>
      <c r="N67" s="379"/>
      <c r="O67" s="379"/>
      <c r="P67" s="379"/>
      <c r="Q67" s="379"/>
      <c r="R67" s="349"/>
      <c r="S67" s="377"/>
      <c r="T67" s="379"/>
      <c r="U67" s="393">
        <v>0</v>
      </c>
      <c r="V67" s="377">
        <v>2</v>
      </c>
      <c r="W67" s="376">
        <f t="shared" ref="W67:W98" si="2">V67*U67</f>
        <v>0</v>
      </c>
    </row>
    <row r="68" spans="1:23" ht="293.25" customHeight="1">
      <c r="A68" s="415" t="s">
        <v>332</v>
      </c>
      <c r="B68" s="351" t="s">
        <v>1264</v>
      </c>
      <c r="C68" s="349" t="s">
        <v>1256</v>
      </c>
      <c r="D68" s="377"/>
      <c r="E68" s="377"/>
      <c r="F68" s="351"/>
      <c r="G68" s="379"/>
      <c r="H68" s="379"/>
      <c r="I68" s="379"/>
      <c r="J68" s="379"/>
      <c r="K68" s="379"/>
      <c r="L68" s="379"/>
      <c r="M68" s="379"/>
      <c r="N68" s="379"/>
      <c r="O68" s="379"/>
      <c r="P68" s="379"/>
      <c r="Q68" s="379"/>
      <c r="R68" s="349" t="s">
        <v>1208</v>
      </c>
      <c r="S68" s="377">
        <v>38</v>
      </c>
      <c r="T68" s="379"/>
      <c r="U68" s="393">
        <v>0</v>
      </c>
      <c r="V68" s="377">
        <v>1</v>
      </c>
      <c r="W68" s="376">
        <f t="shared" si="2"/>
        <v>0</v>
      </c>
    </row>
    <row r="69" spans="1:23">
      <c r="A69" s="415"/>
      <c r="B69" s="351" t="s">
        <v>1263</v>
      </c>
      <c r="C69" s="348"/>
      <c r="D69" s="348"/>
      <c r="E69" s="348"/>
      <c r="F69" s="351"/>
      <c r="G69" s="379"/>
      <c r="H69" s="379"/>
      <c r="I69" s="379"/>
      <c r="J69" s="379"/>
      <c r="K69" s="379"/>
      <c r="L69" s="379"/>
      <c r="M69" s="379"/>
      <c r="N69" s="379"/>
      <c r="O69" s="379"/>
      <c r="P69" s="379"/>
      <c r="Q69" s="379"/>
      <c r="R69" s="349"/>
      <c r="S69" s="377"/>
      <c r="T69" s="379"/>
      <c r="U69" s="390">
        <v>0</v>
      </c>
      <c r="V69" s="416">
        <v>10</v>
      </c>
      <c r="W69" s="376">
        <f t="shared" si="2"/>
        <v>0</v>
      </c>
    </row>
    <row r="70" spans="1:23">
      <c r="A70" s="415"/>
      <c r="B70" s="351" t="s">
        <v>1262</v>
      </c>
      <c r="C70" s="348"/>
      <c r="D70" s="348"/>
      <c r="E70" s="348"/>
      <c r="F70" s="351"/>
      <c r="G70" s="379"/>
      <c r="H70" s="379"/>
      <c r="I70" s="379"/>
      <c r="J70" s="379"/>
      <c r="K70" s="379"/>
      <c r="L70" s="379"/>
      <c r="M70" s="379"/>
      <c r="N70" s="379"/>
      <c r="O70" s="379"/>
      <c r="P70" s="379"/>
      <c r="Q70" s="379"/>
      <c r="R70" s="349"/>
      <c r="S70" s="377"/>
      <c r="T70" s="379"/>
      <c r="U70" s="390">
        <v>0</v>
      </c>
      <c r="V70" s="416">
        <v>20</v>
      </c>
      <c r="W70" s="376">
        <f t="shared" si="2"/>
        <v>0</v>
      </c>
    </row>
    <row r="71" spans="1:23">
      <c r="A71" s="415"/>
      <c r="B71" s="351" t="s">
        <v>1261</v>
      </c>
      <c r="C71" s="348"/>
      <c r="D71" s="348"/>
      <c r="E71" s="348"/>
      <c r="F71" s="351"/>
      <c r="G71" s="379"/>
      <c r="H71" s="379"/>
      <c r="I71" s="379"/>
      <c r="J71" s="379"/>
      <c r="K71" s="379"/>
      <c r="L71" s="379"/>
      <c r="M71" s="379"/>
      <c r="N71" s="379"/>
      <c r="O71" s="379"/>
      <c r="P71" s="379"/>
      <c r="Q71" s="379"/>
      <c r="R71" s="349"/>
      <c r="S71" s="377"/>
      <c r="T71" s="379"/>
      <c r="U71" s="390">
        <v>0</v>
      </c>
      <c r="V71" s="416">
        <v>20</v>
      </c>
      <c r="W71" s="376">
        <f t="shared" si="2"/>
        <v>0</v>
      </c>
    </row>
    <row r="72" spans="1:23">
      <c r="A72" s="415" t="s">
        <v>336</v>
      </c>
      <c r="B72" s="351" t="s">
        <v>1260</v>
      </c>
      <c r="C72" s="351"/>
      <c r="D72" s="349"/>
      <c r="E72" s="349"/>
      <c r="F72" s="351"/>
      <c r="G72" s="379"/>
      <c r="H72" s="379"/>
      <c r="I72" s="379"/>
      <c r="J72" s="379"/>
      <c r="K72" s="379"/>
      <c r="L72" s="379"/>
      <c r="M72" s="379"/>
      <c r="N72" s="379"/>
      <c r="O72" s="379"/>
      <c r="P72" s="379"/>
      <c r="Q72" s="379"/>
      <c r="R72" s="379"/>
      <c r="S72" s="379"/>
      <c r="T72" s="379"/>
      <c r="U72" s="393">
        <v>0</v>
      </c>
      <c r="V72" s="377">
        <v>1</v>
      </c>
      <c r="W72" s="376">
        <f t="shared" si="2"/>
        <v>0</v>
      </c>
    </row>
    <row r="73" spans="1:23" ht="100.5" customHeight="1">
      <c r="A73" s="415" t="s">
        <v>342</v>
      </c>
      <c r="B73" s="351" t="s">
        <v>1197</v>
      </c>
      <c r="C73" s="351"/>
      <c r="D73" s="349"/>
      <c r="E73" s="349"/>
      <c r="F73" s="351"/>
      <c r="G73" s="348">
        <v>800</v>
      </c>
      <c r="H73" s="348"/>
      <c r="I73" s="348"/>
      <c r="J73" s="348">
        <v>200</v>
      </c>
      <c r="K73" s="348"/>
      <c r="L73" s="348"/>
      <c r="M73" s="348"/>
      <c r="N73" s="348"/>
      <c r="O73" s="348"/>
      <c r="P73" s="348"/>
      <c r="Q73" s="348"/>
      <c r="R73" s="348"/>
      <c r="S73" s="348"/>
      <c r="T73" s="348"/>
      <c r="U73" s="393">
        <v>0</v>
      </c>
      <c r="V73" s="348">
        <v>1</v>
      </c>
      <c r="W73" s="376">
        <f t="shared" si="2"/>
        <v>0</v>
      </c>
    </row>
    <row r="74" spans="1:23" ht="114.75" customHeight="1">
      <c r="A74" s="415" t="s">
        <v>348</v>
      </c>
      <c r="B74" s="351" t="s">
        <v>1218</v>
      </c>
      <c r="C74" s="349" t="s">
        <v>1214</v>
      </c>
      <c r="D74" s="349"/>
      <c r="E74" s="348"/>
      <c r="F74" s="351"/>
      <c r="G74" s="348"/>
      <c r="H74" s="348"/>
      <c r="I74" s="348"/>
      <c r="J74" s="348"/>
      <c r="K74" s="348"/>
      <c r="L74" s="348"/>
      <c r="M74" s="348"/>
      <c r="N74" s="348"/>
      <c r="O74" s="348"/>
      <c r="P74" s="348"/>
      <c r="Q74" s="348"/>
      <c r="R74" s="348"/>
      <c r="S74" s="348"/>
      <c r="T74" s="348"/>
      <c r="U74" s="393">
        <v>0</v>
      </c>
      <c r="V74" s="348">
        <v>1</v>
      </c>
      <c r="W74" s="376">
        <f t="shared" si="2"/>
        <v>0</v>
      </c>
    </row>
    <row r="75" spans="1:23" ht="113.25" customHeight="1">
      <c r="A75" s="415" t="s">
        <v>352</v>
      </c>
      <c r="B75" s="351" t="s">
        <v>1259</v>
      </c>
      <c r="C75" s="349" t="s">
        <v>1170</v>
      </c>
      <c r="D75" s="349"/>
      <c r="E75" s="349"/>
      <c r="F75" s="382"/>
      <c r="G75" s="382"/>
      <c r="H75" s="382"/>
      <c r="I75" s="382"/>
      <c r="J75" s="382"/>
      <c r="K75" s="382"/>
      <c r="L75" s="382" t="s">
        <v>1208</v>
      </c>
      <c r="M75" s="382">
        <v>1650</v>
      </c>
      <c r="N75" s="348"/>
      <c r="O75" s="348"/>
      <c r="P75" s="348"/>
      <c r="Q75" s="348"/>
      <c r="R75" s="348"/>
      <c r="S75" s="348"/>
      <c r="T75" s="348"/>
      <c r="U75" s="393">
        <v>0</v>
      </c>
      <c r="V75" s="348">
        <v>1</v>
      </c>
      <c r="W75" s="376">
        <f t="shared" si="2"/>
        <v>0</v>
      </c>
    </row>
    <row r="76" spans="1:23" ht="60">
      <c r="A76" s="415" t="s">
        <v>356</v>
      </c>
      <c r="B76" s="351" t="s">
        <v>1217</v>
      </c>
      <c r="C76" s="420"/>
      <c r="D76" s="349"/>
      <c r="E76" s="348"/>
      <c r="F76" s="348"/>
      <c r="G76" s="348">
        <v>500</v>
      </c>
      <c r="H76" s="348"/>
      <c r="I76" s="348"/>
      <c r="J76" s="348">
        <v>500</v>
      </c>
      <c r="K76" s="348"/>
      <c r="L76" s="348"/>
      <c r="M76" s="348">
        <v>750</v>
      </c>
      <c r="N76" s="348"/>
      <c r="O76" s="348"/>
      <c r="P76" s="348"/>
      <c r="Q76" s="348"/>
      <c r="R76" s="348"/>
      <c r="S76" s="348"/>
      <c r="T76" s="348"/>
      <c r="U76" s="393">
        <v>0</v>
      </c>
      <c r="V76" s="382">
        <v>1</v>
      </c>
      <c r="W76" s="376">
        <f t="shared" si="2"/>
        <v>0</v>
      </c>
    </row>
    <row r="77" spans="1:23" ht="54.75" customHeight="1">
      <c r="A77" s="415"/>
      <c r="B77" s="351" t="s">
        <v>1201</v>
      </c>
      <c r="C77" s="351"/>
      <c r="D77" s="349"/>
      <c r="E77" s="349"/>
      <c r="F77" s="348"/>
      <c r="G77" s="348"/>
      <c r="H77" s="348"/>
      <c r="I77" s="348"/>
      <c r="J77" s="348"/>
      <c r="K77" s="348"/>
      <c r="L77" s="348"/>
      <c r="M77" s="348"/>
      <c r="N77" s="348"/>
      <c r="O77" s="348"/>
      <c r="P77" s="348"/>
      <c r="Q77" s="348"/>
      <c r="R77" s="348"/>
      <c r="S77" s="348"/>
      <c r="T77" s="348"/>
      <c r="U77" s="393">
        <v>0</v>
      </c>
      <c r="V77" s="382">
        <v>1</v>
      </c>
      <c r="W77" s="376">
        <f t="shared" si="2"/>
        <v>0</v>
      </c>
    </row>
    <row r="78" spans="1:23" ht="57" customHeight="1">
      <c r="A78" s="415"/>
      <c r="B78" s="351" t="s">
        <v>1200</v>
      </c>
      <c r="C78" s="351"/>
      <c r="D78" s="349"/>
      <c r="E78" s="349"/>
      <c r="F78" s="348"/>
      <c r="G78" s="348"/>
      <c r="H78" s="348"/>
      <c r="I78" s="348"/>
      <c r="J78" s="348"/>
      <c r="K78" s="348"/>
      <c r="L78" s="348"/>
      <c r="M78" s="348"/>
      <c r="N78" s="348"/>
      <c r="O78" s="348"/>
      <c r="P78" s="348"/>
      <c r="Q78" s="348"/>
      <c r="R78" s="348"/>
      <c r="S78" s="348"/>
      <c r="T78" s="348"/>
      <c r="U78" s="392">
        <v>0</v>
      </c>
      <c r="V78" s="382">
        <v>1</v>
      </c>
      <c r="W78" s="376">
        <f t="shared" si="2"/>
        <v>0</v>
      </c>
    </row>
    <row r="79" spans="1:23" ht="45.75" customHeight="1">
      <c r="A79" s="415"/>
      <c r="B79" s="351" t="s">
        <v>1199</v>
      </c>
      <c r="C79" s="351"/>
      <c r="D79" s="349"/>
      <c r="E79" s="349"/>
      <c r="F79" s="348"/>
      <c r="G79" s="348"/>
      <c r="H79" s="348"/>
      <c r="I79" s="348"/>
      <c r="J79" s="348"/>
      <c r="K79" s="348"/>
      <c r="L79" s="348"/>
      <c r="M79" s="348"/>
      <c r="N79" s="348"/>
      <c r="O79" s="348"/>
      <c r="P79" s="348"/>
      <c r="Q79" s="348"/>
      <c r="R79" s="348"/>
      <c r="S79" s="348"/>
      <c r="T79" s="348"/>
      <c r="U79" s="392">
        <v>0</v>
      </c>
      <c r="V79" s="382">
        <v>1</v>
      </c>
      <c r="W79" s="376">
        <f t="shared" si="2"/>
        <v>0</v>
      </c>
    </row>
    <row r="80" spans="1:23">
      <c r="A80" s="415" t="s">
        <v>362</v>
      </c>
      <c r="B80" s="351" t="s">
        <v>1181</v>
      </c>
      <c r="C80" s="351"/>
      <c r="D80" s="349"/>
      <c r="E80" s="348"/>
      <c r="F80" s="351"/>
      <c r="G80" s="348">
        <v>1000</v>
      </c>
      <c r="H80" s="348"/>
      <c r="I80" s="348"/>
      <c r="J80" s="348">
        <v>500</v>
      </c>
      <c r="K80" s="348"/>
      <c r="L80" s="348"/>
      <c r="M80" s="348">
        <v>1800</v>
      </c>
      <c r="N80" s="348"/>
      <c r="O80" s="348"/>
      <c r="P80" s="348"/>
      <c r="Q80" s="348"/>
      <c r="R80" s="348"/>
      <c r="S80" s="348"/>
      <c r="T80" s="348"/>
      <c r="U80" s="393">
        <v>0</v>
      </c>
      <c r="V80" s="348">
        <v>3</v>
      </c>
      <c r="W80" s="376">
        <f t="shared" si="2"/>
        <v>0</v>
      </c>
    </row>
    <row r="81" spans="1:23" ht="60">
      <c r="A81" s="415" t="s">
        <v>366</v>
      </c>
      <c r="B81" s="351" t="s">
        <v>1259</v>
      </c>
      <c r="C81" s="349" t="s">
        <v>1170</v>
      </c>
      <c r="D81" s="349"/>
      <c r="E81" s="349"/>
      <c r="F81" s="382"/>
      <c r="G81" s="382"/>
      <c r="H81" s="382"/>
      <c r="I81" s="382"/>
      <c r="J81" s="382"/>
      <c r="K81" s="382"/>
      <c r="L81" s="382" t="s">
        <v>1208</v>
      </c>
      <c r="M81" s="382">
        <v>1650</v>
      </c>
      <c r="N81" s="348"/>
      <c r="O81" s="348"/>
      <c r="P81" s="348"/>
      <c r="Q81" s="348"/>
      <c r="R81" s="348"/>
      <c r="S81" s="348"/>
      <c r="T81" s="348"/>
      <c r="U81" s="393">
        <v>0</v>
      </c>
      <c r="V81" s="348">
        <v>2</v>
      </c>
      <c r="W81" s="376">
        <f t="shared" si="2"/>
        <v>0</v>
      </c>
    </row>
    <row r="82" spans="1:23" ht="105" customHeight="1">
      <c r="A82" s="415" t="s">
        <v>370</v>
      </c>
      <c r="B82" s="351" t="s">
        <v>1197</v>
      </c>
      <c r="C82" s="351"/>
      <c r="D82" s="349"/>
      <c r="E82" s="349"/>
      <c r="F82" s="351"/>
      <c r="G82" s="348">
        <v>800</v>
      </c>
      <c r="H82" s="348"/>
      <c r="I82" s="348"/>
      <c r="J82" s="348">
        <v>200</v>
      </c>
      <c r="K82" s="348"/>
      <c r="L82" s="348"/>
      <c r="M82" s="348"/>
      <c r="N82" s="348"/>
      <c r="O82" s="348"/>
      <c r="P82" s="348"/>
      <c r="Q82" s="348"/>
      <c r="R82" s="348"/>
      <c r="S82" s="348"/>
      <c r="T82" s="348"/>
      <c r="U82" s="393">
        <v>0</v>
      </c>
      <c r="V82" s="348">
        <v>2</v>
      </c>
      <c r="W82" s="376">
        <f t="shared" si="2"/>
        <v>0</v>
      </c>
    </row>
    <row r="83" spans="1:23" ht="51" customHeight="1">
      <c r="A83" s="415" t="s">
        <v>374</v>
      </c>
      <c r="B83" s="351" t="s">
        <v>1258</v>
      </c>
      <c r="C83" s="351"/>
      <c r="D83" s="349"/>
      <c r="E83" s="349"/>
      <c r="F83" s="351"/>
      <c r="G83" s="348">
        <v>1800</v>
      </c>
      <c r="H83" s="348"/>
      <c r="I83" s="348"/>
      <c r="J83" s="348">
        <v>800</v>
      </c>
      <c r="K83" s="348"/>
      <c r="L83" s="348"/>
      <c r="M83" s="348">
        <v>900</v>
      </c>
      <c r="N83" s="348"/>
      <c r="O83" s="348"/>
      <c r="P83" s="348"/>
      <c r="Q83" s="348"/>
      <c r="R83" s="348"/>
      <c r="S83" s="348"/>
      <c r="T83" s="348"/>
      <c r="U83" s="393">
        <v>0</v>
      </c>
      <c r="V83" s="348">
        <v>1</v>
      </c>
      <c r="W83" s="376">
        <f t="shared" si="2"/>
        <v>0</v>
      </c>
    </row>
    <row r="84" spans="1:23">
      <c r="A84" s="415" t="s">
        <v>378</v>
      </c>
      <c r="B84" s="351" t="s">
        <v>1203</v>
      </c>
      <c r="C84" s="351"/>
      <c r="D84" s="349"/>
      <c r="E84" s="349"/>
      <c r="F84" s="351"/>
      <c r="G84" s="348"/>
      <c r="H84" s="348"/>
      <c r="I84" s="348"/>
      <c r="J84" s="348"/>
      <c r="K84" s="348"/>
      <c r="L84" s="348"/>
      <c r="M84" s="348"/>
      <c r="N84" s="348"/>
      <c r="O84" s="348"/>
      <c r="P84" s="348"/>
      <c r="Q84" s="348"/>
      <c r="R84" s="348"/>
      <c r="S84" s="348"/>
      <c r="T84" s="348"/>
      <c r="U84" s="393">
        <v>0</v>
      </c>
      <c r="V84" s="348">
        <v>1</v>
      </c>
      <c r="W84" s="376">
        <f t="shared" si="2"/>
        <v>0</v>
      </c>
    </row>
    <row r="85" spans="1:23" ht="279.75" customHeight="1">
      <c r="A85" s="415" t="s">
        <v>383</v>
      </c>
      <c r="B85" s="351" t="s">
        <v>1257</v>
      </c>
      <c r="C85" s="349" t="s">
        <v>1256</v>
      </c>
      <c r="D85" s="348"/>
      <c r="E85" s="349"/>
      <c r="F85" s="348" t="s">
        <v>1208</v>
      </c>
      <c r="G85" s="348" t="s">
        <v>1255</v>
      </c>
      <c r="H85" s="348"/>
      <c r="I85" s="348" t="s">
        <v>1208</v>
      </c>
      <c r="J85" s="348" t="s">
        <v>1252</v>
      </c>
      <c r="K85" s="348"/>
      <c r="L85" s="348"/>
      <c r="M85" s="348"/>
      <c r="N85" s="348"/>
      <c r="O85" s="348"/>
      <c r="P85" s="348"/>
      <c r="Q85" s="348"/>
      <c r="R85" s="348" t="s">
        <v>1254</v>
      </c>
      <c r="S85" s="348">
        <v>17</v>
      </c>
      <c r="T85" s="348"/>
      <c r="U85" s="393">
        <v>0</v>
      </c>
      <c r="V85" s="348">
        <v>1</v>
      </c>
      <c r="W85" s="376">
        <f t="shared" si="2"/>
        <v>0</v>
      </c>
    </row>
    <row r="86" spans="1:23" ht="36" customHeight="1">
      <c r="A86" s="415" t="s">
        <v>387</v>
      </c>
      <c r="B86" s="351" t="s">
        <v>1253</v>
      </c>
      <c r="C86" s="351"/>
      <c r="D86" s="349"/>
      <c r="E86" s="349"/>
      <c r="F86" s="351"/>
      <c r="G86" s="379" t="s">
        <v>1252</v>
      </c>
      <c r="H86" s="379"/>
      <c r="I86" s="379"/>
      <c r="J86" s="379" t="s">
        <v>1194</v>
      </c>
      <c r="K86" s="379"/>
      <c r="L86" s="379"/>
      <c r="M86" s="379" t="s">
        <v>1191</v>
      </c>
      <c r="N86" s="379"/>
      <c r="O86" s="379"/>
      <c r="P86" s="379"/>
      <c r="Q86" s="379"/>
      <c r="R86" s="379"/>
      <c r="S86" s="379"/>
      <c r="T86" s="379"/>
      <c r="U86" s="393">
        <v>0</v>
      </c>
      <c r="V86" s="377">
        <v>1</v>
      </c>
      <c r="W86" s="376">
        <f t="shared" si="2"/>
        <v>0</v>
      </c>
    </row>
    <row r="87" spans="1:23" ht="60">
      <c r="A87" s="415" t="s">
        <v>393</v>
      </c>
      <c r="B87" s="386" t="s">
        <v>1213</v>
      </c>
      <c r="C87" s="349" t="s">
        <v>1170</v>
      </c>
      <c r="D87" s="349"/>
      <c r="E87" s="417"/>
      <c r="F87" s="416"/>
      <c r="G87" s="416">
        <v>900</v>
      </c>
      <c r="H87" s="416"/>
      <c r="I87" s="416"/>
      <c r="J87" s="416">
        <v>600</v>
      </c>
      <c r="K87" s="416"/>
      <c r="L87" s="382"/>
      <c r="M87" s="382">
        <v>900</v>
      </c>
      <c r="N87" s="348"/>
      <c r="O87" s="348"/>
      <c r="P87" s="348"/>
      <c r="Q87" s="348"/>
      <c r="R87" s="348"/>
      <c r="S87" s="348"/>
      <c r="T87" s="348"/>
      <c r="U87" s="393">
        <v>0</v>
      </c>
      <c r="V87" s="348">
        <v>1</v>
      </c>
      <c r="W87" s="376">
        <f t="shared" si="2"/>
        <v>0</v>
      </c>
    </row>
    <row r="88" spans="1:23" ht="75" customHeight="1">
      <c r="A88" s="415" t="s">
        <v>397</v>
      </c>
      <c r="B88" s="351" t="s">
        <v>1217</v>
      </c>
      <c r="C88" s="420"/>
      <c r="D88" s="349"/>
      <c r="E88" s="348"/>
      <c r="F88" s="348"/>
      <c r="G88" s="348">
        <v>500</v>
      </c>
      <c r="H88" s="348"/>
      <c r="I88" s="348"/>
      <c r="J88" s="348">
        <v>500</v>
      </c>
      <c r="K88" s="348"/>
      <c r="L88" s="348"/>
      <c r="M88" s="348">
        <v>750</v>
      </c>
      <c r="N88" s="348"/>
      <c r="O88" s="348"/>
      <c r="P88" s="348"/>
      <c r="Q88" s="348"/>
      <c r="R88" s="348"/>
      <c r="S88" s="348"/>
      <c r="T88" s="348"/>
      <c r="U88" s="393">
        <v>0</v>
      </c>
      <c r="V88" s="382">
        <v>1</v>
      </c>
      <c r="W88" s="376">
        <f t="shared" si="2"/>
        <v>0</v>
      </c>
    </row>
    <row r="89" spans="1:23" ht="64.5" customHeight="1">
      <c r="A89" s="415"/>
      <c r="B89" s="351" t="s">
        <v>1201</v>
      </c>
      <c r="C89" s="351"/>
      <c r="D89" s="349"/>
      <c r="E89" s="349"/>
      <c r="F89" s="348"/>
      <c r="G89" s="348"/>
      <c r="H89" s="348"/>
      <c r="I89" s="348"/>
      <c r="J89" s="348"/>
      <c r="K89" s="348"/>
      <c r="L89" s="348"/>
      <c r="M89" s="348"/>
      <c r="N89" s="348"/>
      <c r="O89" s="348"/>
      <c r="P89" s="348"/>
      <c r="Q89" s="348"/>
      <c r="R89" s="348"/>
      <c r="S89" s="348"/>
      <c r="T89" s="348"/>
      <c r="U89" s="393">
        <v>0</v>
      </c>
      <c r="V89" s="382">
        <v>1</v>
      </c>
      <c r="W89" s="376">
        <f t="shared" si="2"/>
        <v>0</v>
      </c>
    </row>
    <row r="90" spans="1:23" ht="58.5" customHeight="1">
      <c r="A90" s="415"/>
      <c r="B90" s="351" t="s">
        <v>1200</v>
      </c>
      <c r="C90" s="351"/>
      <c r="D90" s="349"/>
      <c r="E90" s="349"/>
      <c r="F90" s="348"/>
      <c r="G90" s="348"/>
      <c r="H90" s="348"/>
      <c r="I90" s="348"/>
      <c r="J90" s="348"/>
      <c r="K90" s="348"/>
      <c r="L90" s="348"/>
      <c r="M90" s="348"/>
      <c r="N90" s="348"/>
      <c r="O90" s="348"/>
      <c r="P90" s="348"/>
      <c r="Q90" s="348"/>
      <c r="R90" s="348"/>
      <c r="S90" s="348"/>
      <c r="T90" s="348"/>
      <c r="U90" s="392">
        <v>0</v>
      </c>
      <c r="V90" s="382">
        <v>1</v>
      </c>
      <c r="W90" s="376">
        <f t="shared" si="2"/>
        <v>0</v>
      </c>
    </row>
    <row r="91" spans="1:23" ht="45.75" customHeight="1">
      <c r="A91" s="415"/>
      <c r="B91" s="351" t="s">
        <v>1199</v>
      </c>
      <c r="C91" s="351"/>
      <c r="D91" s="349"/>
      <c r="E91" s="349"/>
      <c r="F91" s="348"/>
      <c r="G91" s="348"/>
      <c r="H91" s="348"/>
      <c r="I91" s="348"/>
      <c r="J91" s="348"/>
      <c r="K91" s="348"/>
      <c r="L91" s="348"/>
      <c r="M91" s="348"/>
      <c r="N91" s="348"/>
      <c r="O91" s="348"/>
      <c r="P91" s="348"/>
      <c r="Q91" s="348"/>
      <c r="R91" s="348"/>
      <c r="S91" s="348"/>
      <c r="T91" s="348"/>
      <c r="U91" s="392">
        <v>0</v>
      </c>
      <c r="V91" s="382">
        <v>1</v>
      </c>
      <c r="W91" s="376">
        <f t="shared" si="2"/>
        <v>0</v>
      </c>
    </row>
    <row r="92" spans="1:23">
      <c r="A92" s="415" t="s">
        <v>401</v>
      </c>
      <c r="B92" s="351" t="s">
        <v>1181</v>
      </c>
      <c r="C92" s="351" t="s">
        <v>1178</v>
      </c>
      <c r="D92" s="349"/>
      <c r="E92" s="348"/>
      <c r="F92" s="351"/>
      <c r="G92" s="348">
        <v>1000</v>
      </c>
      <c r="H92" s="348"/>
      <c r="I92" s="348"/>
      <c r="J92" s="348">
        <v>500</v>
      </c>
      <c r="K92" s="348"/>
      <c r="L92" s="348"/>
      <c r="M92" s="348">
        <v>1800</v>
      </c>
      <c r="N92" s="348"/>
      <c r="O92" s="348"/>
      <c r="P92" s="348"/>
      <c r="Q92" s="348"/>
      <c r="R92" s="348"/>
      <c r="S92" s="348"/>
      <c r="T92" s="348"/>
      <c r="U92" s="429">
        <v>0</v>
      </c>
      <c r="V92" s="348">
        <v>1</v>
      </c>
      <c r="W92" s="376">
        <f t="shared" si="2"/>
        <v>0</v>
      </c>
    </row>
    <row r="93" spans="1:23">
      <c r="A93" s="415" t="s">
        <v>405</v>
      </c>
      <c r="B93" s="351" t="s">
        <v>1251</v>
      </c>
      <c r="C93" s="351"/>
      <c r="D93" s="349"/>
      <c r="E93" s="348"/>
      <c r="F93" s="351"/>
      <c r="G93" s="379" t="s">
        <v>1183</v>
      </c>
      <c r="H93" s="379"/>
      <c r="I93" s="379"/>
      <c r="J93" s="379" t="s">
        <v>1250</v>
      </c>
      <c r="K93" s="379"/>
      <c r="L93" s="379"/>
      <c r="M93" s="379" t="s">
        <v>1191</v>
      </c>
      <c r="N93" s="379"/>
      <c r="O93" s="379"/>
      <c r="P93" s="379"/>
      <c r="Q93" s="379"/>
      <c r="R93" s="379"/>
      <c r="S93" s="379"/>
      <c r="T93" s="379"/>
      <c r="U93" s="393">
        <v>0</v>
      </c>
      <c r="V93" s="377">
        <v>1</v>
      </c>
      <c r="W93" s="376">
        <f t="shared" si="2"/>
        <v>0</v>
      </c>
    </row>
    <row r="94" spans="1:23">
      <c r="A94" s="415" t="s">
        <v>409</v>
      </c>
      <c r="B94" s="351" t="s">
        <v>1234</v>
      </c>
      <c r="C94" s="351"/>
      <c r="D94" s="349"/>
      <c r="E94" s="348"/>
      <c r="F94" s="351"/>
      <c r="G94" s="379" t="s">
        <v>1249</v>
      </c>
      <c r="H94" s="379"/>
      <c r="I94" s="379"/>
      <c r="J94" s="379" t="s">
        <v>1233</v>
      </c>
      <c r="K94" s="379"/>
      <c r="L94" s="379"/>
      <c r="M94" s="379" t="s">
        <v>370</v>
      </c>
      <c r="N94" s="379"/>
      <c r="O94" s="379"/>
      <c r="P94" s="379"/>
      <c r="Q94" s="379"/>
      <c r="R94" s="379"/>
      <c r="S94" s="379"/>
      <c r="T94" s="379"/>
      <c r="U94" s="393">
        <v>0</v>
      </c>
      <c r="V94" s="377">
        <v>1</v>
      </c>
      <c r="W94" s="376">
        <f t="shared" si="2"/>
        <v>0</v>
      </c>
    </row>
    <row r="95" spans="1:23" ht="60" customHeight="1">
      <c r="A95" s="415" t="s">
        <v>413</v>
      </c>
      <c r="B95" s="351" t="s">
        <v>1248</v>
      </c>
      <c r="C95" s="351"/>
      <c r="D95" s="349"/>
      <c r="E95" s="348"/>
      <c r="F95" s="351"/>
      <c r="G95" s="348">
        <v>2100</v>
      </c>
      <c r="H95" s="348"/>
      <c r="I95" s="348"/>
      <c r="J95" s="348">
        <v>700</v>
      </c>
      <c r="K95" s="348"/>
      <c r="L95" s="348"/>
      <c r="M95" s="348">
        <v>900</v>
      </c>
      <c r="N95" s="348"/>
      <c r="O95" s="348"/>
      <c r="P95" s="348"/>
      <c r="Q95" s="348"/>
      <c r="R95" s="348"/>
      <c r="S95" s="348"/>
      <c r="T95" s="348"/>
      <c r="U95" s="393">
        <v>0</v>
      </c>
      <c r="V95" s="348">
        <v>1</v>
      </c>
      <c r="W95" s="376">
        <f t="shared" si="2"/>
        <v>0</v>
      </c>
    </row>
    <row r="96" spans="1:23">
      <c r="A96" s="415" t="s">
        <v>419</v>
      </c>
      <c r="B96" s="351" t="s">
        <v>1203</v>
      </c>
      <c r="C96" s="351"/>
      <c r="D96" s="349"/>
      <c r="E96" s="349"/>
      <c r="F96" s="351"/>
      <c r="G96" s="348"/>
      <c r="H96" s="348"/>
      <c r="I96" s="348"/>
      <c r="J96" s="348"/>
      <c r="K96" s="348"/>
      <c r="L96" s="348"/>
      <c r="M96" s="348"/>
      <c r="N96" s="348"/>
      <c r="O96" s="348"/>
      <c r="P96" s="348"/>
      <c r="Q96" s="348"/>
      <c r="R96" s="348"/>
      <c r="S96" s="348"/>
      <c r="T96" s="348"/>
      <c r="U96" s="393">
        <v>0</v>
      </c>
      <c r="V96" s="348">
        <v>1</v>
      </c>
      <c r="W96" s="376">
        <f t="shared" si="2"/>
        <v>0</v>
      </c>
    </row>
    <row r="97" spans="1:23" ht="111.75" customHeight="1">
      <c r="A97" s="415" t="s">
        <v>423</v>
      </c>
      <c r="B97" s="351" t="s">
        <v>1197</v>
      </c>
      <c r="C97" s="351"/>
      <c r="D97" s="349"/>
      <c r="E97" s="349"/>
      <c r="F97" s="351"/>
      <c r="G97" s="348">
        <v>800</v>
      </c>
      <c r="H97" s="348"/>
      <c r="I97" s="348"/>
      <c r="J97" s="348">
        <v>200</v>
      </c>
      <c r="K97" s="348"/>
      <c r="L97" s="348"/>
      <c r="M97" s="348"/>
      <c r="N97" s="348"/>
      <c r="O97" s="348"/>
      <c r="P97" s="348"/>
      <c r="Q97" s="348"/>
      <c r="R97" s="348"/>
      <c r="S97" s="348"/>
      <c r="T97" s="348"/>
      <c r="U97" s="393">
        <v>0</v>
      </c>
      <c r="V97" s="348">
        <v>1</v>
      </c>
      <c r="W97" s="376">
        <f t="shared" si="2"/>
        <v>0</v>
      </c>
    </row>
    <row r="98" spans="1:23" ht="276" customHeight="1">
      <c r="A98" s="415" t="s">
        <v>429</v>
      </c>
      <c r="B98" s="351" t="s">
        <v>1247</v>
      </c>
      <c r="C98" s="349" t="s">
        <v>1170</v>
      </c>
      <c r="D98" s="349"/>
      <c r="E98" s="349"/>
      <c r="F98" s="348" t="s">
        <v>1208</v>
      </c>
      <c r="G98" s="379" t="s">
        <v>1177</v>
      </c>
      <c r="H98" s="379"/>
      <c r="I98" s="379"/>
      <c r="J98" s="379"/>
      <c r="K98" s="379"/>
      <c r="L98" s="379"/>
      <c r="M98" s="379"/>
      <c r="N98" s="379"/>
      <c r="O98" s="379"/>
      <c r="P98" s="379"/>
      <c r="Q98" s="379"/>
      <c r="R98" s="348" t="s">
        <v>1208</v>
      </c>
      <c r="S98" s="379" t="s">
        <v>236</v>
      </c>
      <c r="T98" s="379"/>
      <c r="U98" s="428">
        <v>0</v>
      </c>
      <c r="V98" s="377">
        <v>1</v>
      </c>
      <c r="W98" s="376">
        <f t="shared" si="2"/>
        <v>0</v>
      </c>
    </row>
    <row r="99" spans="1:23">
      <c r="A99" s="415"/>
      <c r="B99" s="351" t="s">
        <v>1246</v>
      </c>
      <c r="C99" s="348"/>
      <c r="D99" s="348"/>
      <c r="E99" s="348"/>
      <c r="F99" s="348">
        <v>500</v>
      </c>
      <c r="G99" s="348">
        <v>500</v>
      </c>
      <c r="H99" s="348">
        <v>101</v>
      </c>
      <c r="I99" s="379"/>
      <c r="J99" s="379"/>
      <c r="K99" s="379"/>
      <c r="L99" s="379"/>
      <c r="M99" s="379"/>
      <c r="N99" s="379"/>
      <c r="O99" s="379"/>
      <c r="P99" s="379"/>
      <c r="Q99" s="379"/>
      <c r="R99" s="348"/>
      <c r="S99" s="379"/>
      <c r="T99" s="379"/>
      <c r="U99" s="390">
        <v>0</v>
      </c>
      <c r="V99" s="382">
        <v>4</v>
      </c>
      <c r="W99" s="376">
        <f t="shared" ref="W99:W130" si="3">V99*U99</f>
        <v>0</v>
      </c>
    </row>
    <row r="100" spans="1:23">
      <c r="A100" s="415"/>
      <c r="B100" s="351" t="s">
        <v>1245</v>
      </c>
      <c r="C100" s="348"/>
      <c r="D100" s="348"/>
      <c r="E100" s="348"/>
      <c r="F100" s="348">
        <v>500</v>
      </c>
      <c r="G100" s="348">
        <v>500</v>
      </c>
      <c r="H100" s="348">
        <v>101</v>
      </c>
      <c r="I100" s="379"/>
      <c r="J100" s="379"/>
      <c r="K100" s="379"/>
      <c r="L100" s="379"/>
      <c r="M100" s="379"/>
      <c r="N100" s="379"/>
      <c r="O100" s="379"/>
      <c r="P100" s="379"/>
      <c r="Q100" s="379"/>
      <c r="R100" s="348"/>
      <c r="S100" s="379"/>
      <c r="T100" s="379"/>
      <c r="U100" s="390">
        <v>0</v>
      </c>
      <c r="V100" s="382">
        <v>7</v>
      </c>
      <c r="W100" s="376">
        <f t="shared" si="3"/>
        <v>0</v>
      </c>
    </row>
    <row r="101" spans="1:23">
      <c r="A101" s="415"/>
      <c r="B101" s="351" t="s">
        <v>1244</v>
      </c>
      <c r="C101" s="348"/>
      <c r="D101" s="348"/>
      <c r="E101" s="348"/>
      <c r="F101" s="348">
        <v>500</v>
      </c>
      <c r="G101" s="348">
        <v>500</v>
      </c>
      <c r="H101" s="348">
        <v>101</v>
      </c>
      <c r="I101" s="379"/>
      <c r="J101" s="379"/>
      <c r="K101" s="379"/>
      <c r="L101" s="379"/>
      <c r="M101" s="379"/>
      <c r="N101" s="379"/>
      <c r="O101" s="379"/>
      <c r="P101" s="379"/>
      <c r="Q101" s="379"/>
      <c r="R101" s="348"/>
      <c r="S101" s="379"/>
      <c r="T101" s="379"/>
      <c r="U101" s="390">
        <v>0</v>
      </c>
      <c r="V101" s="382">
        <v>7</v>
      </c>
      <c r="W101" s="376">
        <f t="shared" si="3"/>
        <v>0</v>
      </c>
    </row>
    <row r="102" spans="1:23">
      <c r="A102" s="415"/>
      <c r="B102" s="351" t="s">
        <v>1243</v>
      </c>
      <c r="C102" s="348"/>
      <c r="D102" s="348"/>
      <c r="E102" s="348"/>
      <c r="F102" s="348">
        <v>500</v>
      </c>
      <c r="G102" s="348">
        <v>500</v>
      </c>
      <c r="H102" s="348">
        <v>101</v>
      </c>
      <c r="I102" s="379"/>
      <c r="J102" s="379"/>
      <c r="K102" s="379"/>
      <c r="L102" s="379"/>
      <c r="M102" s="379"/>
      <c r="N102" s="379"/>
      <c r="O102" s="379"/>
      <c r="P102" s="379"/>
      <c r="Q102" s="379"/>
      <c r="R102" s="348"/>
      <c r="S102" s="379"/>
      <c r="T102" s="379"/>
      <c r="U102" s="390">
        <v>0</v>
      </c>
      <c r="V102" s="382">
        <v>3</v>
      </c>
      <c r="W102" s="376">
        <f t="shared" si="3"/>
        <v>0</v>
      </c>
    </row>
    <row r="103" spans="1:23">
      <c r="A103" s="415"/>
      <c r="B103" s="351" t="s">
        <v>1242</v>
      </c>
      <c r="C103" s="348"/>
      <c r="D103" s="348"/>
      <c r="E103" s="348"/>
      <c r="F103" s="348">
        <v>500</v>
      </c>
      <c r="G103" s="348">
        <v>500</v>
      </c>
      <c r="H103" s="348">
        <v>101</v>
      </c>
      <c r="I103" s="379"/>
      <c r="J103" s="379"/>
      <c r="K103" s="379"/>
      <c r="L103" s="379"/>
      <c r="M103" s="379"/>
      <c r="N103" s="379"/>
      <c r="O103" s="379"/>
      <c r="P103" s="379"/>
      <c r="Q103" s="379"/>
      <c r="R103" s="348"/>
      <c r="S103" s="379"/>
      <c r="T103" s="379"/>
      <c r="U103" s="390">
        <v>0</v>
      </c>
      <c r="V103" s="382">
        <v>8</v>
      </c>
      <c r="W103" s="376">
        <f t="shared" si="3"/>
        <v>0</v>
      </c>
    </row>
    <row r="104" spans="1:23">
      <c r="A104" s="415"/>
      <c r="B104" s="351" t="s">
        <v>1241</v>
      </c>
      <c r="C104" s="348"/>
      <c r="D104" s="348"/>
      <c r="E104" s="348"/>
      <c r="F104" s="348">
        <v>500</v>
      </c>
      <c r="G104" s="348">
        <v>500</v>
      </c>
      <c r="H104" s="348">
        <v>101</v>
      </c>
      <c r="I104" s="379"/>
      <c r="J104" s="379"/>
      <c r="K104" s="379"/>
      <c r="L104" s="379"/>
      <c r="M104" s="379"/>
      <c r="N104" s="379"/>
      <c r="O104" s="379"/>
      <c r="P104" s="379"/>
      <c r="Q104" s="379"/>
      <c r="R104" s="348"/>
      <c r="S104" s="379"/>
      <c r="T104" s="379"/>
      <c r="U104" s="390">
        <v>0</v>
      </c>
      <c r="V104" s="382">
        <v>5</v>
      </c>
      <c r="W104" s="376">
        <f t="shared" si="3"/>
        <v>0</v>
      </c>
    </row>
    <row r="105" spans="1:23" ht="39.75" customHeight="1">
      <c r="A105" s="415" t="s">
        <v>433</v>
      </c>
      <c r="B105" s="351" t="s">
        <v>1240</v>
      </c>
      <c r="C105" s="351"/>
      <c r="D105" s="349"/>
      <c r="E105" s="349"/>
      <c r="F105" s="351"/>
      <c r="G105" s="379" t="s">
        <v>1239</v>
      </c>
      <c r="H105" s="379"/>
      <c r="I105" s="379"/>
      <c r="J105" s="379" t="s">
        <v>1238</v>
      </c>
      <c r="K105" s="379"/>
      <c r="L105" s="379"/>
      <c r="M105" s="379" t="s">
        <v>1191</v>
      </c>
      <c r="N105" s="379"/>
      <c r="O105" s="379"/>
      <c r="P105" s="379"/>
      <c r="Q105" s="379"/>
      <c r="R105" s="379"/>
      <c r="S105" s="379"/>
      <c r="T105" s="379"/>
      <c r="U105" s="393">
        <v>0</v>
      </c>
      <c r="V105" s="377">
        <v>1</v>
      </c>
      <c r="W105" s="376">
        <f t="shared" si="3"/>
        <v>0</v>
      </c>
    </row>
    <row r="106" spans="1:23">
      <c r="A106" s="415" t="s">
        <v>437</v>
      </c>
      <c r="B106" s="351" t="s">
        <v>1181</v>
      </c>
      <c r="C106" s="351" t="s">
        <v>1178</v>
      </c>
      <c r="D106" s="349"/>
      <c r="E106" s="348"/>
      <c r="F106" s="351"/>
      <c r="G106" s="348">
        <v>1000</v>
      </c>
      <c r="H106" s="348"/>
      <c r="I106" s="348"/>
      <c r="J106" s="348">
        <v>500</v>
      </c>
      <c r="K106" s="348"/>
      <c r="L106" s="348"/>
      <c r="M106" s="348">
        <v>1800</v>
      </c>
      <c r="N106" s="348"/>
      <c r="O106" s="348"/>
      <c r="P106" s="348"/>
      <c r="Q106" s="348"/>
      <c r="R106" s="348"/>
      <c r="S106" s="348"/>
      <c r="T106" s="348"/>
      <c r="U106" s="427">
        <v>0</v>
      </c>
      <c r="V106" s="348">
        <v>1</v>
      </c>
      <c r="W106" s="376">
        <f t="shared" si="3"/>
        <v>0</v>
      </c>
    </row>
    <row r="107" spans="1:23" ht="60">
      <c r="A107" s="415" t="s">
        <v>441</v>
      </c>
      <c r="B107" s="386" t="s">
        <v>1213</v>
      </c>
      <c r="C107" s="349" t="s">
        <v>1170</v>
      </c>
      <c r="D107" s="349"/>
      <c r="E107" s="417"/>
      <c r="F107" s="416"/>
      <c r="G107" s="416">
        <v>900</v>
      </c>
      <c r="H107" s="416"/>
      <c r="I107" s="416"/>
      <c r="J107" s="416">
        <v>600</v>
      </c>
      <c r="K107" s="416"/>
      <c r="L107" s="382"/>
      <c r="M107" s="382">
        <v>900</v>
      </c>
      <c r="N107" s="348"/>
      <c r="O107" s="348"/>
      <c r="P107" s="348"/>
      <c r="Q107" s="348"/>
      <c r="R107" s="348"/>
      <c r="S107" s="348"/>
      <c r="T107" s="348"/>
      <c r="U107" s="393">
        <v>0</v>
      </c>
      <c r="V107" s="348">
        <v>1</v>
      </c>
      <c r="W107" s="376">
        <f t="shared" si="3"/>
        <v>0</v>
      </c>
    </row>
    <row r="108" spans="1:23" ht="36" customHeight="1">
      <c r="A108" s="415" t="s">
        <v>447</v>
      </c>
      <c r="B108" s="351" t="s">
        <v>1212</v>
      </c>
      <c r="C108" s="351"/>
      <c r="D108" s="349"/>
      <c r="E108" s="349"/>
      <c r="F108" s="351"/>
      <c r="G108" s="379"/>
      <c r="H108" s="379"/>
      <c r="I108" s="379"/>
      <c r="J108" s="379"/>
      <c r="K108" s="379"/>
      <c r="L108" s="379"/>
      <c r="M108" s="379"/>
      <c r="N108" s="379"/>
      <c r="O108" s="379"/>
      <c r="P108" s="379"/>
      <c r="Q108" s="379"/>
      <c r="R108" s="379"/>
      <c r="S108" s="379"/>
      <c r="T108" s="379"/>
      <c r="U108" s="393">
        <v>0</v>
      </c>
      <c r="V108" s="377">
        <v>2</v>
      </c>
      <c r="W108" s="376">
        <f t="shared" si="3"/>
        <v>0</v>
      </c>
    </row>
    <row r="109" spans="1:23" ht="129.75" customHeight="1">
      <c r="A109" s="415" t="s">
        <v>451</v>
      </c>
      <c r="B109" s="351" t="s">
        <v>1237</v>
      </c>
      <c r="C109" s="349" t="s">
        <v>1214</v>
      </c>
      <c r="D109" s="349"/>
      <c r="E109" s="348"/>
      <c r="F109" s="351"/>
      <c r="G109" s="379"/>
      <c r="H109" s="379"/>
      <c r="I109" s="379"/>
      <c r="J109" s="379"/>
      <c r="K109" s="379"/>
      <c r="L109" s="379"/>
      <c r="M109" s="379"/>
      <c r="N109" s="379"/>
      <c r="O109" s="379"/>
      <c r="P109" s="379"/>
      <c r="Q109" s="379"/>
      <c r="R109" s="349" t="s">
        <v>1208</v>
      </c>
      <c r="S109" s="348">
        <v>10</v>
      </c>
      <c r="T109" s="379"/>
      <c r="U109" s="393">
        <v>0</v>
      </c>
      <c r="V109" s="377">
        <v>1</v>
      </c>
      <c r="W109" s="376">
        <f t="shared" si="3"/>
        <v>0</v>
      </c>
    </row>
    <row r="110" spans="1:23">
      <c r="A110" s="415" t="s">
        <v>455</v>
      </c>
      <c r="B110" s="351" t="s">
        <v>1236</v>
      </c>
      <c r="C110" s="351" t="s">
        <v>1178</v>
      </c>
      <c r="D110" s="426"/>
      <c r="E110" s="426"/>
      <c r="F110" s="351"/>
      <c r="G110" s="379" t="s">
        <v>1191</v>
      </c>
      <c r="H110" s="379"/>
      <c r="I110" s="379"/>
      <c r="J110" s="379" t="s">
        <v>1176</v>
      </c>
      <c r="K110" s="379"/>
      <c r="L110" s="379"/>
      <c r="M110" s="379" t="s">
        <v>1191</v>
      </c>
      <c r="N110" s="379"/>
      <c r="O110" s="379"/>
      <c r="P110" s="379"/>
      <c r="Q110" s="379"/>
      <c r="R110" s="379"/>
      <c r="S110" s="379"/>
      <c r="T110" s="379"/>
      <c r="U110" s="425">
        <v>0</v>
      </c>
      <c r="V110" s="377">
        <v>1</v>
      </c>
      <c r="W110" s="376">
        <f t="shared" si="3"/>
        <v>0</v>
      </c>
    </row>
    <row r="111" spans="1:23">
      <c r="A111" s="415" t="s">
        <v>459</v>
      </c>
      <c r="B111" s="385" t="s">
        <v>1235</v>
      </c>
      <c r="C111" s="351" t="s">
        <v>1178</v>
      </c>
      <c r="D111" s="426"/>
      <c r="E111" s="426"/>
      <c r="F111" s="351"/>
      <c r="G111" s="348"/>
      <c r="H111" s="348"/>
      <c r="I111" s="348"/>
      <c r="J111" s="348"/>
      <c r="K111" s="348"/>
      <c r="L111" s="348"/>
      <c r="M111" s="348"/>
      <c r="N111" s="348"/>
      <c r="O111" s="348"/>
      <c r="P111" s="348"/>
      <c r="Q111" s="348"/>
      <c r="R111" s="348"/>
      <c r="S111" s="348"/>
      <c r="T111" s="348"/>
      <c r="U111" s="425">
        <v>0</v>
      </c>
      <c r="V111" s="348">
        <v>2</v>
      </c>
      <c r="W111" s="376">
        <f t="shared" si="3"/>
        <v>0</v>
      </c>
    </row>
    <row r="112" spans="1:23">
      <c r="A112" s="415" t="s">
        <v>465</v>
      </c>
      <c r="B112" s="351" t="s">
        <v>1234</v>
      </c>
      <c r="C112" s="351"/>
      <c r="D112" s="349"/>
      <c r="E112" s="348"/>
      <c r="F112" s="351"/>
      <c r="G112" s="379" t="s">
        <v>1231</v>
      </c>
      <c r="H112" s="379"/>
      <c r="I112" s="379"/>
      <c r="J112" s="379" t="s">
        <v>1233</v>
      </c>
      <c r="K112" s="379"/>
      <c r="L112" s="379"/>
      <c r="M112" s="379" t="s">
        <v>370</v>
      </c>
      <c r="N112" s="379"/>
      <c r="O112" s="379"/>
      <c r="P112" s="379"/>
      <c r="Q112" s="379"/>
      <c r="R112" s="379"/>
      <c r="S112" s="379"/>
      <c r="T112" s="379"/>
      <c r="U112" s="393">
        <v>0</v>
      </c>
      <c r="V112" s="377">
        <v>1</v>
      </c>
      <c r="W112" s="376">
        <f t="shared" si="3"/>
        <v>0</v>
      </c>
    </row>
    <row r="113" spans="1:23">
      <c r="A113" s="415" t="s">
        <v>469</v>
      </c>
      <c r="B113" s="351" t="s">
        <v>1232</v>
      </c>
      <c r="C113" s="351"/>
      <c r="D113" s="349"/>
      <c r="E113" s="348"/>
      <c r="F113" s="351"/>
      <c r="G113" s="379" t="s">
        <v>1231</v>
      </c>
      <c r="H113" s="379"/>
      <c r="I113" s="379"/>
      <c r="J113" s="379" t="s">
        <v>1230</v>
      </c>
      <c r="K113" s="379"/>
      <c r="L113" s="379"/>
      <c r="M113" s="379" t="s">
        <v>370</v>
      </c>
      <c r="N113" s="379"/>
      <c r="O113" s="379"/>
      <c r="P113" s="379"/>
      <c r="Q113" s="379"/>
      <c r="R113" s="379"/>
      <c r="S113" s="379"/>
      <c r="T113" s="379"/>
      <c r="U113" s="393">
        <v>0</v>
      </c>
      <c r="V113" s="377">
        <v>1</v>
      </c>
      <c r="W113" s="376">
        <f t="shared" si="3"/>
        <v>0</v>
      </c>
    </row>
    <row r="114" spans="1:23" ht="117" customHeight="1">
      <c r="A114" s="415" t="s">
        <v>473</v>
      </c>
      <c r="B114" s="351" t="s">
        <v>1229</v>
      </c>
      <c r="C114" s="349" t="s">
        <v>1170</v>
      </c>
      <c r="D114" s="349"/>
      <c r="E114" s="348"/>
      <c r="F114" s="351"/>
      <c r="G114" s="348"/>
      <c r="H114" s="348"/>
      <c r="I114" s="348"/>
      <c r="J114" s="348"/>
      <c r="K114" s="348"/>
      <c r="L114" s="348"/>
      <c r="M114" s="348"/>
      <c r="N114" s="348"/>
      <c r="O114" s="348"/>
      <c r="P114" s="348"/>
      <c r="Q114" s="348"/>
      <c r="R114" s="348"/>
      <c r="S114" s="348"/>
      <c r="T114" s="348"/>
      <c r="U114" s="424">
        <v>0</v>
      </c>
      <c r="V114" s="382">
        <v>1</v>
      </c>
      <c r="W114" s="376">
        <f t="shared" si="3"/>
        <v>0</v>
      </c>
    </row>
    <row r="115" spans="1:23">
      <c r="A115" s="415"/>
      <c r="B115" s="351" t="s">
        <v>1226</v>
      </c>
      <c r="C115" s="420"/>
      <c r="D115" s="349"/>
      <c r="E115" s="348"/>
      <c r="F115" s="351"/>
      <c r="G115" s="348"/>
      <c r="H115" s="348"/>
      <c r="I115" s="348"/>
      <c r="J115" s="348"/>
      <c r="K115" s="348"/>
      <c r="L115" s="348"/>
      <c r="M115" s="348"/>
      <c r="N115" s="348"/>
      <c r="O115" s="348"/>
      <c r="P115" s="348"/>
      <c r="Q115" s="348"/>
      <c r="R115" s="348"/>
      <c r="S115" s="348"/>
      <c r="T115" s="348"/>
      <c r="U115" s="393">
        <v>0</v>
      </c>
      <c r="V115" s="423" t="s">
        <v>78</v>
      </c>
      <c r="W115" s="376">
        <f t="shared" si="3"/>
        <v>0</v>
      </c>
    </row>
    <row r="116" spans="1:23">
      <c r="A116" s="415"/>
      <c r="B116" s="351" t="s">
        <v>1225</v>
      </c>
      <c r="C116" s="420"/>
      <c r="D116" s="349"/>
      <c r="E116" s="348"/>
      <c r="F116" s="351"/>
      <c r="G116" s="348"/>
      <c r="H116" s="348"/>
      <c r="I116" s="348"/>
      <c r="J116" s="348"/>
      <c r="K116" s="348"/>
      <c r="L116" s="348"/>
      <c r="M116" s="348"/>
      <c r="N116" s="348"/>
      <c r="O116" s="348"/>
      <c r="P116" s="348"/>
      <c r="Q116" s="348"/>
      <c r="R116" s="348"/>
      <c r="S116" s="348"/>
      <c r="T116" s="348"/>
      <c r="U116" s="393">
        <v>0</v>
      </c>
      <c r="V116" s="423" t="s">
        <v>80</v>
      </c>
      <c r="W116" s="376">
        <f t="shared" si="3"/>
        <v>0</v>
      </c>
    </row>
    <row r="117" spans="1:23">
      <c r="A117" s="415"/>
      <c r="B117" s="351" t="s">
        <v>1224</v>
      </c>
      <c r="C117" s="420"/>
      <c r="D117" s="349"/>
      <c r="E117" s="348"/>
      <c r="F117" s="351"/>
      <c r="G117" s="348"/>
      <c r="H117" s="348"/>
      <c r="I117" s="348"/>
      <c r="J117" s="348"/>
      <c r="K117" s="348"/>
      <c r="L117" s="348"/>
      <c r="M117" s="348"/>
      <c r="N117" s="348"/>
      <c r="O117" s="348"/>
      <c r="P117" s="348"/>
      <c r="Q117" s="348"/>
      <c r="R117" s="348"/>
      <c r="S117" s="348"/>
      <c r="T117" s="348"/>
      <c r="U117" s="393">
        <v>0</v>
      </c>
      <c r="V117" s="423" t="s">
        <v>129</v>
      </c>
      <c r="W117" s="376">
        <f t="shared" si="3"/>
        <v>0</v>
      </c>
    </row>
    <row r="118" spans="1:23">
      <c r="A118" s="415"/>
      <c r="B118" s="351" t="s">
        <v>1223</v>
      </c>
      <c r="C118" s="420"/>
      <c r="D118" s="349"/>
      <c r="E118" s="348"/>
      <c r="F118" s="351"/>
      <c r="G118" s="348"/>
      <c r="H118" s="348"/>
      <c r="I118" s="348"/>
      <c r="J118" s="348"/>
      <c r="K118" s="348"/>
      <c r="L118" s="348"/>
      <c r="M118" s="348"/>
      <c r="N118" s="348"/>
      <c r="O118" s="348"/>
      <c r="P118" s="348"/>
      <c r="Q118" s="348"/>
      <c r="R118" s="348"/>
      <c r="S118" s="348"/>
      <c r="T118" s="348"/>
      <c r="U118" s="393">
        <v>0</v>
      </c>
      <c r="V118" s="423" t="s">
        <v>78</v>
      </c>
      <c r="W118" s="376">
        <f t="shared" si="3"/>
        <v>0</v>
      </c>
    </row>
    <row r="119" spans="1:23">
      <c r="A119" s="415"/>
      <c r="B119" s="351" t="s">
        <v>1222</v>
      </c>
      <c r="C119" s="420"/>
      <c r="D119" s="349"/>
      <c r="E119" s="348"/>
      <c r="F119" s="351"/>
      <c r="G119" s="348"/>
      <c r="H119" s="348"/>
      <c r="I119" s="348"/>
      <c r="J119" s="348"/>
      <c r="K119" s="348"/>
      <c r="L119" s="348"/>
      <c r="M119" s="348"/>
      <c r="N119" s="348"/>
      <c r="O119" s="348"/>
      <c r="P119" s="348"/>
      <c r="Q119" s="348"/>
      <c r="R119" s="348"/>
      <c r="S119" s="348"/>
      <c r="T119" s="348"/>
      <c r="U119" s="393">
        <v>0</v>
      </c>
      <c r="V119" s="423" t="s">
        <v>78</v>
      </c>
      <c r="W119" s="376">
        <f t="shared" si="3"/>
        <v>0</v>
      </c>
    </row>
    <row r="120" spans="1:23">
      <c r="A120" s="415"/>
      <c r="B120" s="351" t="s">
        <v>1221</v>
      </c>
      <c r="C120" s="420"/>
      <c r="D120" s="349"/>
      <c r="E120" s="348"/>
      <c r="F120" s="351"/>
      <c r="G120" s="348"/>
      <c r="H120" s="348"/>
      <c r="I120" s="348"/>
      <c r="J120" s="348"/>
      <c r="K120" s="348"/>
      <c r="L120" s="348"/>
      <c r="M120" s="348"/>
      <c r="N120" s="348"/>
      <c r="O120" s="348"/>
      <c r="P120" s="348"/>
      <c r="Q120" s="348"/>
      <c r="R120" s="348"/>
      <c r="S120" s="348"/>
      <c r="T120" s="348"/>
      <c r="U120" s="393">
        <v>0</v>
      </c>
      <c r="V120" s="423" t="s">
        <v>80</v>
      </c>
      <c r="W120" s="376">
        <f t="shared" si="3"/>
        <v>0</v>
      </c>
    </row>
    <row r="121" spans="1:23">
      <c r="A121" s="415"/>
      <c r="B121" s="351" t="s">
        <v>1220</v>
      </c>
      <c r="C121" s="420"/>
      <c r="D121" s="349"/>
      <c r="E121" s="348"/>
      <c r="F121" s="351"/>
      <c r="G121" s="348"/>
      <c r="H121" s="348"/>
      <c r="I121" s="348"/>
      <c r="J121" s="348"/>
      <c r="K121" s="348"/>
      <c r="L121" s="348"/>
      <c r="M121" s="348"/>
      <c r="N121" s="348"/>
      <c r="O121" s="348"/>
      <c r="P121" s="348"/>
      <c r="Q121" s="348"/>
      <c r="R121" s="348"/>
      <c r="S121" s="348"/>
      <c r="T121" s="348"/>
      <c r="U121" s="393">
        <v>0</v>
      </c>
      <c r="V121" s="423" t="s">
        <v>129</v>
      </c>
      <c r="W121" s="376">
        <f t="shared" si="3"/>
        <v>0</v>
      </c>
    </row>
    <row r="122" spans="1:23" ht="75">
      <c r="A122" s="415" t="s">
        <v>1228</v>
      </c>
      <c r="B122" s="351" t="s">
        <v>1227</v>
      </c>
      <c r="C122" s="349" t="s">
        <v>1170</v>
      </c>
      <c r="D122" s="349"/>
      <c r="E122" s="348"/>
      <c r="F122" s="351"/>
      <c r="G122" s="348"/>
      <c r="H122" s="348"/>
      <c r="I122" s="348"/>
      <c r="J122" s="348"/>
      <c r="K122" s="348"/>
      <c r="L122" s="348"/>
      <c r="M122" s="348"/>
      <c r="N122" s="348"/>
      <c r="O122" s="348"/>
      <c r="P122" s="348"/>
      <c r="Q122" s="348"/>
      <c r="R122" s="348"/>
      <c r="S122" s="348"/>
      <c r="T122" s="348"/>
      <c r="U122" s="393">
        <v>0</v>
      </c>
      <c r="V122" s="423" t="s">
        <v>78</v>
      </c>
      <c r="W122" s="376">
        <f t="shared" si="3"/>
        <v>0</v>
      </c>
    </row>
    <row r="123" spans="1:23">
      <c r="A123" s="415"/>
      <c r="B123" s="351" t="s">
        <v>1226</v>
      </c>
      <c r="C123" s="420"/>
      <c r="D123" s="349"/>
      <c r="E123" s="348"/>
      <c r="F123" s="351"/>
      <c r="G123" s="348"/>
      <c r="H123" s="348"/>
      <c r="I123" s="348"/>
      <c r="J123" s="348"/>
      <c r="K123" s="348"/>
      <c r="L123" s="348"/>
      <c r="M123" s="348"/>
      <c r="N123" s="348"/>
      <c r="O123" s="348"/>
      <c r="P123" s="348"/>
      <c r="Q123" s="348"/>
      <c r="R123" s="348"/>
      <c r="S123" s="348"/>
      <c r="T123" s="348"/>
      <c r="U123" s="393">
        <v>0</v>
      </c>
      <c r="V123" s="423" t="s">
        <v>78</v>
      </c>
      <c r="W123" s="376">
        <f t="shared" si="3"/>
        <v>0</v>
      </c>
    </row>
    <row r="124" spans="1:23">
      <c r="A124" s="415"/>
      <c r="B124" s="351" t="s">
        <v>1225</v>
      </c>
      <c r="C124" s="420"/>
      <c r="D124" s="349"/>
      <c r="E124" s="348"/>
      <c r="F124" s="351"/>
      <c r="G124" s="348"/>
      <c r="H124" s="348"/>
      <c r="I124" s="348"/>
      <c r="J124" s="348"/>
      <c r="K124" s="348"/>
      <c r="L124" s="348"/>
      <c r="M124" s="348"/>
      <c r="N124" s="348"/>
      <c r="O124" s="348"/>
      <c r="P124" s="348"/>
      <c r="Q124" s="348"/>
      <c r="R124" s="348"/>
      <c r="S124" s="348"/>
      <c r="T124" s="348"/>
      <c r="U124" s="393">
        <v>0</v>
      </c>
      <c r="V124" s="423" t="s">
        <v>134</v>
      </c>
      <c r="W124" s="376">
        <f t="shared" si="3"/>
        <v>0</v>
      </c>
    </row>
    <row r="125" spans="1:23">
      <c r="A125" s="415"/>
      <c r="B125" s="351" t="s">
        <v>1224</v>
      </c>
      <c r="C125" s="420"/>
      <c r="D125" s="349"/>
      <c r="E125" s="348"/>
      <c r="F125" s="351"/>
      <c r="G125" s="348"/>
      <c r="H125" s="348"/>
      <c r="I125" s="348"/>
      <c r="J125" s="348"/>
      <c r="K125" s="348"/>
      <c r="L125" s="348"/>
      <c r="M125" s="348"/>
      <c r="N125" s="348"/>
      <c r="O125" s="348"/>
      <c r="P125" s="348"/>
      <c r="Q125" s="348"/>
      <c r="R125" s="348"/>
      <c r="S125" s="348"/>
      <c r="T125" s="348"/>
      <c r="U125" s="393">
        <v>0</v>
      </c>
      <c r="V125" s="423" t="s">
        <v>129</v>
      </c>
      <c r="W125" s="376">
        <f t="shared" si="3"/>
        <v>0</v>
      </c>
    </row>
    <row r="126" spans="1:23">
      <c r="A126" s="415"/>
      <c r="B126" s="351" t="s">
        <v>1223</v>
      </c>
      <c r="C126" s="420"/>
      <c r="D126" s="349"/>
      <c r="E126" s="348"/>
      <c r="F126" s="351"/>
      <c r="G126" s="348"/>
      <c r="H126" s="348"/>
      <c r="I126" s="348"/>
      <c r="J126" s="348"/>
      <c r="K126" s="348"/>
      <c r="L126" s="348"/>
      <c r="M126" s="348"/>
      <c r="N126" s="348"/>
      <c r="O126" s="348"/>
      <c r="P126" s="348"/>
      <c r="Q126" s="348"/>
      <c r="R126" s="348"/>
      <c r="S126" s="348"/>
      <c r="T126" s="348"/>
      <c r="U126" s="393">
        <v>0</v>
      </c>
      <c r="V126" s="423" t="s">
        <v>78</v>
      </c>
      <c r="W126" s="376">
        <f t="shared" si="3"/>
        <v>0</v>
      </c>
    </row>
    <row r="127" spans="1:23">
      <c r="A127" s="415"/>
      <c r="B127" s="351" t="s">
        <v>1222</v>
      </c>
      <c r="C127" s="420"/>
      <c r="D127" s="349"/>
      <c r="E127" s="348"/>
      <c r="F127" s="351"/>
      <c r="G127" s="348"/>
      <c r="H127" s="348"/>
      <c r="I127" s="348"/>
      <c r="J127" s="348"/>
      <c r="K127" s="348"/>
      <c r="L127" s="348"/>
      <c r="M127" s="348"/>
      <c r="N127" s="348"/>
      <c r="O127" s="348"/>
      <c r="P127" s="348"/>
      <c r="Q127" s="348"/>
      <c r="R127" s="348"/>
      <c r="S127" s="348"/>
      <c r="T127" s="348"/>
      <c r="U127" s="393">
        <v>0</v>
      </c>
      <c r="V127" s="423" t="s">
        <v>80</v>
      </c>
      <c r="W127" s="376">
        <f t="shared" si="3"/>
        <v>0</v>
      </c>
    </row>
    <row r="128" spans="1:23">
      <c r="A128" s="415"/>
      <c r="B128" s="351" t="s">
        <v>1221</v>
      </c>
      <c r="C128" s="420"/>
      <c r="D128" s="349"/>
      <c r="E128" s="348"/>
      <c r="F128" s="351"/>
      <c r="G128" s="348"/>
      <c r="H128" s="348"/>
      <c r="I128" s="348"/>
      <c r="J128" s="348"/>
      <c r="K128" s="348"/>
      <c r="L128" s="348"/>
      <c r="M128" s="348"/>
      <c r="N128" s="348"/>
      <c r="O128" s="348"/>
      <c r="P128" s="348"/>
      <c r="Q128" s="348"/>
      <c r="R128" s="348"/>
      <c r="S128" s="348"/>
      <c r="T128" s="348"/>
      <c r="U128" s="393">
        <v>0</v>
      </c>
      <c r="V128" s="423" t="s">
        <v>134</v>
      </c>
      <c r="W128" s="376">
        <f t="shared" si="3"/>
        <v>0</v>
      </c>
    </row>
    <row r="129" spans="1:23">
      <c r="A129" s="415"/>
      <c r="B129" s="351" t="s">
        <v>1220</v>
      </c>
      <c r="C129" s="420"/>
      <c r="D129" s="349"/>
      <c r="E129" s="348"/>
      <c r="F129" s="351"/>
      <c r="G129" s="348"/>
      <c r="H129" s="348"/>
      <c r="I129" s="348"/>
      <c r="J129" s="348"/>
      <c r="K129" s="348"/>
      <c r="L129" s="348"/>
      <c r="M129" s="348"/>
      <c r="N129" s="348"/>
      <c r="O129" s="348"/>
      <c r="P129" s="348"/>
      <c r="Q129" s="348"/>
      <c r="R129" s="348"/>
      <c r="S129" s="348"/>
      <c r="T129" s="348"/>
      <c r="U129" s="393">
        <v>0</v>
      </c>
      <c r="V129" s="423" t="s">
        <v>129</v>
      </c>
      <c r="W129" s="376">
        <f t="shared" si="3"/>
        <v>0</v>
      </c>
    </row>
    <row r="130" spans="1:23" ht="115.5" customHeight="1">
      <c r="A130" s="415" t="s">
        <v>477</v>
      </c>
      <c r="B130" s="351" t="s">
        <v>1219</v>
      </c>
      <c r="C130" s="349" t="s">
        <v>1214</v>
      </c>
      <c r="D130" s="349"/>
      <c r="E130" s="348"/>
      <c r="F130" s="351"/>
      <c r="G130" s="348"/>
      <c r="H130" s="348"/>
      <c r="I130" s="348"/>
      <c r="J130" s="348"/>
      <c r="K130" s="348"/>
      <c r="L130" s="348"/>
      <c r="M130" s="348"/>
      <c r="N130" s="348"/>
      <c r="O130" s="348"/>
      <c r="P130" s="348"/>
      <c r="Q130" s="348"/>
      <c r="R130" s="348"/>
      <c r="S130" s="348"/>
      <c r="T130" s="348"/>
      <c r="U130" s="422">
        <v>0</v>
      </c>
      <c r="V130" s="348">
        <v>2</v>
      </c>
      <c r="W130" s="376">
        <f t="shared" si="3"/>
        <v>0</v>
      </c>
    </row>
    <row r="131" spans="1:23" ht="90">
      <c r="A131" s="415" t="s">
        <v>481</v>
      </c>
      <c r="B131" s="351" t="s">
        <v>1218</v>
      </c>
      <c r="C131" s="349" t="s">
        <v>1214</v>
      </c>
      <c r="D131" s="349"/>
      <c r="E131" s="348"/>
      <c r="F131" s="351"/>
      <c r="G131" s="348"/>
      <c r="H131" s="348"/>
      <c r="I131" s="348"/>
      <c r="J131" s="348"/>
      <c r="K131" s="348"/>
      <c r="L131" s="348"/>
      <c r="M131" s="348"/>
      <c r="N131" s="348"/>
      <c r="O131" s="348"/>
      <c r="P131" s="348"/>
      <c r="Q131" s="348"/>
      <c r="R131" s="348"/>
      <c r="S131" s="348"/>
      <c r="T131" s="348"/>
      <c r="U131" s="393">
        <v>0</v>
      </c>
      <c r="V131" s="348">
        <v>1</v>
      </c>
      <c r="W131" s="376">
        <f t="shared" ref="W131:W141" si="4">V131*U131</f>
        <v>0</v>
      </c>
    </row>
    <row r="132" spans="1:23">
      <c r="A132" s="415" t="s">
        <v>487</v>
      </c>
      <c r="B132" s="351" t="s">
        <v>1181</v>
      </c>
      <c r="C132" s="351" t="s">
        <v>1178</v>
      </c>
      <c r="D132" s="349"/>
      <c r="E132" s="348"/>
      <c r="F132" s="351"/>
      <c r="G132" s="348">
        <v>1000</v>
      </c>
      <c r="H132" s="348"/>
      <c r="I132" s="348"/>
      <c r="J132" s="348">
        <v>500</v>
      </c>
      <c r="K132" s="348"/>
      <c r="L132" s="348"/>
      <c r="M132" s="348">
        <v>1800</v>
      </c>
      <c r="N132" s="348"/>
      <c r="O132" s="348"/>
      <c r="P132" s="348"/>
      <c r="Q132" s="348"/>
      <c r="R132" s="348"/>
      <c r="S132" s="348"/>
      <c r="T132" s="348"/>
      <c r="U132" s="421">
        <v>0</v>
      </c>
      <c r="V132" s="348">
        <v>1</v>
      </c>
      <c r="W132" s="376">
        <f t="shared" si="4"/>
        <v>0</v>
      </c>
    </row>
    <row r="133" spans="1:23" ht="66.75" customHeight="1">
      <c r="A133" s="415" t="s">
        <v>491</v>
      </c>
      <c r="B133" s="351" t="s">
        <v>1217</v>
      </c>
      <c r="C133" s="420"/>
      <c r="D133" s="349"/>
      <c r="E133" s="348"/>
      <c r="F133" s="348"/>
      <c r="G133" s="348">
        <v>500</v>
      </c>
      <c r="H133" s="348"/>
      <c r="I133" s="348"/>
      <c r="J133" s="348">
        <v>500</v>
      </c>
      <c r="K133" s="348"/>
      <c r="L133" s="348"/>
      <c r="M133" s="348">
        <v>750</v>
      </c>
      <c r="N133" s="348"/>
      <c r="O133" s="348"/>
      <c r="P133" s="348"/>
      <c r="Q133" s="348"/>
      <c r="R133" s="348"/>
      <c r="S133" s="348"/>
      <c r="T133" s="348"/>
      <c r="U133" s="393">
        <v>0</v>
      </c>
      <c r="V133" s="382">
        <v>1</v>
      </c>
      <c r="W133" s="376">
        <f t="shared" si="4"/>
        <v>0</v>
      </c>
    </row>
    <row r="134" spans="1:23" ht="55.5" customHeight="1">
      <c r="A134" s="415"/>
      <c r="B134" s="351" t="s">
        <v>1201</v>
      </c>
      <c r="C134" s="351"/>
      <c r="D134" s="349"/>
      <c r="E134" s="349"/>
      <c r="F134" s="348"/>
      <c r="G134" s="348"/>
      <c r="H134" s="348"/>
      <c r="I134" s="348"/>
      <c r="J134" s="348"/>
      <c r="K134" s="348"/>
      <c r="L134" s="348"/>
      <c r="M134" s="348"/>
      <c r="N134" s="348"/>
      <c r="O134" s="348"/>
      <c r="P134" s="348"/>
      <c r="Q134" s="348"/>
      <c r="R134" s="348"/>
      <c r="S134" s="348"/>
      <c r="T134" s="348"/>
      <c r="U134" s="393">
        <v>0</v>
      </c>
      <c r="V134" s="382">
        <v>1</v>
      </c>
      <c r="W134" s="376">
        <f t="shared" si="4"/>
        <v>0</v>
      </c>
    </row>
    <row r="135" spans="1:23" ht="56.25" customHeight="1">
      <c r="A135" s="415"/>
      <c r="B135" s="351" t="s">
        <v>1200</v>
      </c>
      <c r="C135" s="351"/>
      <c r="D135" s="349"/>
      <c r="E135" s="349"/>
      <c r="F135" s="348"/>
      <c r="G135" s="348"/>
      <c r="H135" s="348"/>
      <c r="I135" s="348"/>
      <c r="J135" s="348"/>
      <c r="K135" s="348"/>
      <c r="L135" s="348"/>
      <c r="M135" s="348"/>
      <c r="N135" s="348"/>
      <c r="O135" s="348"/>
      <c r="P135" s="348"/>
      <c r="Q135" s="348"/>
      <c r="R135" s="348"/>
      <c r="S135" s="348"/>
      <c r="T135" s="348"/>
      <c r="U135" s="392">
        <v>0</v>
      </c>
      <c r="V135" s="382">
        <v>1</v>
      </c>
      <c r="W135" s="376">
        <f t="shared" si="4"/>
        <v>0</v>
      </c>
    </row>
    <row r="136" spans="1:23" ht="43.5" customHeight="1">
      <c r="A136" s="415"/>
      <c r="B136" s="351" t="s">
        <v>1199</v>
      </c>
      <c r="C136" s="351"/>
      <c r="D136" s="349"/>
      <c r="E136" s="349"/>
      <c r="F136" s="348"/>
      <c r="G136" s="348"/>
      <c r="H136" s="348"/>
      <c r="I136" s="348"/>
      <c r="J136" s="348"/>
      <c r="K136" s="348"/>
      <c r="L136" s="348"/>
      <c r="M136" s="348"/>
      <c r="N136" s="348"/>
      <c r="O136" s="348"/>
      <c r="P136" s="348"/>
      <c r="Q136" s="348"/>
      <c r="R136" s="348"/>
      <c r="S136" s="348"/>
      <c r="T136" s="348"/>
      <c r="U136" s="392">
        <v>0</v>
      </c>
      <c r="V136" s="382">
        <v>1</v>
      </c>
      <c r="W136" s="376">
        <f t="shared" si="4"/>
        <v>0</v>
      </c>
    </row>
    <row r="137" spans="1:23">
      <c r="A137" s="415" t="s">
        <v>507</v>
      </c>
      <c r="B137" s="351" t="s">
        <v>1216</v>
      </c>
      <c r="C137" s="351" t="s">
        <v>1178</v>
      </c>
      <c r="D137" s="349"/>
      <c r="E137" s="348"/>
      <c r="F137" s="351"/>
      <c r="G137" s="348">
        <v>1200</v>
      </c>
      <c r="H137" s="348"/>
      <c r="I137" s="348"/>
      <c r="J137" s="348">
        <v>600</v>
      </c>
      <c r="K137" s="348"/>
      <c r="L137" s="348"/>
      <c r="M137" s="348">
        <v>850</v>
      </c>
      <c r="N137" s="348"/>
      <c r="O137" s="348"/>
      <c r="P137" s="348"/>
      <c r="Q137" s="348"/>
      <c r="R137" s="348"/>
      <c r="S137" s="348"/>
      <c r="T137" s="348"/>
      <c r="U137" s="393">
        <v>0</v>
      </c>
      <c r="V137" s="348">
        <v>1</v>
      </c>
      <c r="W137" s="376">
        <f t="shared" si="4"/>
        <v>0</v>
      </c>
    </row>
    <row r="138" spans="1:23" ht="130.5" customHeight="1">
      <c r="A138" s="415" t="s">
        <v>511</v>
      </c>
      <c r="B138" s="351" t="s">
        <v>1173</v>
      </c>
      <c r="C138" s="349" t="s">
        <v>1170</v>
      </c>
      <c r="D138" s="349"/>
      <c r="E138" s="348"/>
      <c r="F138" s="348" t="s">
        <v>1208</v>
      </c>
      <c r="G138" s="348">
        <v>850</v>
      </c>
      <c r="H138" s="348"/>
      <c r="I138" s="348"/>
      <c r="J138" s="348"/>
      <c r="K138" s="348"/>
      <c r="L138" s="348"/>
      <c r="M138" s="348"/>
      <c r="N138" s="348"/>
      <c r="O138" s="348"/>
      <c r="P138" s="348"/>
      <c r="Q138" s="348"/>
      <c r="R138" s="348"/>
      <c r="S138" s="348"/>
      <c r="T138" s="348"/>
      <c r="U138" s="419">
        <v>0</v>
      </c>
      <c r="V138" s="348">
        <v>1</v>
      </c>
      <c r="W138" s="376">
        <f t="shared" si="4"/>
        <v>0</v>
      </c>
    </row>
    <row r="139" spans="1:23" ht="75">
      <c r="A139" s="415" t="s">
        <v>515</v>
      </c>
      <c r="B139" s="351" t="s">
        <v>1215</v>
      </c>
      <c r="C139" s="349" t="s">
        <v>1214</v>
      </c>
      <c r="D139" s="349"/>
      <c r="E139" s="348"/>
      <c r="F139" s="351"/>
      <c r="G139" s="348"/>
      <c r="H139" s="348"/>
      <c r="I139" s="348"/>
      <c r="J139" s="348"/>
      <c r="K139" s="348"/>
      <c r="L139" s="348"/>
      <c r="M139" s="348"/>
      <c r="N139" s="348"/>
      <c r="O139" s="348"/>
      <c r="P139" s="348"/>
      <c r="Q139" s="348"/>
      <c r="R139" s="348"/>
      <c r="S139" s="348"/>
      <c r="T139" s="348"/>
      <c r="U139" s="418">
        <v>0</v>
      </c>
      <c r="V139" s="348">
        <v>1</v>
      </c>
      <c r="W139" s="376">
        <f t="shared" si="4"/>
        <v>0</v>
      </c>
    </row>
    <row r="140" spans="1:23" ht="60">
      <c r="A140" s="415" t="s">
        <v>519</v>
      </c>
      <c r="B140" s="386" t="s">
        <v>1213</v>
      </c>
      <c r="C140" s="349" t="s">
        <v>1170</v>
      </c>
      <c r="D140" s="349"/>
      <c r="E140" s="417"/>
      <c r="F140" s="416"/>
      <c r="G140" s="416"/>
      <c r="H140" s="416"/>
      <c r="I140" s="416"/>
      <c r="J140" s="416"/>
      <c r="K140" s="416"/>
      <c r="L140" s="382"/>
      <c r="M140" s="382"/>
      <c r="N140" s="348"/>
      <c r="O140" s="348"/>
      <c r="P140" s="348"/>
      <c r="Q140" s="348"/>
      <c r="R140" s="348"/>
      <c r="S140" s="348"/>
      <c r="T140" s="348"/>
      <c r="U140" s="393">
        <v>0</v>
      </c>
      <c r="V140" s="348">
        <v>1</v>
      </c>
      <c r="W140" s="376">
        <f t="shared" si="4"/>
        <v>0</v>
      </c>
    </row>
    <row r="141" spans="1:23" ht="39.75" customHeight="1">
      <c r="A141" s="415" t="s">
        <v>525</v>
      </c>
      <c r="B141" s="351" t="s">
        <v>1212</v>
      </c>
      <c r="C141" s="351"/>
      <c r="D141" s="349"/>
      <c r="E141" s="349"/>
      <c r="F141" s="351"/>
      <c r="G141" s="379"/>
      <c r="H141" s="379"/>
      <c r="I141" s="379"/>
      <c r="J141" s="379"/>
      <c r="K141" s="379"/>
      <c r="L141" s="379"/>
      <c r="M141" s="379"/>
      <c r="N141" s="379"/>
      <c r="O141" s="379"/>
      <c r="P141" s="379"/>
      <c r="Q141" s="379"/>
      <c r="R141" s="379"/>
      <c r="S141" s="379"/>
      <c r="T141" s="379"/>
      <c r="U141" s="393">
        <v>0</v>
      </c>
      <c r="V141" s="377">
        <v>2</v>
      </c>
      <c r="W141" s="376">
        <f t="shared" si="4"/>
        <v>0</v>
      </c>
    </row>
    <row r="142" spans="1:23">
      <c r="B142" s="333" t="s">
        <v>1145</v>
      </c>
      <c r="W142" s="336">
        <f>SUM(W3:W141)</f>
        <v>0</v>
      </c>
    </row>
    <row r="143" spans="1:23">
      <c r="B143" s="335" t="s">
        <v>1159</v>
      </c>
      <c r="W143" s="334">
        <v>0</v>
      </c>
    </row>
    <row r="144" spans="1:23">
      <c r="B144" s="335" t="s">
        <v>879</v>
      </c>
      <c r="W144" s="334">
        <v>0</v>
      </c>
    </row>
    <row r="145" spans="1:23">
      <c r="B145" s="333" t="s">
        <v>1158</v>
      </c>
      <c r="W145" s="332">
        <f>SUM(W142:W144)</f>
        <v>0</v>
      </c>
    </row>
    <row r="146" spans="1:23">
      <c r="B146" s="335" t="s">
        <v>1157</v>
      </c>
      <c r="W146" s="334">
        <f>W147-W145</f>
        <v>0</v>
      </c>
    </row>
    <row r="147" spans="1:23">
      <c r="B147" s="333" t="s">
        <v>1156</v>
      </c>
      <c r="W147" s="332">
        <f>W145*1.21</f>
        <v>0</v>
      </c>
    </row>
    <row r="148" spans="1:23">
      <c r="A148" s="410"/>
      <c r="B148" s="409"/>
      <c r="C148" s="409"/>
      <c r="E148" s="329"/>
      <c r="F148" s="409"/>
      <c r="G148" s="364"/>
      <c r="H148" s="364"/>
      <c r="I148" s="364"/>
      <c r="J148" s="364"/>
      <c r="K148" s="364"/>
      <c r="L148" s="364"/>
      <c r="M148" s="364"/>
      <c r="N148" s="364"/>
      <c r="O148" s="364"/>
      <c r="P148" s="364"/>
      <c r="Q148" s="364"/>
      <c r="R148" s="364"/>
      <c r="S148" s="364"/>
      <c r="T148" s="364"/>
      <c r="U148" s="408"/>
      <c r="V148" s="407"/>
      <c r="W148" s="362"/>
    </row>
    <row r="149" spans="1:23" ht="310.14999999999998" customHeight="1" thickBot="1">
      <c r="A149" s="414"/>
      <c r="B149" s="413" t="s">
        <v>1211</v>
      </c>
      <c r="C149" s="413"/>
      <c r="D149" s="341"/>
      <c r="E149" s="341"/>
      <c r="F149" s="413"/>
      <c r="G149" s="371"/>
      <c r="H149" s="371"/>
      <c r="I149" s="371"/>
      <c r="J149" s="371"/>
      <c r="K149" s="371"/>
      <c r="L149" s="371"/>
      <c r="M149" s="371"/>
      <c r="N149" s="371"/>
      <c r="O149" s="371"/>
      <c r="P149" s="371"/>
      <c r="Q149" s="371"/>
      <c r="R149" s="371"/>
      <c r="S149" s="371"/>
      <c r="T149" s="371"/>
      <c r="U149" s="412">
        <v>0</v>
      </c>
      <c r="V149" s="411">
        <v>1</v>
      </c>
      <c r="W149" s="369">
        <f>V149*U149</f>
        <v>0</v>
      </c>
    </row>
    <row r="150" spans="1:23">
      <c r="B150" s="333" t="s">
        <v>1158</v>
      </c>
      <c r="W150" s="332">
        <f>SUM(W149)</f>
        <v>0</v>
      </c>
    </row>
    <row r="151" spans="1:23">
      <c r="B151" s="335" t="s">
        <v>1157</v>
      </c>
      <c r="W151" s="334">
        <f>W152-W150</f>
        <v>0</v>
      </c>
    </row>
    <row r="152" spans="1:23">
      <c r="B152" s="333" t="s">
        <v>1156</v>
      </c>
      <c r="W152" s="332">
        <f>W150*1.21</f>
        <v>0</v>
      </c>
    </row>
    <row r="153" spans="1:23">
      <c r="A153" s="410"/>
      <c r="B153" s="409"/>
      <c r="C153" s="409"/>
      <c r="E153" s="329"/>
      <c r="F153" s="409"/>
      <c r="G153" s="364"/>
      <c r="H153" s="364"/>
      <c r="I153" s="364"/>
      <c r="J153" s="364"/>
      <c r="K153" s="364"/>
      <c r="L153" s="364"/>
      <c r="M153" s="364"/>
      <c r="N153" s="364"/>
      <c r="O153" s="364"/>
      <c r="P153" s="364"/>
      <c r="Q153" s="364"/>
      <c r="R153" s="364"/>
      <c r="S153" s="364"/>
      <c r="T153" s="364"/>
      <c r="U153" s="408"/>
      <c r="V153" s="407"/>
      <c r="W153" s="362"/>
    </row>
    <row r="154" spans="1:23" ht="15.75" thickBot="1">
      <c r="A154" s="406"/>
      <c r="B154" s="404"/>
      <c r="C154" s="404"/>
      <c r="D154" s="405"/>
      <c r="E154" s="405"/>
      <c r="F154" s="404"/>
      <c r="G154" s="403"/>
      <c r="H154" s="403"/>
      <c r="I154" s="403"/>
      <c r="J154" s="403"/>
      <c r="K154" s="403"/>
      <c r="L154" s="403"/>
      <c r="M154" s="403"/>
      <c r="N154" s="403"/>
      <c r="O154" s="403"/>
      <c r="P154" s="403"/>
      <c r="Q154" s="403"/>
      <c r="R154" s="403"/>
      <c r="S154" s="403"/>
      <c r="T154" s="403"/>
      <c r="U154" s="402"/>
      <c r="V154" s="401"/>
      <c r="W154" s="400"/>
    </row>
    <row r="155" spans="1:23">
      <c r="A155" s="399"/>
      <c r="B155" s="398" t="s">
        <v>1210</v>
      </c>
      <c r="C155" s="397"/>
      <c r="D155" s="359"/>
      <c r="E155" s="359"/>
      <c r="F155" s="397"/>
      <c r="G155" s="357"/>
      <c r="H155" s="357"/>
      <c r="I155" s="357"/>
      <c r="J155" s="357"/>
      <c r="K155" s="357"/>
      <c r="L155" s="357"/>
      <c r="M155" s="357"/>
      <c r="N155" s="357"/>
      <c r="O155" s="357"/>
      <c r="P155" s="357"/>
      <c r="Q155" s="357"/>
      <c r="R155" s="357"/>
      <c r="S155" s="357"/>
      <c r="T155" s="357"/>
      <c r="U155" s="356"/>
      <c r="V155" s="396"/>
      <c r="W155" s="395"/>
    </row>
    <row r="156" spans="1:23" ht="108.75" customHeight="1">
      <c r="A156" s="381" t="s">
        <v>612</v>
      </c>
      <c r="B156" s="351" t="s">
        <v>1209</v>
      </c>
      <c r="C156" s="349" t="s">
        <v>1170</v>
      </c>
      <c r="D156" s="349"/>
      <c r="E156" s="349"/>
      <c r="F156" s="348" t="s">
        <v>1208</v>
      </c>
      <c r="G156" s="379" t="s">
        <v>1207</v>
      </c>
      <c r="H156" s="379"/>
      <c r="I156" s="379"/>
      <c r="J156" s="379"/>
      <c r="K156" s="379"/>
      <c r="L156" s="379"/>
      <c r="M156" s="379"/>
      <c r="N156" s="379"/>
      <c r="O156" s="379"/>
      <c r="P156" s="379"/>
      <c r="Q156" s="379"/>
      <c r="R156" s="379"/>
      <c r="S156" s="379"/>
      <c r="T156" s="379"/>
      <c r="U156" s="378">
        <v>0</v>
      </c>
      <c r="V156" s="377">
        <v>1</v>
      </c>
      <c r="W156" s="376">
        <f t="shared" ref="W156:W177" si="5">V156*U156</f>
        <v>0</v>
      </c>
    </row>
    <row r="157" spans="1:23" ht="60">
      <c r="A157" s="381" t="s">
        <v>619</v>
      </c>
      <c r="B157" s="351" t="s">
        <v>1206</v>
      </c>
      <c r="C157" s="349"/>
      <c r="D157" s="348"/>
      <c r="E157" s="349"/>
      <c r="F157" s="351"/>
      <c r="G157" s="379"/>
      <c r="H157" s="379"/>
      <c r="I157" s="379"/>
      <c r="J157" s="379"/>
      <c r="K157" s="379"/>
      <c r="L157" s="379"/>
      <c r="M157" s="379"/>
      <c r="N157" s="379"/>
      <c r="O157" s="379"/>
      <c r="P157" s="379"/>
      <c r="Q157" s="379"/>
      <c r="R157" s="379"/>
      <c r="S157" s="379"/>
      <c r="T157" s="379"/>
      <c r="U157" s="378">
        <v>0</v>
      </c>
      <c r="V157" s="382">
        <v>1</v>
      </c>
      <c r="W157" s="376">
        <f t="shared" si="5"/>
        <v>0</v>
      </c>
    </row>
    <row r="158" spans="1:23" ht="90">
      <c r="A158" s="381" t="s">
        <v>625</v>
      </c>
      <c r="B158" s="351" t="s">
        <v>1197</v>
      </c>
      <c r="C158" s="351"/>
      <c r="D158" s="349"/>
      <c r="E158" s="349"/>
      <c r="F158" s="351"/>
      <c r="G158" s="380">
        <v>400</v>
      </c>
      <c r="H158" s="379"/>
      <c r="I158" s="379"/>
      <c r="J158" s="380">
        <v>400</v>
      </c>
      <c r="K158" s="379"/>
      <c r="L158" s="379"/>
      <c r="M158" s="380"/>
      <c r="N158" s="379"/>
      <c r="O158" s="379"/>
      <c r="P158" s="379"/>
      <c r="Q158" s="379"/>
      <c r="R158" s="379"/>
      <c r="S158" s="379"/>
      <c r="T158" s="379"/>
      <c r="U158" s="378">
        <v>0</v>
      </c>
      <c r="V158" s="382">
        <v>1</v>
      </c>
      <c r="W158" s="376">
        <f t="shared" si="5"/>
        <v>0</v>
      </c>
    </row>
    <row r="159" spans="1:23" ht="51.75" customHeight="1">
      <c r="A159" s="381" t="s">
        <v>631</v>
      </c>
      <c r="B159" s="385" t="s">
        <v>1205</v>
      </c>
      <c r="C159" s="351" t="s">
        <v>1178</v>
      </c>
      <c r="D159" s="349"/>
      <c r="E159" s="349"/>
      <c r="F159" s="351"/>
      <c r="G159" s="380">
        <v>2500</v>
      </c>
      <c r="H159" s="379"/>
      <c r="I159" s="379"/>
      <c r="J159" s="380">
        <v>700</v>
      </c>
      <c r="K159" s="379"/>
      <c r="L159" s="379"/>
      <c r="M159" s="380">
        <v>750</v>
      </c>
      <c r="N159" s="379"/>
      <c r="O159" s="379"/>
      <c r="P159" s="379"/>
      <c r="Q159" s="379"/>
      <c r="R159" s="379"/>
      <c r="S159" s="379"/>
      <c r="T159" s="379"/>
      <c r="U159" s="394">
        <v>0</v>
      </c>
      <c r="V159" s="382">
        <v>1</v>
      </c>
      <c r="W159" s="376">
        <f t="shared" si="5"/>
        <v>0</v>
      </c>
    </row>
    <row r="160" spans="1:23" ht="21.75" customHeight="1">
      <c r="A160" s="381" t="s">
        <v>1204</v>
      </c>
      <c r="B160" s="351" t="s">
        <v>1203</v>
      </c>
      <c r="C160" s="351"/>
      <c r="D160" s="349"/>
      <c r="E160" s="349"/>
      <c r="F160" s="351"/>
      <c r="G160" s="348"/>
      <c r="H160" s="348"/>
      <c r="I160" s="348"/>
      <c r="J160" s="348"/>
      <c r="K160" s="348"/>
      <c r="L160" s="348"/>
      <c r="M160" s="348"/>
      <c r="N160" s="348"/>
      <c r="O160" s="348"/>
      <c r="P160" s="348"/>
      <c r="Q160" s="348"/>
      <c r="R160" s="348"/>
      <c r="S160" s="348"/>
      <c r="T160" s="348"/>
      <c r="U160" s="393">
        <v>0</v>
      </c>
      <c r="V160" s="348">
        <v>1</v>
      </c>
      <c r="W160" s="376">
        <f t="shared" si="5"/>
        <v>0</v>
      </c>
    </row>
    <row r="161" spans="1:23" ht="53.25" customHeight="1">
      <c r="A161" s="381" t="s">
        <v>1202</v>
      </c>
      <c r="B161" s="351" t="s">
        <v>1201</v>
      </c>
      <c r="C161" s="351"/>
      <c r="D161" s="349"/>
      <c r="E161" s="349"/>
      <c r="F161" s="348"/>
      <c r="G161" s="348"/>
      <c r="H161" s="348"/>
      <c r="I161" s="348"/>
      <c r="J161" s="348"/>
      <c r="K161" s="348"/>
      <c r="L161" s="348"/>
      <c r="M161" s="348"/>
      <c r="N161" s="348"/>
      <c r="O161" s="348"/>
      <c r="P161" s="348"/>
      <c r="Q161" s="348"/>
      <c r="R161" s="348"/>
      <c r="S161" s="348"/>
      <c r="T161" s="348"/>
      <c r="U161" s="393">
        <v>0</v>
      </c>
      <c r="V161" s="382">
        <v>1</v>
      </c>
      <c r="W161" s="376">
        <f t="shared" si="5"/>
        <v>0</v>
      </c>
    </row>
    <row r="162" spans="1:23" ht="55.5" customHeight="1">
      <c r="A162" s="381"/>
      <c r="B162" s="351" t="s">
        <v>1200</v>
      </c>
      <c r="C162" s="351"/>
      <c r="D162" s="349"/>
      <c r="E162" s="349"/>
      <c r="F162" s="348"/>
      <c r="G162" s="348"/>
      <c r="H162" s="348"/>
      <c r="I162" s="348"/>
      <c r="J162" s="348"/>
      <c r="K162" s="348"/>
      <c r="L162" s="348"/>
      <c r="M162" s="348"/>
      <c r="N162" s="348"/>
      <c r="O162" s="348"/>
      <c r="P162" s="348"/>
      <c r="Q162" s="348"/>
      <c r="R162" s="348"/>
      <c r="S162" s="348"/>
      <c r="T162" s="348"/>
      <c r="U162" s="392">
        <v>0</v>
      </c>
      <c r="V162" s="382">
        <v>1</v>
      </c>
      <c r="W162" s="376">
        <f t="shared" si="5"/>
        <v>0</v>
      </c>
    </row>
    <row r="163" spans="1:23" ht="39.75" customHeight="1">
      <c r="A163" s="381"/>
      <c r="B163" s="351" t="s">
        <v>1199</v>
      </c>
      <c r="C163" s="351"/>
      <c r="D163" s="349"/>
      <c r="E163" s="349"/>
      <c r="F163" s="348"/>
      <c r="G163" s="348"/>
      <c r="H163" s="348"/>
      <c r="I163" s="348"/>
      <c r="J163" s="348"/>
      <c r="K163" s="348"/>
      <c r="L163" s="348"/>
      <c r="M163" s="348"/>
      <c r="N163" s="348"/>
      <c r="O163" s="348"/>
      <c r="P163" s="348"/>
      <c r="Q163" s="348"/>
      <c r="R163" s="348"/>
      <c r="S163" s="348"/>
      <c r="T163" s="348"/>
      <c r="U163" s="392">
        <v>0</v>
      </c>
      <c r="V163" s="382">
        <v>1</v>
      </c>
      <c r="W163" s="376">
        <f t="shared" si="5"/>
        <v>0</v>
      </c>
    </row>
    <row r="164" spans="1:23" ht="60">
      <c r="A164" s="381" t="s">
        <v>647</v>
      </c>
      <c r="B164" s="351" t="s">
        <v>1198</v>
      </c>
      <c r="C164" s="349" t="s">
        <v>1170</v>
      </c>
      <c r="D164" s="348"/>
      <c r="E164" s="349"/>
      <c r="F164" s="348"/>
      <c r="G164" s="348"/>
      <c r="H164" s="348"/>
      <c r="I164" s="348"/>
      <c r="J164" s="348"/>
      <c r="K164" s="348"/>
      <c r="L164" s="348"/>
      <c r="M164" s="348"/>
      <c r="N164" s="391"/>
      <c r="O164" s="391"/>
      <c r="P164" s="348"/>
      <c r="Q164" s="348"/>
      <c r="R164" s="348"/>
      <c r="S164" s="348"/>
      <c r="T164" s="348"/>
      <c r="U164" s="390">
        <v>0</v>
      </c>
      <c r="V164" s="382">
        <v>1</v>
      </c>
      <c r="W164" s="376">
        <f t="shared" si="5"/>
        <v>0</v>
      </c>
    </row>
    <row r="165" spans="1:23" ht="90">
      <c r="A165" s="381" t="s">
        <v>653</v>
      </c>
      <c r="B165" s="351" t="s">
        <v>1197</v>
      </c>
      <c r="C165" s="351"/>
      <c r="D165" s="349"/>
      <c r="E165" s="349"/>
      <c r="F165" s="351"/>
      <c r="G165" s="380">
        <v>400</v>
      </c>
      <c r="H165" s="379"/>
      <c r="I165" s="379"/>
      <c r="J165" s="380">
        <v>400</v>
      </c>
      <c r="K165" s="379"/>
      <c r="L165" s="379"/>
      <c r="M165" s="380"/>
      <c r="N165" s="379"/>
      <c r="O165" s="379"/>
      <c r="P165" s="379"/>
      <c r="Q165" s="379"/>
      <c r="R165" s="379"/>
      <c r="S165" s="379"/>
      <c r="T165" s="379"/>
      <c r="U165" s="378">
        <v>0</v>
      </c>
      <c r="V165" s="377">
        <v>1</v>
      </c>
      <c r="W165" s="376">
        <f t="shared" si="5"/>
        <v>0</v>
      </c>
    </row>
    <row r="166" spans="1:23">
      <c r="A166" s="381" t="s">
        <v>659</v>
      </c>
      <c r="B166" s="351" t="s">
        <v>1181</v>
      </c>
      <c r="C166" s="351" t="s">
        <v>1178</v>
      </c>
      <c r="D166" s="349"/>
      <c r="E166" s="348"/>
      <c r="F166" s="351"/>
      <c r="G166" s="348">
        <v>1000</v>
      </c>
      <c r="H166" s="348"/>
      <c r="I166" s="348"/>
      <c r="J166" s="348">
        <v>500</v>
      </c>
      <c r="K166" s="348"/>
      <c r="L166" s="348"/>
      <c r="M166" s="348">
        <v>1800</v>
      </c>
      <c r="N166" s="348"/>
      <c r="O166" s="348"/>
      <c r="P166" s="348"/>
      <c r="Q166" s="348"/>
      <c r="R166" s="348"/>
      <c r="S166" s="348"/>
      <c r="T166" s="348"/>
      <c r="U166" s="389">
        <v>0</v>
      </c>
      <c r="V166" s="377">
        <v>2</v>
      </c>
      <c r="W166" s="376">
        <f t="shared" si="5"/>
        <v>0</v>
      </c>
    </row>
    <row r="167" spans="1:23">
      <c r="A167" s="381" t="s">
        <v>667</v>
      </c>
      <c r="B167" s="351" t="s">
        <v>1196</v>
      </c>
      <c r="C167" s="351"/>
      <c r="D167" s="349"/>
      <c r="E167" s="349"/>
      <c r="F167" s="351"/>
      <c r="G167" s="379" t="s">
        <v>1195</v>
      </c>
      <c r="H167" s="379"/>
      <c r="I167" s="379"/>
      <c r="J167" s="379" t="s">
        <v>1194</v>
      </c>
      <c r="K167" s="379"/>
      <c r="L167" s="379"/>
      <c r="M167" s="379"/>
      <c r="N167" s="379"/>
      <c r="O167" s="379"/>
      <c r="P167" s="379"/>
      <c r="Q167" s="379"/>
      <c r="R167" s="379"/>
      <c r="S167" s="379"/>
      <c r="T167" s="379"/>
      <c r="U167" s="378">
        <v>0</v>
      </c>
      <c r="V167" s="377">
        <v>2</v>
      </c>
      <c r="W167" s="376">
        <f t="shared" si="5"/>
        <v>0</v>
      </c>
    </row>
    <row r="168" spans="1:23">
      <c r="A168" s="381" t="s">
        <v>676</v>
      </c>
      <c r="B168" s="387" t="s">
        <v>1168</v>
      </c>
      <c r="C168" s="388"/>
      <c r="D168" s="382"/>
      <c r="E168" s="382"/>
      <c r="F168" s="382"/>
      <c r="G168" s="382">
        <v>1200</v>
      </c>
      <c r="H168" s="382"/>
      <c r="I168" s="382"/>
      <c r="J168" s="382">
        <v>500</v>
      </c>
      <c r="K168" s="382"/>
      <c r="L168" s="382"/>
      <c r="M168" s="382">
        <v>2000</v>
      </c>
      <c r="N168" s="379"/>
      <c r="O168" s="379"/>
      <c r="P168" s="379"/>
      <c r="Q168" s="379"/>
      <c r="R168" s="379"/>
      <c r="S168" s="379"/>
      <c r="T168" s="379"/>
      <c r="U168" s="378">
        <v>0</v>
      </c>
      <c r="V168" s="377">
        <v>1</v>
      </c>
      <c r="W168" s="376">
        <f t="shared" si="5"/>
        <v>0</v>
      </c>
    </row>
    <row r="169" spans="1:23">
      <c r="A169" s="381" t="s">
        <v>1193</v>
      </c>
      <c r="B169" s="387" t="s">
        <v>1168</v>
      </c>
      <c r="C169" s="388"/>
      <c r="D169" s="382"/>
      <c r="E169" s="382"/>
      <c r="F169" s="348"/>
      <c r="G169" s="348">
        <v>1000</v>
      </c>
      <c r="H169" s="348"/>
      <c r="I169" s="348"/>
      <c r="J169" s="348">
        <v>500</v>
      </c>
      <c r="K169" s="348"/>
      <c r="L169" s="348"/>
      <c r="M169" s="348">
        <v>2000</v>
      </c>
      <c r="N169" s="379"/>
      <c r="O169" s="379"/>
      <c r="P169" s="379"/>
      <c r="Q169" s="379"/>
      <c r="R169" s="379"/>
      <c r="S169" s="379"/>
      <c r="T169" s="379"/>
      <c r="U169" s="378">
        <v>0</v>
      </c>
      <c r="V169" s="377">
        <v>6</v>
      </c>
      <c r="W169" s="376">
        <f t="shared" si="5"/>
        <v>0</v>
      </c>
    </row>
    <row r="170" spans="1:23">
      <c r="A170" s="381" t="s">
        <v>1192</v>
      </c>
      <c r="B170" s="387" t="s">
        <v>1168</v>
      </c>
      <c r="C170" s="351"/>
      <c r="D170" s="349"/>
      <c r="E170" s="349"/>
      <c r="F170" s="351"/>
      <c r="G170" s="379" t="s">
        <v>1191</v>
      </c>
      <c r="H170" s="379"/>
      <c r="I170" s="379"/>
      <c r="J170" s="379" t="s">
        <v>1176</v>
      </c>
      <c r="K170" s="379"/>
      <c r="L170" s="379"/>
      <c r="M170" s="379" t="s">
        <v>1175</v>
      </c>
      <c r="N170" s="379"/>
      <c r="O170" s="379"/>
      <c r="P170" s="379"/>
      <c r="Q170" s="379"/>
      <c r="R170" s="379"/>
      <c r="S170" s="379"/>
      <c r="T170" s="379"/>
      <c r="U170" s="378">
        <v>0</v>
      </c>
      <c r="V170" s="377">
        <v>1</v>
      </c>
      <c r="W170" s="376">
        <f t="shared" si="5"/>
        <v>0</v>
      </c>
    </row>
    <row r="171" spans="1:23" ht="196.5" customHeight="1">
      <c r="A171" s="381" t="s">
        <v>1190</v>
      </c>
      <c r="B171" s="386" t="s">
        <v>1189</v>
      </c>
      <c r="C171" s="349" t="s">
        <v>1170</v>
      </c>
      <c r="D171" s="382"/>
      <c r="E171" s="382"/>
      <c r="F171" s="351"/>
      <c r="G171" s="379" t="s">
        <v>1188</v>
      </c>
      <c r="H171" s="379"/>
      <c r="I171" s="379"/>
      <c r="J171" s="379" t="s">
        <v>1187</v>
      </c>
      <c r="K171" s="379"/>
      <c r="L171" s="379"/>
      <c r="M171" s="379" t="s">
        <v>1186</v>
      </c>
      <c r="N171" s="379"/>
      <c r="O171" s="379"/>
      <c r="P171" s="379" t="s">
        <v>1185</v>
      </c>
      <c r="Q171" s="379"/>
      <c r="R171" s="379"/>
      <c r="S171" s="379"/>
      <c r="T171" s="379"/>
      <c r="U171" s="378">
        <v>0</v>
      </c>
      <c r="V171" s="377">
        <v>1</v>
      </c>
      <c r="W171" s="376">
        <f t="shared" si="5"/>
        <v>0</v>
      </c>
    </row>
    <row r="172" spans="1:23">
      <c r="A172" s="381" t="s">
        <v>1184</v>
      </c>
      <c r="B172" s="385" t="s">
        <v>1179</v>
      </c>
      <c r="C172" s="351" t="s">
        <v>1178</v>
      </c>
      <c r="D172" s="349"/>
      <c r="E172" s="349"/>
      <c r="F172" s="351"/>
      <c r="G172" s="379" t="s">
        <v>1183</v>
      </c>
      <c r="H172" s="379"/>
      <c r="I172" s="379"/>
      <c r="J172" s="379" t="s">
        <v>1176</v>
      </c>
      <c r="K172" s="379"/>
      <c r="L172" s="379"/>
      <c r="M172" s="379" t="s">
        <v>1175</v>
      </c>
      <c r="N172" s="379"/>
      <c r="O172" s="379"/>
      <c r="P172" s="379"/>
      <c r="Q172" s="379"/>
      <c r="R172" s="379"/>
      <c r="S172" s="379"/>
      <c r="T172" s="379"/>
      <c r="U172" s="383">
        <v>0</v>
      </c>
      <c r="V172" s="377">
        <v>2</v>
      </c>
      <c r="W172" s="376">
        <f t="shared" si="5"/>
        <v>0</v>
      </c>
    </row>
    <row r="173" spans="1:23">
      <c r="A173" s="381" t="s">
        <v>1182</v>
      </c>
      <c r="B173" s="351" t="s">
        <v>1181</v>
      </c>
      <c r="C173" s="351" t="s">
        <v>1178</v>
      </c>
      <c r="D173" s="349"/>
      <c r="E173" s="348"/>
      <c r="F173" s="351"/>
      <c r="G173" s="348">
        <v>1000</v>
      </c>
      <c r="H173" s="348"/>
      <c r="I173" s="348"/>
      <c r="J173" s="348">
        <v>500</v>
      </c>
      <c r="K173" s="348"/>
      <c r="L173" s="348"/>
      <c r="M173" s="348">
        <v>1800</v>
      </c>
      <c r="N173" s="348"/>
      <c r="O173" s="348"/>
      <c r="P173" s="348"/>
      <c r="Q173" s="348"/>
      <c r="R173" s="348"/>
      <c r="S173" s="348"/>
      <c r="T173" s="348"/>
      <c r="U173" s="384">
        <v>0</v>
      </c>
      <c r="V173" s="377">
        <v>2</v>
      </c>
      <c r="W173" s="376">
        <f t="shared" si="5"/>
        <v>0</v>
      </c>
    </row>
    <row r="174" spans="1:23">
      <c r="A174" s="381" t="s">
        <v>1180</v>
      </c>
      <c r="B174" s="351" t="s">
        <v>1179</v>
      </c>
      <c r="C174" s="351" t="s">
        <v>1178</v>
      </c>
      <c r="D174" s="349"/>
      <c r="E174" s="349"/>
      <c r="F174" s="351"/>
      <c r="G174" s="379" t="s">
        <v>1177</v>
      </c>
      <c r="H174" s="379"/>
      <c r="I174" s="379"/>
      <c r="J174" s="379" t="s">
        <v>1176</v>
      </c>
      <c r="K174" s="379"/>
      <c r="L174" s="379"/>
      <c r="M174" s="379" t="s">
        <v>1175</v>
      </c>
      <c r="N174" s="379"/>
      <c r="O174" s="379"/>
      <c r="P174" s="379"/>
      <c r="Q174" s="379"/>
      <c r="R174" s="379"/>
      <c r="S174" s="379"/>
      <c r="T174" s="379"/>
      <c r="U174" s="383">
        <v>0</v>
      </c>
      <c r="V174" s="382">
        <v>2</v>
      </c>
      <c r="W174" s="376">
        <f t="shared" si="5"/>
        <v>0</v>
      </c>
    </row>
    <row r="175" spans="1:23" ht="143.25" customHeight="1">
      <c r="A175" s="381" t="s">
        <v>1174</v>
      </c>
      <c r="B175" s="351" t="s">
        <v>1173</v>
      </c>
      <c r="C175" s="349" t="s">
        <v>1170</v>
      </c>
      <c r="D175" s="348"/>
      <c r="E175" s="348"/>
      <c r="F175" s="351"/>
      <c r="G175" s="380"/>
      <c r="H175" s="379"/>
      <c r="I175" s="379"/>
      <c r="J175" s="380"/>
      <c r="K175" s="379"/>
      <c r="L175" s="379"/>
      <c r="M175" s="380"/>
      <c r="N175" s="379"/>
      <c r="O175" s="379"/>
      <c r="P175" s="379"/>
      <c r="Q175" s="379"/>
      <c r="R175" s="379"/>
      <c r="S175" s="379"/>
      <c r="T175" s="379"/>
      <c r="U175" s="378">
        <v>0</v>
      </c>
      <c r="V175" s="382">
        <v>2</v>
      </c>
      <c r="W175" s="376">
        <f t="shared" si="5"/>
        <v>0</v>
      </c>
    </row>
    <row r="176" spans="1:23" ht="135.75" customHeight="1">
      <c r="A176" s="381" t="s">
        <v>1172</v>
      </c>
      <c r="B176" s="351" t="s">
        <v>1171</v>
      </c>
      <c r="C176" s="349" t="s">
        <v>1170</v>
      </c>
      <c r="D176" s="348"/>
      <c r="E176" s="348"/>
      <c r="F176" s="351"/>
      <c r="G176" s="380"/>
      <c r="H176" s="379"/>
      <c r="I176" s="379"/>
      <c r="J176" s="380"/>
      <c r="K176" s="379"/>
      <c r="L176" s="379"/>
      <c r="M176" s="380"/>
      <c r="N176" s="379"/>
      <c r="O176" s="379"/>
      <c r="P176" s="379"/>
      <c r="Q176" s="379"/>
      <c r="R176" s="379"/>
      <c r="S176" s="379"/>
      <c r="T176" s="379"/>
      <c r="U176" s="378">
        <v>0</v>
      </c>
      <c r="V176" s="377">
        <v>3</v>
      </c>
      <c r="W176" s="376">
        <f t="shared" si="5"/>
        <v>0</v>
      </c>
    </row>
    <row r="177" spans="1:23" ht="15.75" thickBot="1">
      <c r="A177" s="375" t="s">
        <v>1169</v>
      </c>
      <c r="B177" s="374" t="s">
        <v>1168</v>
      </c>
      <c r="C177" s="373"/>
      <c r="D177" s="372"/>
      <c r="E177" s="372"/>
      <c r="F177" s="372"/>
      <c r="G177" s="372">
        <v>1200</v>
      </c>
      <c r="H177" s="372"/>
      <c r="I177" s="372"/>
      <c r="J177" s="372">
        <v>500</v>
      </c>
      <c r="K177" s="372"/>
      <c r="L177" s="372"/>
      <c r="M177" s="372">
        <v>2000</v>
      </c>
      <c r="N177" s="371"/>
      <c r="O177" s="371"/>
      <c r="P177" s="371"/>
      <c r="Q177" s="371"/>
      <c r="R177" s="371"/>
      <c r="S177" s="371"/>
      <c r="T177" s="371"/>
      <c r="U177" s="370">
        <v>0</v>
      </c>
      <c r="V177" s="340">
        <v>13</v>
      </c>
      <c r="W177" s="369">
        <f t="shared" si="5"/>
        <v>0</v>
      </c>
    </row>
    <row r="178" spans="1:23">
      <c r="B178" s="333" t="s">
        <v>1145</v>
      </c>
      <c r="W178" s="336">
        <f>SUM(W156:W177)</f>
        <v>0</v>
      </c>
    </row>
    <row r="179" spans="1:23">
      <c r="B179" s="335" t="s">
        <v>1159</v>
      </c>
      <c r="W179" s="334">
        <v>0</v>
      </c>
    </row>
    <row r="180" spans="1:23">
      <c r="B180" s="335" t="s">
        <v>879</v>
      </c>
      <c r="W180" s="334">
        <v>0</v>
      </c>
    </row>
    <row r="181" spans="1:23">
      <c r="B181" s="333" t="s">
        <v>1158</v>
      </c>
      <c r="W181" s="332">
        <f>SUM(W178:W180)</f>
        <v>0</v>
      </c>
    </row>
    <row r="182" spans="1:23">
      <c r="B182" s="335" t="s">
        <v>1157</v>
      </c>
      <c r="W182" s="334">
        <f>W183-W181</f>
        <v>0</v>
      </c>
    </row>
    <row r="183" spans="1:23">
      <c r="B183" s="333" t="s">
        <v>1156</v>
      </c>
      <c r="W183" s="332">
        <f>W181*1.21</f>
        <v>0</v>
      </c>
    </row>
    <row r="184" spans="1:23">
      <c r="A184" s="368"/>
      <c r="B184" s="367"/>
      <c r="C184" s="366"/>
      <c r="D184" s="365"/>
      <c r="E184" s="365"/>
      <c r="F184" s="365"/>
      <c r="G184" s="365"/>
      <c r="H184" s="365"/>
      <c r="I184" s="365"/>
      <c r="J184" s="365"/>
      <c r="K184" s="365"/>
      <c r="L184" s="365"/>
      <c r="M184" s="365"/>
      <c r="N184" s="364"/>
      <c r="O184" s="364"/>
      <c r="P184" s="364"/>
      <c r="Q184" s="364"/>
      <c r="R184" s="364"/>
      <c r="S184" s="364"/>
      <c r="T184" s="364"/>
      <c r="U184" s="363"/>
      <c r="V184" s="328"/>
      <c r="W184" s="362"/>
    </row>
    <row r="185" spans="1:23" ht="15.75" thickBot="1">
      <c r="A185" s="368"/>
      <c r="B185" s="367"/>
      <c r="C185" s="366"/>
      <c r="D185" s="365"/>
      <c r="E185" s="365"/>
      <c r="F185" s="365"/>
      <c r="G185" s="365"/>
      <c r="H185" s="365"/>
      <c r="I185" s="365"/>
      <c r="J185" s="365"/>
      <c r="K185" s="365"/>
      <c r="L185" s="365"/>
      <c r="M185" s="365"/>
      <c r="N185" s="364"/>
      <c r="O185" s="364"/>
      <c r="P185" s="364"/>
      <c r="Q185" s="364"/>
      <c r="R185" s="364"/>
      <c r="S185" s="364"/>
      <c r="T185" s="364"/>
      <c r="U185" s="363"/>
      <c r="V185" s="328"/>
      <c r="W185" s="362"/>
    </row>
    <row r="186" spans="1:23">
      <c r="A186" s="361"/>
      <c r="B186" s="360" t="s">
        <v>1167</v>
      </c>
      <c r="C186" s="359"/>
      <c r="D186" s="355"/>
      <c r="E186" s="355"/>
      <c r="F186" s="358"/>
      <c r="G186" s="358"/>
      <c r="H186" s="358"/>
      <c r="I186" s="358"/>
      <c r="J186" s="358"/>
      <c r="K186" s="358"/>
      <c r="L186" s="358"/>
      <c r="M186" s="358"/>
      <c r="N186" s="357"/>
      <c r="O186" s="357"/>
      <c r="P186" s="357"/>
      <c r="Q186" s="357"/>
      <c r="R186" s="357"/>
      <c r="S186" s="357"/>
      <c r="T186" s="357"/>
      <c r="U186" s="356"/>
      <c r="V186" s="355"/>
      <c r="W186" s="354">
        <f t="shared" ref="W186:W193" si="6">V186*U186</f>
        <v>0</v>
      </c>
    </row>
    <row r="187" spans="1:23" ht="254.25" customHeight="1">
      <c r="A187" s="352"/>
      <c r="B187" s="351" t="s">
        <v>1166</v>
      </c>
      <c r="C187" s="349"/>
      <c r="D187" s="348"/>
      <c r="E187" s="348"/>
      <c r="F187" s="347"/>
      <c r="G187" s="347"/>
      <c r="H187" s="347"/>
      <c r="I187" s="347"/>
      <c r="J187" s="347"/>
      <c r="K187" s="347"/>
      <c r="L187" s="347"/>
      <c r="M187" s="347"/>
      <c r="N187" s="346"/>
      <c r="O187" s="346"/>
      <c r="P187" s="346"/>
      <c r="Q187" s="346"/>
      <c r="R187" s="346"/>
      <c r="S187" s="346"/>
      <c r="T187" s="346"/>
      <c r="U187" s="353"/>
      <c r="V187" s="344"/>
      <c r="W187" s="343">
        <f t="shared" si="6"/>
        <v>0</v>
      </c>
    </row>
    <row r="188" spans="1:23" ht="103.5" customHeight="1">
      <c r="A188" s="352"/>
      <c r="B188" s="351" t="s">
        <v>1165</v>
      </c>
      <c r="C188" s="350"/>
      <c r="D188" s="349"/>
      <c r="E188" s="348"/>
      <c r="F188" s="347"/>
      <c r="G188" s="347"/>
      <c r="H188" s="347"/>
      <c r="I188" s="347"/>
      <c r="J188" s="347"/>
      <c r="K188" s="347"/>
      <c r="L188" s="347"/>
      <c r="M188" s="347"/>
      <c r="N188" s="346"/>
      <c r="O188" s="346"/>
      <c r="P188" s="346"/>
      <c r="Q188" s="346"/>
      <c r="R188" s="346"/>
      <c r="S188" s="346"/>
      <c r="T188" s="346"/>
      <c r="U188" s="345">
        <v>0</v>
      </c>
      <c r="V188" s="344">
        <v>13</v>
      </c>
      <c r="W188" s="343">
        <f t="shared" si="6"/>
        <v>0</v>
      </c>
    </row>
    <row r="189" spans="1:23" ht="104.25" customHeight="1">
      <c r="A189" s="352"/>
      <c r="B189" s="351" t="s">
        <v>1164</v>
      </c>
      <c r="C189" s="350"/>
      <c r="D189" s="349"/>
      <c r="E189" s="348"/>
      <c r="F189" s="347"/>
      <c r="G189" s="347"/>
      <c r="H189" s="347"/>
      <c r="I189" s="347"/>
      <c r="J189" s="347"/>
      <c r="K189" s="347"/>
      <c r="L189" s="347"/>
      <c r="M189" s="347"/>
      <c r="N189" s="346"/>
      <c r="O189" s="346"/>
      <c r="P189" s="346"/>
      <c r="Q189" s="346"/>
      <c r="R189" s="346"/>
      <c r="S189" s="346"/>
      <c r="T189" s="346"/>
      <c r="U189" s="345">
        <v>0</v>
      </c>
      <c r="V189" s="344">
        <v>2</v>
      </c>
      <c r="W189" s="343">
        <f t="shared" si="6"/>
        <v>0</v>
      </c>
    </row>
    <row r="190" spans="1:23" ht="104.25" customHeight="1">
      <c r="A190" s="352"/>
      <c r="B190" s="351" t="s">
        <v>1163</v>
      </c>
      <c r="C190" s="350"/>
      <c r="D190" s="349"/>
      <c r="E190" s="348"/>
      <c r="F190" s="347"/>
      <c r="G190" s="347"/>
      <c r="H190" s="347"/>
      <c r="I190" s="347"/>
      <c r="J190" s="347"/>
      <c r="K190" s="347"/>
      <c r="L190" s="347"/>
      <c r="M190" s="347"/>
      <c r="N190" s="346"/>
      <c r="O190" s="346"/>
      <c r="P190" s="346"/>
      <c r="Q190" s="346"/>
      <c r="R190" s="346"/>
      <c r="S190" s="346"/>
      <c r="T190" s="346"/>
      <c r="U190" s="345">
        <v>0</v>
      </c>
      <c r="V190" s="344">
        <v>1</v>
      </c>
      <c r="W190" s="343">
        <f t="shared" si="6"/>
        <v>0</v>
      </c>
    </row>
    <row r="191" spans="1:23" ht="104.25" customHeight="1">
      <c r="A191" s="352"/>
      <c r="B191" s="351" t="s">
        <v>1162</v>
      </c>
      <c r="C191" s="350"/>
      <c r="D191" s="349"/>
      <c r="E191" s="348"/>
      <c r="F191" s="347"/>
      <c r="G191" s="347"/>
      <c r="H191" s="347"/>
      <c r="I191" s="347"/>
      <c r="J191" s="347"/>
      <c r="K191" s="347"/>
      <c r="L191" s="347"/>
      <c r="M191" s="347"/>
      <c r="N191" s="346"/>
      <c r="O191" s="346"/>
      <c r="P191" s="346"/>
      <c r="Q191" s="346"/>
      <c r="R191" s="346"/>
      <c r="S191" s="346"/>
      <c r="T191" s="346"/>
      <c r="U191" s="345">
        <v>0</v>
      </c>
      <c r="V191" s="344">
        <v>1</v>
      </c>
      <c r="W191" s="343">
        <f t="shared" si="6"/>
        <v>0</v>
      </c>
    </row>
    <row r="192" spans="1:23" ht="132" customHeight="1">
      <c r="A192" s="352"/>
      <c r="B192" s="351" t="s">
        <v>1161</v>
      </c>
      <c r="C192" s="350"/>
      <c r="D192" s="349"/>
      <c r="E192" s="348"/>
      <c r="F192" s="347"/>
      <c r="G192" s="347"/>
      <c r="H192" s="347"/>
      <c r="I192" s="347"/>
      <c r="J192" s="347"/>
      <c r="K192" s="347"/>
      <c r="L192" s="347"/>
      <c r="M192" s="347"/>
      <c r="N192" s="346"/>
      <c r="O192" s="346"/>
      <c r="P192" s="346"/>
      <c r="Q192" s="346"/>
      <c r="R192" s="346"/>
      <c r="S192" s="346"/>
      <c r="T192" s="346"/>
      <c r="U192" s="345">
        <v>0</v>
      </c>
      <c r="V192" s="344">
        <v>1</v>
      </c>
      <c r="W192" s="343">
        <f t="shared" si="6"/>
        <v>0</v>
      </c>
    </row>
    <row r="193" spans="1:23" ht="89.25" customHeight="1">
      <c r="A193" s="352"/>
      <c r="B193" s="351" t="s">
        <v>1160</v>
      </c>
      <c r="C193" s="350"/>
      <c r="D193" s="349"/>
      <c r="E193" s="348"/>
      <c r="F193" s="347"/>
      <c r="G193" s="347"/>
      <c r="H193" s="347"/>
      <c r="I193" s="347"/>
      <c r="J193" s="347"/>
      <c r="K193" s="347"/>
      <c r="L193" s="347"/>
      <c r="M193" s="347"/>
      <c r="N193" s="346"/>
      <c r="O193" s="346"/>
      <c r="P193" s="346"/>
      <c r="Q193" s="346"/>
      <c r="R193" s="346"/>
      <c r="S193" s="346"/>
      <c r="T193" s="346"/>
      <c r="U193" s="345">
        <v>0</v>
      </c>
      <c r="V193" s="344">
        <v>1</v>
      </c>
      <c r="W193" s="343">
        <f t="shared" si="6"/>
        <v>0</v>
      </c>
    </row>
    <row r="194" spans="1:23" ht="15.75" thickBot="1">
      <c r="A194" s="342"/>
      <c r="B194" s="338"/>
      <c r="C194" s="338"/>
      <c r="D194" s="341"/>
      <c r="E194" s="340"/>
      <c r="F194" s="338"/>
      <c r="G194" s="338"/>
      <c r="H194" s="338"/>
      <c r="I194" s="338"/>
      <c r="J194" s="338"/>
      <c r="K194" s="338"/>
      <c r="L194" s="338"/>
      <c r="M194" s="338"/>
      <c r="N194" s="338"/>
      <c r="O194" s="338"/>
      <c r="P194" s="338"/>
      <c r="Q194" s="338"/>
      <c r="R194" s="338"/>
      <c r="S194" s="338"/>
      <c r="T194" s="338"/>
      <c r="U194" s="339"/>
      <c r="V194" s="338"/>
      <c r="W194" s="337"/>
    </row>
    <row r="195" spans="1:23">
      <c r="B195" s="333" t="s">
        <v>1145</v>
      </c>
      <c r="W195" s="336">
        <f>SUM(W187:W194)</f>
        <v>0</v>
      </c>
    </row>
    <row r="196" spans="1:23">
      <c r="B196" s="335" t="s">
        <v>1159</v>
      </c>
      <c r="W196" s="334">
        <v>0</v>
      </c>
    </row>
    <row r="197" spans="1:23">
      <c r="B197" s="335" t="s">
        <v>879</v>
      </c>
      <c r="W197" s="334">
        <v>0</v>
      </c>
    </row>
    <row r="198" spans="1:23">
      <c r="B198" s="333" t="s">
        <v>1158</v>
      </c>
      <c r="W198" s="332">
        <f>SUM(W195:W197)</f>
        <v>0</v>
      </c>
    </row>
    <row r="199" spans="1:23">
      <c r="B199" s="335" t="s">
        <v>1157</v>
      </c>
      <c r="W199" s="334">
        <f>W200-W198</f>
        <v>0</v>
      </c>
    </row>
    <row r="200" spans="1:23">
      <c r="B200" s="333" t="s">
        <v>1156</v>
      </c>
      <c r="W200" s="332">
        <f>W198*1.21</f>
        <v>0</v>
      </c>
    </row>
    <row r="201" spans="1:23">
      <c r="B201" s="333"/>
      <c r="W201" s="332"/>
    </row>
    <row r="202" spans="1:23">
      <c r="B202" s="333" t="s">
        <v>1155</v>
      </c>
      <c r="W202" s="332">
        <f>W198+W181+W145+W150</f>
        <v>0</v>
      </c>
    </row>
    <row r="203" spans="1:23">
      <c r="B203" s="333" t="s">
        <v>1154</v>
      </c>
      <c r="W203" s="332">
        <f>W199+W182+W146+W151</f>
        <v>0</v>
      </c>
    </row>
    <row r="204" spans="1:23">
      <c r="B204" s="333" t="s">
        <v>1153</v>
      </c>
      <c r="W204" s="332">
        <f>W200+W183+W147+W152</f>
        <v>0</v>
      </c>
    </row>
    <row r="208" spans="1:23" ht="150">
      <c r="B208" s="331" t="s">
        <v>1152</v>
      </c>
    </row>
    <row r="209" spans="2:2">
      <c r="B209" s="330"/>
    </row>
  </sheetData>
  <printOptions horizontalCentered="1"/>
  <pageMargins left="0.70866141732283472" right="0.70866141732283472" top="0.78740157480314965" bottom="0.78740157480314965" header="0.31496062992125984" footer="0.31496062992125984"/>
  <pageSetup paperSize="9" scale="38" fitToHeight="40" orientation="landscape" r:id="rId1"/>
  <headerFooter>
    <oddHeader>&amp;LRekonstrukce ZŠ Písečná, Chomutov&amp;CSeznam strojů a zařízení</oddHeader>
    <oddFooter>&amp;C&amp;P/&amp;N&amp;RBT23-089-04</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DB9A0C-EDB5-4709-B7E4-A6B132CC3415}">
  <dimension ref="A1:K257"/>
  <sheetViews>
    <sheetView topLeftCell="A232" zoomScaleNormal="100" workbookViewId="0">
      <selection activeCell="C20" sqref="C20"/>
    </sheetView>
  </sheetViews>
  <sheetFormatPr defaultRowHeight="12.75"/>
  <cols>
    <col min="1" max="1" width="7.83203125" style="241" customWidth="1"/>
    <col min="2" max="2" width="12.5" style="241" customWidth="1"/>
    <col min="3" max="3" width="81.33203125" style="241" customWidth="1"/>
    <col min="4" max="5" width="5" style="241" customWidth="1"/>
    <col min="6" max="6" width="11.33203125" style="241" customWidth="1"/>
    <col min="7" max="7" width="10.1640625" style="241" customWidth="1"/>
    <col min="8" max="9" width="11.33203125" style="241" customWidth="1"/>
    <col min="10" max="10" width="10.1640625" style="241" customWidth="1"/>
    <col min="11" max="11" width="12.5" style="241" customWidth="1"/>
    <col min="12" max="16384" width="9.33203125" style="241"/>
  </cols>
  <sheetData>
    <row r="1" spans="1:11" ht="15" customHeight="1">
      <c r="A1" s="655" t="s">
        <v>1151</v>
      </c>
      <c r="B1" s="653" t="s">
        <v>51</v>
      </c>
      <c r="C1" s="657" t="s">
        <v>748</v>
      </c>
      <c r="D1" s="658" t="s">
        <v>1150</v>
      </c>
      <c r="E1" s="658" t="s">
        <v>1149</v>
      </c>
      <c r="F1" s="650" t="s">
        <v>1148</v>
      </c>
      <c r="G1" s="651"/>
      <c r="H1" s="652"/>
      <c r="I1" s="650" t="s">
        <v>1147</v>
      </c>
      <c r="J1" s="651"/>
      <c r="K1" s="652"/>
    </row>
    <row r="2" spans="1:11" ht="41.25" customHeight="1" thickBot="1">
      <c r="A2" s="656"/>
      <c r="B2" s="654"/>
      <c r="C2" s="656"/>
      <c r="D2" s="659"/>
      <c r="E2" s="659"/>
      <c r="F2" s="324" t="s">
        <v>1145</v>
      </c>
      <c r="G2" s="324" t="s">
        <v>1144</v>
      </c>
      <c r="H2" s="325" t="s">
        <v>1146</v>
      </c>
      <c r="I2" s="324" t="s">
        <v>1145</v>
      </c>
      <c r="J2" s="324" t="s">
        <v>1144</v>
      </c>
      <c r="K2" s="323" t="s">
        <v>1143</v>
      </c>
    </row>
    <row r="3" spans="1:11" ht="15" customHeight="1" thickTop="1">
      <c r="A3" s="278" t="s">
        <v>1142</v>
      </c>
      <c r="B3" s="277"/>
      <c r="C3" s="277"/>
      <c r="D3" s="277"/>
      <c r="E3" s="277"/>
      <c r="F3" s="277"/>
      <c r="G3" s="277"/>
      <c r="H3" s="277"/>
      <c r="I3" s="277"/>
      <c r="J3" s="277"/>
      <c r="K3" s="276"/>
    </row>
    <row r="4" spans="1:11" ht="15" customHeight="1">
      <c r="A4" s="273" t="s">
        <v>1141</v>
      </c>
      <c r="B4" s="273"/>
      <c r="C4" s="322" t="s">
        <v>1140</v>
      </c>
      <c r="D4" s="271">
        <v>1</v>
      </c>
      <c r="E4" s="270" t="s">
        <v>893</v>
      </c>
      <c r="F4" s="259"/>
      <c r="G4" s="259"/>
      <c r="H4" s="280">
        <f>F4+G10+G11</f>
        <v>0</v>
      </c>
      <c r="I4" s="268">
        <f>PRODUCT(D4*F4)</f>
        <v>0</v>
      </c>
      <c r="J4" s="268"/>
      <c r="K4" s="280">
        <f>I4+J10+J11</f>
        <v>0</v>
      </c>
    </row>
    <row r="5" spans="1:11" ht="15" customHeight="1">
      <c r="A5" s="273"/>
      <c r="B5" s="273"/>
      <c r="C5" s="270" t="s">
        <v>1139</v>
      </c>
      <c r="D5" s="271"/>
      <c r="E5" s="270"/>
      <c r="F5" s="259"/>
      <c r="G5" s="259"/>
      <c r="H5" s="280"/>
      <c r="I5" s="268"/>
      <c r="J5" s="268"/>
      <c r="K5" s="268"/>
    </row>
    <row r="6" spans="1:11" ht="69.95" customHeight="1">
      <c r="A6" s="273"/>
      <c r="B6" s="273"/>
      <c r="C6" s="279" t="s">
        <v>1138</v>
      </c>
      <c r="D6" s="271"/>
      <c r="E6" s="270"/>
      <c r="F6" s="259"/>
      <c r="G6" s="259"/>
      <c r="H6" s="280"/>
      <c r="I6" s="268"/>
      <c r="J6" s="268"/>
      <c r="K6" s="268"/>
    </row>
    <row r="7" spans="1:11" ht="15" customHeight="1">
      <c r="A7" s="273"/>
      <c r="B7" s="273"/>
      <c r="C7" s="270" t="s">
        <v>1137</v>
      </c>
      <c r="D7" s="271"/>
      <c r="E7" s="270"/>
      <c r="F7" s="259"/>
      <c r="G7" s="259"/>
      <c r="H7" s="280"/>
      <c r="I7" s="268"/>
      <c r="J7" s="268"/>
      <c r="K7" s="268"/>
    </row>
    <row r="8" spans="1:11" ht="24.95" customHeight="1">
      <c r="A8" s="273"/>
      <c r="B8" s="273"/>
      <c r="C8" s="279" t="s">
        <v>1136</v>
      </c>
      <c r="D8" s="271"/>
      <c r="E8" s="270"/>
      <c r="F8" s="259"/>
      <c r="G8" s="259"/>
      <c r="H8" s="280"/>
      <c r="I8" s="268"/>
      <c r="J8" s="268"/>
      <c r="K8" s="268"/>
    </row>
    <row r="9" spans="1:11" ht="60" customHeight="1">
      <c r="A9" s="273"/>
      <c r="B9" s="290"/>
      <c r="C9" s="285" t="s">
        <v>1135</v>
      </c>
      <c r="D9" s="295"/>
      <c r="E9" s="266"/>
      <c r="F9" s="293"/>
      <c r="G9" s="293"/>
      <c r="H9" s="321"/>
      <c r="I9" s="267"/>
      <c r="J9" s="267"/>
      <c r="K9" s="267"/>
    </row>
    <row r="10" spans="1:11" ht="15" customHeight="1">
      <c r="A10" s="273"/>
      <c r="B10" s="273" t="s">
        <v>1121</v>
      </c>
      <c r="C10" s="270" t="s">
        <v>1134</v>
      </c>
      <c r="D10" s="271">
        <v>1</v>
      </c>
      <c r="E10" s="270" t="s">
        <v>893</v>
      </c>
      <c r="F10" s="259"/>
      <c r="G10" s="259"/>
      <c r="H10" s="280"/>
      <c r="I10" s="268"/>
      <c r="J10" s="268">
        <f>D10*G10</f>
        <v>0</v>
      </c>
      <c r="K10" s="259"/>
    </row>
    <row r="11" spans="1:11" ht="15" customHeight="1">
      <c r="A11" s="273"/>
      <c r="B11" s="273" t="s">
        <v>1121</v>
      </c>
      <c r="C11" s="279" t="s">
        <v>1133</v>
      </c>
      <c r="D11" s="271">
        <v>1</v>
      </c>
      <c r="E11" s="270" t="s">
        <v>893</v>
      </c>
      <c r="F11" s="259"/>
      <c r="G11" s="259"/>
      <c r="H11" s="280"/>
      <c r="I11" s="268"/>
      <c r="J11" s="268">
        <f>D11*G11</f>
        <v>0</v>
      </c>
      <c r="K11" s="259"/>
    </row>
    <row r="12" spans="1:11" ht="15" customHeight="1">
      <c r="A12" s="320" t="s">
        <v>1132</v>
      </c>
      <c r="B12" s="320"/>
      <c r="C12" s="318" t="s">
        <v>1131</v>
      </c>
      <c r="D12" s="319">
        <v>1</v>
      </c>
      <c r="E12" s="318" t="s">
        <v>893</v>
      </c>
      <c r="F12" s="317"/>
      <c r="G12" s="317"/>
      <c r="H12" s="315">
        <f>F12+G22</f>
        <v>0</v>
      </c>
      <c r="I12" s="316">
        <f>D12*F12</f>
        <v>0</v>
      </c>
      <c r="J12" s="316"/>
      <c r="K12" s="315">
        <f>I12+J22</f>
        <v>0</v>
      </c>
    </row>
    <row r="13" spans="1:11" ht="15" customHeight="1">
      <c r="A13" s="314"/>
      <c r="B13" s="314"/>
      <c r="C13" s="313" t="s">
        <v>1130</v>
      </c>
      <c r="D13" s="312"/>
      <c r="E13" s="311"/>
      <c r="F13" s="310"/>
      <c r="G13" s="310"/>
      <c r="H13" s="309"/>
      <c r="I13" s="308"/>
      <c r="J13" s="308"/>
      <c r="K13" s="308"/>
    </row>
    <row r="14" spans="1:11" ht="15" customHeight="1">
      <c r="A14" s="314"/>
      <c r="B14" s="314"/>
      <c r="C14" s="313" t="s">
        <v>1129</v>
      </c>
      <c r="D14" s="312"/>
      <c r="E14" s="311"/>
      <c r="F14" s="310"/>
      <c r="G14" s="310"/>
      <c r="H14" s="309"/>
      <c r="I14" s="308"/>
      <c r="J14" s="308"/>
      <c r="K14" s="308"/>
    </row>
    <row r="15" spans="1:11" ht="39.950000000000003" customHeight="1">
      <c r="A15" s="314"/>
      <c r="B15" s="314"/>
      <c r="C15" s="313" t="s">
        <v>1128</v>
      </c>
      <c r="D15" s="312"/>
      <c r="E15" s="311"/>
      <c r="F15" s="310"/>
      <c r="G15" s="310"/>
      <c r="H15" s="309"/>
      <c r="I15" s="308"/>
      <c r="J15" s="308"/>
      <c r="K15" s="308"/>
    </row>
    <row r="16" spans="1:11" ht="50.1" customHeight="1">
      <c r="A16" s="314"/>
      <c r="B16" s="314"/>
      <c r="C16" s="313" t="s">
        <v>1127</v>
      </c>
      <c r="D16" s="312"/>
      <c r="E16" s="311"/>
      <c r="F16" s="310"/>
      <c r="G16" s="310"/>
      <c r="H16" s="309"/>
      <c r="I16" s="308"/>
      <c r="J16" s="308"/>
      <c r="K16" s="308"/>
    </row>
    <row r="17" spans="1:11" ht="15" customHeight="1">
      <c r="A17" s="314"/>
      <c r="B17" s="314"/>
      <c r="C17" s="313" t="s">
        <v>1126</v>
      </c>
      <c r="D17" s="312"/>
      <c r="E17" s="311"/>
      <c r="F17" s="310"/>
      <c r="G17" s="310"/>
      <c r="H17" s="309"/>
      <c r="I17" s="308"/>
      <c r="J17" s="308"/>
      <c r="K17" s="308"/>
    </row>
    <row r="18" spans="1:11" ht="15" customHeight="1">
      <c r="A18" s="314"/>
      <c r="B18" s="314"/>
      <c r="C18" s="313" t="s">
        <v>1125</v>
      </c>
      <c r="D18" s="312"/>
      <c r="E18" s="311"/>
      <c r="F18" s="310"/>
      <c r="G18" s="310"/>
      <c r="H18" s="309"/>
      <c r="I18" s="308"/>
      <c r="J18" s="308"/>
      <c r="K18" s="308"/>
    </row>
    <row r="19" spans="1:11" ht="15" customHeight="1">
      <c r="A19" s="314"/>
      <c r="B19" s="314"/>
      <c r="C19" s="313" t="s">
        <v>1124</v>
      </c>
      <c r="D19" s="312"/>
      <c r="E19" s="311"/>
      <c r="F19" s="310"/>
      <c r="G19" s="310"/>
      <c r="H19" s="309"/>
      <c r="I19" s="308"/>
      <c r="J19" s="308"/>
      <c r="K19" s="308"/>
    </row>
    <row r="20" spans="1:11" ht="24.95" customHeight="1">
      <c r="A20" s="314"/>
      <c r="B20" s="314"/>
      <c r="C20" s="313" t="s">
        <v>1123</v>
      </c>
      <c r="D20" s="312"/>
      <c r="E20" s="311"/>
      <c r="F20" s="310"/>
      <c r="G20" s="310"/>
      <c r="H20" s="309"/>
      <c r="I20" s="308"/>
      <c r="J20" s="308"/>
      <c r="K20" s="308"/>
    </row>
    <row r="21" spans="1:11" ht="15" customHeight="1">
      <c r="A21" s="273"/>
      <c r="B21" s="273"/>
      <c r="C21" s="307" t="s">
        <v>1122</v>
      </c>
      <c r="D21" s="295"/>
      <c r="E21" s="266"/>
      <c r="F21" s="294"/>
      <c r="G21" s="294"/>
      <c r="H21" s="293"/>
      <c r="I21" s="267"/>
      <c r="J21" s="267"/>
      <c r="K21" s="267"/>
    </row>
    <row r="22" spans="1:11" ht="15" customHeight="1">
      <c r="A22" s="273"/>
      <c r="B22" s="273" t="s">
        <v>1121</v>
      </c>
      <c r="C22" s="270" t="s">
        <v>1120</v>
      </c>
      <c r="D22" s="271">
        <v>1</v>
      </c>
      <c r="E22" s="270" t="s">
        <v>893</v>
      </c>
      <c r="F22" s="259"/>
      <c r="G22" s="259"/>
      <c r="H22" s="280"/>
      <c r="I22" s="268"/>
      <c r="J22" s="268">
        <f>D22*G22</f>
        <v>0</v>
      </c>
      <c r="K22" s="259"/>
    </row>
    <row r="23" spans="1:11" ht="15" customHeight="1">
      <c r="A23" s="273" t="s">
        <v>1119</v>
      </c>
      <c r="B23" s="290"/>
      <c r="C23" s="270" t="s">
        <v>1118</v>
      </c>
      <c r="D23" s="271">
        <v>1</v>
      </c>
      <c r="E23" s="270" t="s">
        <v>893</v>
      </c>
      <c r="F23" s="259"/>
      <c r="G23" s="280"/>
      <c r="H23" s="280">
        <f>F23+G25</f>
        <v>0</v>
      </c>
      <c r="I23" s="268">
        <f>PRODUCT(D23*F23)</f>
        <v>0</v>
      </c>
      <c r="J23" s="268"/>
      <c r="K23" s="280">
        <f>I23+J25</f>
        <v>0</v>
      </c>
    </row>
    <row r="24" spans="1:11" ht="15" customHeight="1">
      <c r="A24" s="273"/>
      <c r="B24" s="290"/>
      <c r="C24" s="291" t="s">
        <v>1117</v>
      </c>
      <c r="D24" s="271"/>
      <c r="E24" s="270"/>
      <c r="F24" s="280"/>
      <c r="G24" s="280"/>
      <c r="H24" s="306"/>
      <c r="I24" s="268"/>
      <c r="J24" s="268"/>
      <c r="K24" s="268"/>
    </row>
    <row r="25" spans="1:11" ht="15" customHeight="1">
      <c r="A25" s="273"/>
      <c r="B25" s="290"/>
      <c r="C25" s="270" t="s">
        <v>1116</v>
      </c>
      <c r="D25" s="271">
        <v>1</v>
      </c>
      <c r="E25" s="270" t="s">
        <v>893</v>
      </c>
      <c r="F25" s="280"/>
      <c r="G25" s="259"/>
      <c r="H25" s="306"/>
      <c r="I25" s="268"/>
      <c r="J25" s="268">
        <f>D25*G25</f>
        <v>0</v>
      </c>
      <c r="K25" s="268"/>
    </row>
    <row r="26" spans="1:11" ht="24.95" customHeight="1">
      <c r="A26" s="273" t="s">
        <v>1115</v>
      </c>
      <c r="B26" s="273"/>
      <c r="C26" s="279" t="s">
        <v>1114</v>
      </c>
      <c r="D26" s="269">
        <v>2</v>
      </c>
      <c r="E26" s="270" t="s">
        <v>893</v>
      </c>
      <c r="F26" s="259"/>
      <c r="G26" s="259"/>
      <c r="H26" s="280">
        <f>F26+G28</f>
        <v>0</v>
      </c>
      <c r="I26" s="268">
        <f>PRODUCT(D26*F26)</f>
        <v>0</v>
      </c>
      <c r="J26" s="268"/>
      <c r="K26" s="280">
        <f>I26+J28</f>
        <v>0</v>
      </c>
    </row>
    <row r="27" spans="1:11" ht="27.95" customHeight="1">
      <c r="A27" s="273"/>
      <c r="B27" s="273"/>
      <c r="C27" s="285" t="s">
        <v>1113</v>
      </c>
      <c r="D27" s="271"/>
      <c r="E27" s="270"/>
      <c r="F27" s="259"/>
      <c r="G27" s="259"/>
      <c r="H27" s="280"/>
      <c r="I27" s="268"/>
      <c r="J27" s="268"/>
      <c r="K27" s="268"/>
    </row>
    <row r="28" spans="1:11" ht="15" customHeight="1">
      <c r="A28" s="273"/>
      <c r="B28" s="273" t="s">
        <v>1112</v>
      </c>
      <c r="C28" s="270" t="s">
        <v>1111</v>
      </c>
      <c r="D28" s="271">
        <v>2</v>
      </c>
      <c r="E28" s="270" t="s">
        <v>893</v>
      </c>
      <c r="F28" s="259"/>
      <c r="G28" s="259"/>
      <c r="H28" s="280"/>
      <c r="I28" s="268"/>
      <c r="J28" s="268">
        <f>PRODUCT(D28*G28)</f>
        <v>0</v>
      </c>
      <c r="K28" s="268"/>
    </row>
    <row r="29" spans="1:11" s="300" customFormat="1" ht="15" customHeight="1">
      <c r="A29" s="305" t="s">
        <v>1110</v>
      </c>
      <c r="B29" s="305"/>
      <c r="C29" s="304" t="s">
        <v>1109</v>
      </c>
      <c r="D29" s="303">
        <v>2</v>
      </c>
      <c r="E29" s="302" t="s">
        <v>893</v>
      </c>
      <c r="F29" s="301"/>
      <c r="G29" s="301"/>
      <c r="H29" s="280">
        <f>F29+G30</f>
        <v>0</v>
      </c>
      <c r="I29" s="268">
        <f>PRODUCT(D29*F29)</f>
        <v>0</v>
      </c>
      <c r="J29" s="268"/>
      <c r="K29" s="280">
        <f>I29+J30</f>
        <v>0</v>
      </c>
    </row>
    <row r="30" spans="1:11" ht="15" customHeight="1">
      <c r="A30" s="273"/>
      <c r="B30" s="273"/>
      <c r="C30" s="270" t="s">
        <v>1108</v>
      </c>
      <c r="D30" s="271">
        <v>2</v>
      </c>
      <c r="E30" s="270" t="s">
        <v>893</v>
      </c>
      <c r="F30" s="259"/>
      <c r="G30" s="259"/>
      <c r="H30" s="280"/>
      <c r="I30" s="268"/>
      <c r="J30" s="268">
        <f>PRODUCT(D30*G30)</f>
        <v>0</v>
      </c>
      <c r="K30" s="268"/>
    </row>
    <row r="31" spans="1:11" ht="15" customHeight="1">
      <c r="A31" s="273" t="s">
        <v>1107</v>
      </c>
      <c r="B31" s="273"/>
      <c r="C31" s="270" t="s">
        <v>1106</v>
      </c>
      <c r="D31" s="269">
        <v>70</v>
      </c>
      <c r="E31" s="270" t="s">
        <v>114</v>
      </c>
      <c r="F31" s="259"/>
      <c r="G31" s="259"/>
      <c r="H31" s="280">
        <f>F31+G32</f>
        <v>0</v>
      </c>
      <c r="I31" s="268">
        <f>PRODUCT(D31*F31)</f>
        <v>0</v>
      </c>
      <c r="J31" s="268"/>
      <c r="K31" s="280">
        <f>I31+J32</f>
        <v>0</v>
      </c>
    </row>
    <row r="32" spans="1:11" ht="15" customHeight="1">
      <c r="A32" s="273"/>
      <c r="B32" s="273" t="s">
        <v>1105</v>
      </c>
      <c r="C32" s="270" t="s">
        <v>1104</v>
      </c>
      <c r="D32" s="271">
        <v>70</v>
      </c>
      <c r="E32" s="270" t="s">
        <v>114</v>
      </c>
      <c r="F32" s="259"/>
      <c r="G32" s="259"/>
      <c r="H32" s="280"/>
      <c r="I32" s="268"/>
      <c r="J32" s="268">
        <f>PRODUCT(D32*G32)</f>
        <v>0</v>
      </c>
      <c r="K32" s="268"/>
    </row>
    <row r="33" spans="1:11" ht="15" customHeight="1">
      <c r="A33" s="273" t="s">
        <v>1103</v>
      </c>
      <c r="B33" s="273"/>
      <c r="C33" s="287" t="s">
        <v>1102</v>
      </c>
      <c r="D33" s="271">
        <v>1</v>
      </c>
      <c r="E33" s="287" t="s">
        <v>893</v>
      </c>
      <c r="F33" s="254"/>
      <c r="G33" s="259"/>
      <c r="H33" s="280">
        <f>F33+G34</f>
        <v>0</v>
      </c>
      <c r="I33" s="268">
        <f>PRODUCT(D33*F33)</f>
        <v>0</v>
      </c>
      <c r="J33" s="268"/>
      <c r="K33" s="280">
        <f>I33+J34</f>
        <v>0</v>
      </c>
    </row>
    <row r="34" spans="1:11" ht="15" customHeight="1">
      <c r="A34" s="273"/>
      <c r="B34" s="273"/>
      <c r="C34" s="270" t="s">
        <v>1101</v>
      </c>
      <c r="D34" s="271">
        <v>1</v>
      </c>
      <c r="E34" s="287" t="s">
        <v>893</v>
      </c>
      <c r="F34" s="259"/>
      <c r="G34" s="259"/>
      <c r="H34" s="280"/>
      <c r="I34" s="268"/>
      <c r="J34" s="268">
        <f>PRODUCT(D34*G34)</f>
        <v>0</v>
      </c>
      <c r="K34" s="268"/>
    </row>
    <row r="35" spans="1:11" ht="15" customHeight="1">
      <c r="A35" s="273" t="s">
        <v>1100</v>
      </c>
      <c r="B35" s="273"/>
      <c r="C35" s="287" t="s">
        <v>1099</v>
      </c>
      <c r="D35" s="271">
        <v>25</v>
      </c>
      <c r="E35" s="270" t="s">
        <v>114</v>
      </c>
      <c r="F35" s="259"/>
      <c r="G35" s="259"/>
      <c r="H35" s="280">
        <f>F35+G36</f>
        <v>0</v>
      </c>
      <c r="I35" s="268">
        <f>PRODUCT(D35*F35)</f>
        <v>0</v>
      </c>
      <c r="J35" s="268"/>
      <c r="K35" s="280">
        <f>I35+J36</f>
        <v>0</v>
      </c>
    </row>
    <row r="36" spans="1:11" ht="15" customHeight="1">
      <c r="A36" s="273"/>
      <c r="B36" s="273"/>
      <c r="C36" s="270" t="s">
        <v>1098</v>
      </c>
      <c r="D36" s="271">
        <v>25</v>
      </c>
      <c r="E36" s="270" t="s">
        <v>114</v>
      </c>
      <c r="F36" s="259"/>
      <c r="G36" s="259"/>
      <c r="H36" s="268"/>
      <c r="I36" s="268"/>
      <c r="J36" s="268">
        <f>PRODUCT(D36*G36)</f>
        <v>0</v>
      </c>
      <c r="K36" s="268"/>
    </row>
    <row r="37" spans="1:11" ht="15" customHeight="1">
      <c r="A37" s="273" t="s">
        <v>1097</v>
      </c>
      <c r="B37" s="273"/>
      <c r="C37" s="287" t="s">
        <v>1096</v>
      </c>
      <c r="D37" s="271">
        <v>8</v>
      </c>
      <c r="E37" s="270" t="s">
        <v>114</v>
      </c>
      <c r="F37" s="259"/>
      <c r="G37" s="259"/>
      <c r="H37" s="280">
        <f>F37+G38</f>
        <v>0</v>
      </c>
      <c r="I37" s="268">
        <f>PRODUCT(D37*F37)</f>
        <v>0</v>
      </c>
      <c r="J37" s="268"/>
      <c r="K37" s="280">
        <f>I37+J38</f>
        <v>0</v>
      </c>
    </row>
    <row r="38" spans="1:11" ht="15" customHeight="1">
      <c r="A38" s="273"/>
      <c r="B38" s="273"/>
      <c r="C38" s="270" t="s">
        <v>1095</v>
      </c>
      <c r="D38" s="271">
        <v>8</v>
      </c>
      <c r="E38" s="270" t="s">
        <v>114</v>
      </c>
      <c r="F38" s="259"/>
      <c r="G38" s="259"/>
      <c r="H38" s="268"/>
      <c r="I38" s="268"/>
      <c r="J38" s="268">
        <f>PRODUCT(D38*G38)</f>
        <v>0</v>
      </c>
      <c r="K38" s="268"/>
    </row>
    <row r="39" spans="1:11" ht="15" customHeight="1">
      <c r="A39" s="273" t="s">
        <v>1094</v>
      </c>
      <c r="B39" s="273"/>
      <c r="C39" s="299" t="s">
        <v>1093</v>
      </c>
      <c r="D39" s="271">
        <v>5</v>
      </c>
      <c r="E39" s="270" t="s">
        <v>881</v>
      </c>
      <c r="F39" s="259"/>
      <c r="G39" s="259"/>
      <c r="H39" s="259">
        <f>F39</f>
        <v>0</v>
      </c>
      <c r="I39" s="259">
        <f>D39*F39</f>
        <v>0</v>
      </c>
      <c r="J39" s="268"/>
      <c r="K39" s="268">
        <f>I39</f>
        <v>0</v>
      </c>
    </row>
    <row r="40" spans="1:11" ht="27.95" customHeight="1">
      <c r="A40" s="273" t="s">
        <v>1092</v>
      </c>
      <c r="B40" s="273"/>
      <c r="C40" s="279" t="s">
        <v>1091</v>
      </c>
      <c r="D40" s="271">
        <v>2</v>
      </c>
      <c r="E40" s="270" t="s">
        <v>893</v>
      </c>
      <c r="F40" s="259"/>
      <c r="G40" s="259"/>
      <c r="H40" s="259">
        <f>G40</f>
        <v>0</v>
      </c>
      <c r="I40" s="259"/>
      <c r="J40" s="259">
        <f>D40*G40</f>
        <v>0</v>
      </c>
      <c r="K40" s="268">
        <f>I40+J40</f>
        <v>0</v>
      </c>
    </row>
    <row r="41" spans="1:11" ht="15" customHeight="1">
      <c r="A41" s="290" t="s">
        <v>1090</v>
      </c>
      <c r="B41" s="290"/>
      <c r="C41" s="261" t="s">
        <v>1088</v>
      </c>
      <c r="D41" s="255">
        <v>1</v>
      </c>
      <c r="E41" s="261" t="s">
        <v>893</v>
      </c>
      <c r="F41" s="259"/>
      <c r="G41" s="259"/>
      <c r="H41" s="280">
        <f>F41+G43</f>
        <v>0</v>
      </c>
      <c r="I41" s="268">
        <f>PRODUCT(D41*F41)</f>
        <v>0</v>
      </c>
      <c r="J41" s="268"/>
      <c r="K41" s="280">
        <f>I41+J43</f>
        <v>0</v>
      </c>
    </row>
    <row r="42" spans="1:11" ht="15" customHeight="1">
      <c r="A42" s="290"/>
      <c r="B42" s="290"/>
      <c r="C42" s="291" t="s">
        <v>1083</v>
      </c>
      <c r="D42" s="255"/>
      <c r="E42" s="261"/>
      <c r="F42" s="259"/>
      <c r="G42" s="259"/>
      <c r="H42" s="259"/>
      <c r="I42" s="268"/>
      <c r="J42" s="268"/>
      <c r="K42" s="268"/>
    </row>
    <row r="43" spans="1:11" ht="15" customHeight="1">
      <c r="A43" s="290"/>
      <c r="B43" s="290"/>
      <c r="C43" s="270" t="s">
        <v>1082</v>
      </c>
      <c r="D43" s="255">
        <v>1</v>
      </c>
      <c r="E43" s="261" t="s">
        <v>893</v>
      </c>
      <c r="F43" s="259"/>
      <c r="G43" s="259"/>
      <c r="H43" s="284"/>
      <c r="I43" s="268"/>
      <c r="J43" s="259">
        <f>D43*G43</f>
        <v>0</v>
      </c>
      <c r="K43" s="268"/>
    </row>
    <row r="44" spans="1:11" ht="15" customHeight="1">
      <c r="A44" s="290" t="s">
        <v>1089</v>
      </c>
      <c r="B44" s="290"/>
      <c r="C44" s="261" t="s">
        <v>1088</v>
      </c>
      <c r="D44" s="255">
        <v>1</v>
      </c>
      <c r="E44" s="261" t="s">
        <v>893</v>
      </c>
      <c r="F44" s="259"/>
      <c r="G44" s="259"/>
      <c r="H44" s="280">
        <f>F44+G46</f>
        <v>0</v>
      </c>
      <c r="I44" s="268">
        <f>PRODUCT(D44*F44)</f>
        <v>0</v>
      </c>
      <c r="J44" s="268"/>
      <c r="K44" s="280">
        <f>I44+J46</f>
        <v>0</v>
      </c>
    </row>
    <row r="45" spans="1:11" ht="15" customHeight="1">
      <c r="A45" s="290"/>
      <c r="B45" s="290"/>
      <c r="C45" s="291" t="s">
        <v>1083</v>
      </c>
      <c r="D45" s="255"/>
      <c r="E45" s="261"/>
      <c r="F45" s="259"/>
      <c r="G45" s="259"/>
      <c r="H45" s="259"/>
      <c r="I45" s="268"/>
      <c r="J45" s="268"/>
      <c r="K45" s="268"/>
    </row>
    <row r="46" spans="1:11" ht="15" customHeight="1">
      <c r="A46" s="290"/>
      <c r="B46" s="290"/>
      <c r="C46" s="270" t="s">
        <v>1082</v>
      </c>
      <c r="D46" s="255">
        <v>1</v>
      </c>
      <c r="E46" s="261" t="s">
        <v>893</v>
      </c>
      <c r="F46" s="259"/>
      <c r="G46" s="259"/>
      <c r="H46" s="284"/>
      <c r="I46" s="268"/>
      <c r="J46" s="259">
        <f>D46*G46</f>
        <v>0</v>
      </c>
      <c r="K46" s="268"/>
    </row>
    <row r="47" spans="1:11" ht="15" customHeight="1">
      <c r="A47" s="290" t="s">
        <v>1087</v>
      </c>
      <c r="B47" s="290"/>
      <c r="C47" s="261" t="s">
        <v>1086</v>
      </c>
      <c r="D47" s="255">
        <v>1</v>
      </c>
      <c r="E47" s="261" t="s">
        <v>893</v>
      </c>
      <c r="F47" s="259"/>
      <c r="G47" s="259"/>
      <c r="H47" s="280">
        <f>F47+G49</f>
        <v>0</v>
      </c>
      <c r="I47" s="268">
        <f>PRODUCT(D47*F47)</f>
        <v>0</v>
      </c>
      <c r="J47" s="268"/>
      <c r="K47" s="280">
        <f>I47+J49</f>
        <v>0</v>
      </c>
    </row>
    <row r="48" spans="1:11" ht="15" customHeight="1">
      <c r="A48" s="290"/>
      <c r="B48" s="290"/>
      <c r="C48" s="291" t="s">
        <v>1083</v>
      </c>
      <c r="D48" s="255"/>
      <c r="E48" s="261"/>
      <c r="F48" s="259"/>
      <c r="G48" s="259"/>
      <c r="H48" s="259"/>
      <c r="I48" s="268"/>
      <c r="J48" s="268"/>
      <c r="K48" s="268"/>
    </row>
    <row r="49" spans="1:11" ht="15" customHeight="1">
      <c r="A49" s="290"/>
      <c r="B49" s="290"/>
      <c r="C49" s="270" t="s">
        <v>1082</v>
      </c>
      <c r="D49" s="255">
        <v>1</v>
      </c>
      <c r="E49" s="261" t="s">
        <v>893</v>
      </c>
      <c r="F49" s="259"/>
      <c r="G49" s="259"/>
      <c r="H49" s="284"/>
      <c r="I49" s="268"/>
      <c r="J49" s="259">
        <f>D49*G49</f>
        <v>0</v>
      </c>
      <c r="K49" s="268"/>
    </row>
    <row r="50" spans="1:11" ht="15" customHeight="1">
      <c r="A50" s="290"/>
      <c r="B50" s="290"/>
      <c r="C50" s="270"/>
      <c r="D50" s="255"/>
      <c r="E50" s="261"/>
      <c r="F50" s="259"/>
      <c r="G50" s="259"/>
      <c r="H50" s="284"/>
      <c r="I50" s="268"/>
      <c r="J50" s="259"/>
      <c r="K50" s="268"/>
    </row>
    <row r="51" spans="1:11" ht="15" customHeight="1">
      <c r="A51" s="290"/>
      <c r="B51" s="290"/>
      <c r="C51" s="270"/>
      <c r="D51" s="255"/>
      <c r="E51" s="261"/>
      <c r="F51" s="259"/>
      <c r="G51" s="259"/>
      <c r="H51" s="284"/>
      <c r="I51" s="268"/>
      <c r="J51" s="259"/>
      <c r="K51" s="268"/>
    </row>
    <row r="52" spans="1:11" ht="15" customHeight="1">
      <c r="A52" s="290" t="s">
        <v>1085</v>
      </c>
      <c r="B52" s="290"/>
      <c r="C52" s="261" t="s">
        <v>1084</v>
      </c>
      <c r="D52" s="255">
        <v>1</v>
      </c>
      <c r="E52" s="261" t="s">
        <v>893</v>
      </c>
      <c r="F52" s="259"/>
      <c r="G52" s="259"/>
      <c r="H52" s="280">
        <f>F52+G54</f>
        <v>0</v>
      </c>
      <c r="I52" s="268">
        <f>PRODUCT(D52*F52)</f>
        <v>0</v>
      </c>
      <c r="J52" s="268"/>
      <c r="K52" s="280">
        <f>I52+J54</f>
        <v>0</v>
      </c>
    </row>
    <row r="53" spans="1:11" ht="15" customHeight="1">
      <c r="A53" s="290"/>
      <c r="B53" s="290"/>
      <c r="C53" s="291" t="s">
        <v>1083</v>
      </c>
      <c r="D53" s="255"/>
      <c r="E53" s="261"/>
      <c r="F53" s="259"/>
      <c r="G53" s="259"/>
      <c r="H53" s="259"/>
      <c r="I53" s="268"/>
      <c r="J53" s="268"/>
      <c r="K53" s="268"/>
    </row>
    <row r="54" spans="1:11" ht="15" customHeight="1">
      <c r="A54" s="290"/>
      <c r="B54" s="290"/>
      <c r="C54" s="270" t="s">
        <v>1082</v>
      </c>
      <c r="D54" s="255">
        <v>1</v>
      </c>
      <c r="E54" s="261" t="s">
        <v>893</v>
      </c>
      <c r="F54" s="259"/>
      <c r="G54" s="259"/>
      <c r="H54" s="284"/>
      <c r="I54" s="268"/>
      <c r="J54" s="259">
        <f>D54*G54</f>
        <v>0</v>
      </c>
      <c r="K54" s="268"/>
    </row>
    <row r="55" spans="1:11" ht="15" customHeight="1">
      <c r="A55" s="273" t="s">
        <v>1081</v>
      </c>
      <c r="B55" s="273"/>
      <c r="C55" s="296" t="s">
        <v>1080</v>
      </c>
      <c r="D55" s="271">
        <v>2</v>
      </c>
      <c r="E55" s="270" t="s">
        <v>893</v>
      </c>
      <c r="F55" s="259"/>
      <c r="G55" s="259"/>
      <c r="H55" s="280">
        <f>F55+G60</f>
        <v>0</v>
      </c>
      <c r="I55" s="268">
        <f>PRODUCT(D55*F55)</f>
        <v>0</v>
      </c>
      <c r="J55" s="268"/>
      <c r="K55" s="280">
        <f>I55+J60</f>
        <v>0</v>
      </c>
    </row>
    <row r="56" spans="1:11" ht="39.950000000000003" customHeight="1">
      <c r="A56" s="273"/>
      <c r="B56" s="273"/>
      <c r="C56" s="297" t="s">
        <v>1075</v>
      </c>
      <c r="D56" s="295"/>
      <c r="E56" s="266"/>
      <c r="F56" s="294"/>
      <c r="G56" s="294"/>
      <c r="H56" s="298"/>
      <c r="I56" s="267"/>
      <c r="J56" s="267"/>
      <c r="K56" s="267"/>
    </row>
    <row r="57" spans="1:11" ht="80.099999999999994" customHeight="1">
      <c r="A57" s="273"/>
      <c r="B57" s="273"/>
      <c r="C57" s="297" t="s">
        <v>1074</v>
      </c>
      <c r="D57" s="295"/>
      <c r="E57" s="266"/>
      <c r="F57" s="294"/>
      <c r="G57" s="294"/>
      <c r="H57" s="298"/>
      <c r="I57" s="267"/>
      <c r="J57" s="267"/>
      <c r="K57" s="267"/>
    </row>
    <row r="58" spans="1:11" ht="15" customHeight="1">
      <c r="A58" s="273"/>
      <c r="B58" s="273"/>
      <c r="C58" s="297" t="s">
        <v>1073</v>
      </c>
      <c r="D58" s="271"/>
      <c r="E58" s="270"/>
      <c r="F58" s="259"/>
      <c r="G58" s="259"/>
      <c r="H58" s="280"/>
      <c r="I58" s="268"/>
      <c r="J58" s="268"/>
      <c r="K58" s="268"/>
    </row>
    <row r="59" spans="1:11" ht="24.95" customHeight="1">
      <c r="A59" s="273"/>
      <c r="B59" s="273"/>
      <c r="C59" s="297" t="s">
        <v>1079</v>
      </c>
      <c r="D59" s="295"/>
      <c r="E59" s="266"/>
      <c r="F59" s="294"/>
      <c r="G59" s="294"/>
      <c r="H59" s="298"/>
      <c r="I59" s="267"/>
      <c r="J59" s="267"/>
      <c r="K59" s="267"/>
    </row>
    <row r="60" spans="1:11" ht="15" customHeight="1">
      <c r="A60" s="273"/>
      <c r="B60" s="273"/>
      <c r="C60" s="270" t="s">
        <v>1078</v>
      </c>
      <c r="D60" s="271">
        <v>2</v>
      </c>
      <c r="E60" s="270" t="s">
        <v>893</v>
      </c>
      <c r="F60" s="259"/>
      <c r="G60" s="259"/>
      <c r="H60" s="280"/>
      <c r="I60" s="268"/>
      <c r="J60" s="268">
        <f>PRODUCT(D60*G60)</f>
        <v>0</v>
      </c>
      <c r="K60" s="268"/>
    </row>
    <row r="61" spans="1:11" ht="15" customHeight="1">
      <c r="A61" s="273" t="s">
        <v>1077</v>
      </c>
      <c r="B61" s="273"/>
      <c r="C61" s="270" t="s">
        <v>1076</v>
      </c>
      <c r="D61" s="271">
        <v>2</v>
      </c>
      <c r="E61" s="270" t="s">
        <v>893</v>
      </c>
      <c r="F61" s="259"/>
      <c r="G61" s="259"/>
      <c r="H61" s="280">
        <f>F61</f>
        <v>0</v>
      </c>
      <c r="I61" s="268">
        <f>PRODUCT(D61*F61)</f>
        <v>0</v>
      </c>
      <c r="J61" s="268"/>
      <c r="K61" s="280">
        <f>I61</f>
        <v>0</v>
      </c>
    </row>
    <row r="62" spans="1:11" ht="39.950000000000003" customHeight="1">
      <c r="A62" s="273"/>
      <c r="B62" s="273"/>
      <c r="C62" s="297" t="s">
        <v>1075</v>
      </c>
      <c r="D62" s="295"/>
      <c r="E62" s="266"/>
      <c r="F62" s="294"/>
      <c r="G62" s="294"/>
      <c r="H62" s="298"/>
      <c r="I62" s="267"/>
      <c r="J62" s="267"/>
      <c r="K62" s="267"/>
    </row>
    <row r="63" spans="1:11" ht="80.099999999999994" customHeight="1">
      <c r="A63" s="273"/>
      <c r="B63" s="273"/>
      <c r="C63" s="297" t="s">
        <v>1074</v>
      </c>
      <c r="D63" s="295"/>
      <c r="E63" s="266"/>
      <c r="F63" s="294"/>
      <c r="G63" s="294"/>
      <c r="H63" s="298"/>
      <c r="I63" s="267"/>
      <c r="J63" s="267"/>
      <c r="K63" s="267"/>
    </row>
    <row r="64" spans="1:11" ht="15" customHeight="1">
      <c r="A64" s="273"/>
      <c r="B64" s="273"/>
      <c r="C64" s="297" t="s">
        <v>1073</v>
      </c>
      <c r="D64" s="271"/>
      <c r="E64" s="270"/>
      <c r="F64" s="259"/>
      <c r="G64" s="259"/>
      <c r="H64" s="280"/>
      <c r="I64" s="268"/>
      <c r="J64" s="268"/>
      <c r="K64" s="268"/>
    </row>
    <row r="65" spans="1:11" ht="15" customHeight="1">
      <c r="A65" s="273" t="s">
        <v>1072</v>
      </c>
      <c r="B65" s="273"/>
      <c r="C65" s="296" t="s">
        <v>1018</v>
      </c>
      <c r="D65" s="271"/>
      <c r="E65" s="270"/>
      <c r="F65" s="259"/>
      <c r="G65" s="259"/>
      <c r="H65" s="280"/>
      <c r="I65" s="268"/>
      <c r="J65" s="268"/>
      <c r="K65" s="280"/>
    </row>
    <row r="66" spans="1:11" ht="15" customHeight="1">
      <c r="A66" s="273" t="s">
        <v>1071</v>
      </c>
      <c r="B66" s="273"/>
      <c r="C66" s="270" t="s">
        <v>1070</v>
      </c>
      <c r="D66" s="271">
        <v>2</v>
      </c>
      <c r="E66" s="270" t="s">
        <v>893</v>
      </c>
      <c r="F66" s="259"/>
      <c r="G66" s="259"/>
      <c r="H66" s="280">
        <f>F66+G68</f>
        <v>0</v>
      </c>
      <c r="I66" s="268">
        <f>PRODUCT(D66*F66)</f>
        <v>0</v>
      </c>
      <c r="J66" s="268"/>
      <c r="K66" s="280">
        <f>I66+J68</f>
        <v>0</v>
      </c>
    </row>
    <row r="67" spans="1:11" ht="39.950000000000003" customHeight="1">
      <c r="A67" s="273"/>
      <c r="B67" s="273"/>
      <c r="C67" s="285" t="s">
        <v>957</v>
      </c>
      <c r="D67" s="271"/>
      <c r="E67" s="270"/>
      <c r="F67" s="259"/>
      <c r="G67" s="259"/>
      <c r="H67" s="259"/>
      <c r="I67" s="268"/>
      <c r="J67" s="268"/>
      <c r="K67" s="268"/>
    </row>
    <row r="68" spans="1:11" ht="15" customHeight="1">
      <c r="A68" s="273"/>
      <c r="B68" s="273" t="s">
        <v>1069</v>
      </c>
      <c r="C68" s="270" t="s">
        <v>955</v>
      </c>
      <c r="D68" s="271">
        <v>2</v>
      </c>
      <c r="E68" s="270" t="s">
        <v>893</v>
      </c>
      <c r="F68" s="259"/>
      <c r="G68" s="259"/>
      <c r="H68" s="259"/>
      <c r="I68" s="268"/>
      <c r="J68" s="268">
        <f>PRODUCT(D68*G68)</f>
        <v>0</v>
      </c>
      <c r="K68" s="268"/>
    </row>
    <row r="69" spans="1:11" ht="15" customHeight="1">
      <c r="A69" s="273" t="s">
        <v>1068</v>
      </c>
      <c r="B69" s="273"/>
      <c r="C69" s="270" t="s">
        <v>1067</v>
      </c>
      <c r="D69" s="271">
        <v>1</v>
      </c>
      <c r="E69" s="270" t="s">
        <v>893</v>
      </c>
      <c r="F69" s="259"/>
      <c r="G69" s="259"/>
      <c r="H69" s="280">
        <f>F69+G71</f>
        <v>0</v>
      </c>
      <c r="I69" s="268">
        <f>PRODUCT(D69*F69)</f>
        <v>0</v>
      </c>
      <c r="J69" s="268"/>
      <c r="K69" s="280">
        <f>I69+J71</f>
        <v>0</v>
      </c>
    </row>
    <row r="70" spans="1:11" ht="15" customHeight="1">
      <c r="A70" s="273"/>
      <c r="B70" s="273"/>
      <c r="C70" s="286" t="s">
        <v>1066</v>
      </c>
      <c r="D70" s="271"/>
      <c r="E70" s="270"/>
      <c r="F70" s="259"/>
      <c r="G70" s="259"/>
      <c r="H70" s="280"/>
      <c r="I70" s="268"/>
      <c r="J70" s="268"/>
      <c r="K70" s="268"/>
    </row>
    <row r="71" spans="1:11" ht="15" customHeight="1">
      <c r="A71" s="273"/>
      <c r="B71" s="273" t="s">
        <v>1065</v>
      </c>
      <c r="C71" s="270" t="s">
        <v>1064</v>
      </c>
      <c r="D71" s="271">
        <v>1</v>
      </c>
      <c r="E71" s="270" t="s">
        <v>893</v>
      </c>
      <c r="F71" s="259"/>
      <c r="G71" s="259"/>
      <c r="H71" s="280"/>
      <c r="I71" s="268"/>
      <c r="J71" s="268">
        <f>PRODUCT(D71*G71)</f>
        <v>0</v>
      </c>
      <c r="K71" s="268"/>
    </row>
    <row r="72" spans="1:11" ht="24.95" customHeight="1">
      <c r="A72" s="273" t="s">
        <v>1063</v>
      </c>
      <c r="B72" s="273"/>
      <c r="C72" s="279" t="s">
        <v>1062</v>
      </c>
      <c r="D72" s="271">
        <v>8</v>
      </c>
      <c r="E72" s="270" t="s">
        <v>893</v>
      </c>
      <c r="F72" s="280"/>
      <c r="G72" s="280"/>
      <c r="H72" s="280">
        <f>F72+G74</f>
        <v>0</v>
      </c>
      <c r="I72" s="254">
        <f>D72*F72</f>
        <v>0</v>
      </c>
      <c r="J72" s="254"/>
      <c r="K72" s="280">
        <f>I72+J74</f>
        <v>0</v>
      </c>
    </row>
    <row r="73" spans="1:11" ht="39.950000000000003" customHeight="1">
      <c r="A73" s="273"/>
      <c r="B73" s="273"/>
      <c r="C73" s="285" t="s">
        <v>1061</v>
      </c>
      <c r="D73" s="271"/>
      <c r="E73" s="270"/>
      <c r="F73" s="280"/>
      <c r="G73" s="280"/>
      <c r="H73" s="280"/>
      <c r="I73" s="254"/>
      <c r="J73" s="254"/>
      <c r="K73" s="254"/>
    </row>
    <row r="74" spans="1:11" ht="15" customHeight="1">
      <c r="A74" s="273"/>
      <c r="B74" s="273" t="s">
        <v>1056</v>
      </c>
      <c r="C74" s="270" t="s">
        <v>1060</v>
      </c>
      <c r="D74" s="271">
        <v>8</v>
      </c>
      <c r="E74" s="270" t="s">
        <v>893</v>
      </c>
      <c r="F74" s="280"/>
      <c r="G74" s="280"/>
      <c r="H74" s="280"/>
      <c r="I74" s="254"/>
      <c r="J74" s="254">
        <f>D74*G74</f>
        <v>0</v>
      </c>
      <c r="K74" s="254"/>
    </row>
    <row r="75" spans="1:11" ht="15" customHeight="1">
      <c r="A75" s="273" t="s">
        <v>1059</v>
      </c>
      <c r="B75" s="273"/>
      <c r="C75" s="266" t="s">
        <v>1058</v>
      </c>
      <c r="D75" s="295">
        <v>6</v>
      </c>
      <c r="E75" s="266" t="s">
        <v>893</v>
      </c>
      <c r="F75" s="294"/>
      <c r="G75" s="259"/>
      <c r="H75" s="293">
        <f>SUM(F75:G77)</f>
        <v>0</v>
      </c>
      <c r="I75" s="267">
        <f>D75*F75</f>
        <v>0</v>
      </c>
      <c r="J75" s="267"/>
      <c r="K75" s="293">
        <f>SUM(I75:J77)</f>
        <v>0</v>
      </c>
    </row>
    <row r="76" spans="1:11" ht="24.95" customHeight="1">
      <c r="A76" s="273"/>
      <c r="B76" s="273"/>
      <c r="C76" s="285" t="s">
        <v>1057</v>
      </c>
      <c r="D76" s="295"/>
      <c r="E76" s="266"/>
      <c r="F76" s="294"/>
      <c r="G76" s="259"/>
      <c r="H76" s="293"/>
      <c r="I76" s="267"/>
      <c r="J76" s="267"/>
      <c r="K76" s="267"/>
    </row>
    <row r="77" spans="1:11" ht="15" customHeight="1">
      <c r="A77" s="273"/>
      <c r="B77" s="273" t="s">
        <v>1056</v>
      </c>
      <c r="C77" s="266" t="s">
        <v>1055</v>
      </c>
      <c r="D77" s="295">
        <v>6</v>
      </c>
      <c r="E77" s="266" t="s">
        <v>893</v>
      </c>
      <c r="F77" s="294"/>
      <c r="G77" s="259"/>
      <c r="H77" s="293"/>
      <c r="I77" s="267"/>
      <c r="J77" s="267">
        <f>PRODUCT(D77*G77)</f>
        <v>0</v>
      </c>
      <c r="K77" s="267"/>
    </row>
    <row r="78" spans="1:11" ht="15" customHeight="1">
      <c r="A78" s="290" t="s">
        <v>1054</v>
      </c>
      <c r="B78" s="290"/>
      <c r="C78" s="291" t="s">
        <v>1018</v>
      </c>
      <c r="D78" s="255"/>
      <c r="E78" s="261"/>
      <c r="F78" s="259"/>
      <c r="G78" s="259"/>
      <c r="H78" s="259"/>
      <c r="I78" s="268"/>
      <c r="J78" s="268"/>
      <c r="K78" s="268"/>
    </row>
    <row r="79" spans="1:11" ht="15" customHeight="1">
      <c r="A79" s="273" t="s">
        <v>1053</v>
      </c>
      <c r="B79" s="273"/>
      <c r="C79" s="270" t="s">
        <v>1052</v>
      </c>
      <c r="D79" s="271">
        <v>2</v>
      </c>
      <c r="E79" s="270" t="s">
        <v>893</v>
      </c>
      <c r="F79" s="259"/>
      <c r="G79" s="259"/>
      <c r="H79" s="293">
        <f>SUM(F79:G81)</f>
        <v>0</v>
      </c>
      <c r="I79" s="267">
        <f>D79*F79</f>
        <v>0</v>
      </c>
      <c r="J79" s="267"/>
      <c r="K79" s="293">
        <f>SUM(I79:J81)</f>
        <v>0</v>
      </c>
    </row>
    <row r="80" spans="1:11" ht="50.1" customHeight="1">
      <c r="A80" s="273"/>
      <c r="B80" s="273"/>
      <c r="C80" s="285" t="s">
        <v>1035</v>
      </c>
      <c r="D80" s="271"/>
      <c r="E80" s="270"/>
      <c r="F80" s="259"/>
      <c r="G80" s="259"/>
      <c r="H80" s="293"/>
      <c r="I80" s="267"/>
      <c r="J80" s="267"/>
      <c r="K80" s="293"/>
    </row>
    <row r="81" spans="1:11" ht="15" customHeight="1">
      <c r="A81" s="273"/>
      <c r="B81" s="273" t="s">
        <v>1044</v>
      </c>
      <c r="C81" s="270" t="s">
        <v>1033</v>
      </c>
      <c r="D81" s="271">
        <v>2</v>
      </c>
      <c r="E81" s="270" t="s">
        <v>893</v>
      </c>
      <c r="F81" s="259"/>
      <c r="G81" s="259"/>
      <c r="H81" s="280"/>
      <c r="I81" s="268"/>
      <c r="J81" s="268">
        <f>PRODUCT(D81*G81)</f>
        <v>0</v>
      </c>
      <c r="K81" s="268"/>
    </row>
    <row r="82" spans="1:11" ht="15" customHeight="1">
      <c r="A82" s="273" t="s">
        <v>1051</v>
      </c>
      <c r="B82" s="273"/>
      <c r="C82" s="270" t="s">
        <v>1050</v>
      </c>
      <c r="D82" s="271">
        <v>1</v>
      </c>
      <c r="E82" s="270" t="s">
        <v>893</v>
      </c>
      <c r="F82" s="259"/>
      <c r="G82" s="259"/>
      <c r="H82" s="293">
        <f>SUM(F82:G84)</f>
        <v>0</v>
      </c>
      <c r="I82" s="267">
        <f>D82*F82</f>
        <v>0</v>
      </c>
      <c r="J82" s="267"/>
      <c r="K82" s="293">
        <f>SUM(I82:J84)</f>
        <v>0</v>
      </c>
    </row>
    <row r="83" spans="1:11" ht="50.1" customHeight="1">
      <c r="A83" s="273"/>
      <c r="B83" s="273"/>
      <c r="C83" s="285" t="s">
        <v>1035</v>
      </c>
      <c r="D83" s="271"/>
      <c r="E83" s="270"/>
      <c r="F83" s="259"/>
      <c r="G83" s="259"/>
      <c r="H83" s="293"/>
      <c r="I83" s="267"/>
      <c r="J83" s="267"/>
      <c r="K83" s="293"/>
    </row>
    <row r="84" spans="1:11" ht="15" customHeight="1">
      <c r="A84" s="273"/>
      <c r="B84" s="273" t="s">
        <v>1041</v>
      </c>
      <c r="C84" s="270" t="s">
        <v>1033</v>
      </c>
      <c r="D84" s="271">
        <v>1</v>
      </c>
      <c r="E84" s="270" t="s">
        <v>893</v>
      </c>
      <c r="F84" s="259"/>
      <c r="G84" s="259"/>
      <c r="H84" s="280"/>
      <c r="I84" s="268"/>
      <c r="J84" s="268">
        <f>PRODUCT(D84*G84)</f>
        <v>0</v>
      </c>
      <c r="K84" s="268"/>
    </row>
    <row r="85" spans="1:11" ht="15" customHeight="1">
      <c r="A85" s="273" t="s">
        <v>1049</v>
      </c>
      <c r="B85" s="273"/>
      <c r="C85" s="270" t="s">
        <v>1048</v>
      </c>
      <c r="D85" s="271">
        <v>1</v>
      </c>
      <c r="E85" s="270" t="s">
        <v>893</v>
      </c>
      <c r="F85" s="259"/>
      <c r="G85" s="259"/>
      <c r="H85" s="293">
        <f>SUM(F85:G87)</f>
        <v>0</v>
      </c>
      <c r="I85" s="267">
        <f>D85*F85</f>
        <v>0</v>
      </c>
      <c r="J85" s="267"/>
      <c r="K85" s="293">
        <f>SUM(I85:J87)</f>
        <v>0</v>
      </c>
    </row>
    <row r="86" spans="1:11" ht="50.1" customHeight="1">
      <c r="A86" s="273"/>
      <c r="B86" s="273"/>
      <c r="C86" s="285" t="s">
        <v>1035</v>
      </c>
      <c r="D86" s="271"/>
      <c r="E86" s="270"/>
      <c r="F86" s="259"/>
      <c r="G86" s="259"/>
      <c r="H86" s="293"/>
      <c r="I86" s="267"/>
      <c r="J86" s="267"/>
      <c r="K86" s="293"/>
    </row>
    <row r="87" spans="1:11" ht="15" customHeight="1">
      <c r="A87" s="273"/>
      <c r="B87" s="273" t="s">
        <v>1047</v>
      </c>
      <c r="C87" s="270" t="s">
        <v>1033</v>
      </c>
      <c r="D87" s="271">
        <v>1</v>
      </c>
      <c r="E87" s="270" t="s">
        <v>893</v>
      </c>
      <c r="F87" s="259"/>
      <c r="G87" s="259"/>
      <c r="H87" s="280"/>
      <c r="I87" s="268"/>
      <c r="J87" s="268">
        <f>PRODUCT(D87*G87)</f>
        <v>0</v>
      </c>
      <c r="K87" s="268"/>
    </row>
    <row r="88" spans="1:11" ht="15" customHeight="1">
      <c r="A88" s="273"/>
      <c r="B88" s="273"/>
      <c r="C88" s="270"/>
      <c r="D88" s="271"/>
      <c r="E88" s="270"/>
      <c r="F88" s="259"/>
      <c r="G88" s="259"/>
      <c r="H88" s="293"/>
      <c r="I88" s="267"/>
      <c r="J88" s="267"/>
      <c r="K88" s="267"/>
    </row>
    <row r="89" spans="1:11" ht="15" customHeight="1">
      <c r="A89" s="273"/>
      <c r="B89" s="273"/>
      <c r="C89" s="270"/>
      <c r="D89" s="271"/>
      <c r="E89" s="270"/>
      <c r="F89" s="259"/>
      <c r="G89" s="259"/>
      <c r="H89" s="293"/>
      <c r="I89" s="267"/>
      <c r="J89" s="267"/>
      <c r="K89" s="267"/>
    </row>
    <row r="90" spans="1:11" ht="15" customHeight="1">
      <c r="A90" s="273"/>
      <c r="B90" s="273"/>
      <c r="C90" s="270"/>
      <c r="D90" s="271"/>
      <c r="E90" s="270"/>
      <c r="F90" s="259"/>
      <c r="G90" s="259"/>
      <c r="H90" s="293"/>
      <c r="I90" s="267"/>
      <c r="J90" s="267"/>
      <c r="K90" s="267"/>
    </row>
    <row r="91" spans="1:11" ht="15" customHeight="1">
      <c r="A91" s="273" t="s">
        <v>1046</v>
      </c>
      <c r="B91" s="273"/>
      <c r="C91" s="270" t="s">
        <v>1045</v>
      </c>
      <c r="D91" s="271">
        <v>1</v>
      </c>
      <c r="E91" s="270" t="s">
        <v>893</v>
      </c>
      <c r="F91" s="259"/>
      <c r="G91" s="259"/>
      <c r="H91" s="293">
        <f>SUM(F91:G93)</f>
        <v>0</v>
      </c>
      <c r="I91" s="267">
        <f>D91*F91</f>
        <v>0</v>
      </c>
      <c r="J91" s="267"/>
      <c r="K91" s="293">
        <f>SUM(I91:J93)</f>
        <v>0</v>
      </c>
    </row>
    <row r="92" spans="1:11" ht="50.1" customHeight="1">
      <c r="A92" s="273"/>
      <c r="B92" s="273"/>
      <c r="C92" s="285" t="s">
        <v>1035</v>
      </c>
      <c r="D92" s="271"/>
      <c r="E92" s="270"/>
      <c r="F92" s="259"/>
      <c r="G92" s="259"/>
      <c r="H92" s="293"/>
      <c r="I92" s="267"/>
      <c r="J92" s="267"/>
      <c r="K92" s="293"/>
    </row>
    <row r="93" spans="1:11" ht="15" customHeight="1">
      <c r="A93" s="273"/>
      <c r="B93" s="273" t="s">
        <v>1044</v>
      </c>
      <c r="C93" s="270" t="s">
        <v>1033</v>
      </c>
      <c r="D93" s="271">
        <v>1</v>
      </c>
      <c r="E93" s="270" t="s">
        <v>893</v>
      </c>
      <c r="F93" s="259"/>
      <c r="G93" s="259"/>
      <c r="H93" s="280"/>
      <c r="I93" s="268"/>
      <c r="J93" s="268">
        <f>PRODUCT(D93*G93)</f>
        <v>0</v>
      </c>
      <c r="K93" s="268"/>
    </row>
    <row r="94" spans="1:11" ht="15" customHeight="1">
      <c r="A94" s="273" t="s">
        <v>1043</v>
      </c>
      <c r="B94" s="273"/>
      <c r="C94" s="270" t="s">
        <v>1042</v>
      </c>
      <c r="D94" s="271">
        <v>1</v>
      </c>
      <c r="E94" s="270" t="s">
        <v>893</v>
      </c>
      <c r="F94" s="259"/>
      <c r="G94" s="259"/>
      <c r="H94" s="293">
        <f>SUM(F94:G96)</f>
        <v>0</v>
      </c>
      <c r="I94" s="267">
        <f>D94*F94</f>
        <v>0</v>
      </c>
      <c r="J94" s="267"/>
      <c r="K94" s="293">
        <f>SUM(I94:J96)</f>
        <v>0</v>
      </c>
    </row>
    <row r="95" spans="1:11" ht="50.1" customHeight="1">
      <c r="A95" s="273"/>
      <c r="B95" s="273"/>
      <c r="C95" s="285" t="s">
        <v>1035</v>
      </c>
      <c r="D95" s="271"/>
      <c r="E95" s="270"/>
      <c r="F95" s="259"/>
      <c r="G95" s="259"/>
      <c r="H95" s="293"/>
      <c r="I95" s="267"/>
      <c r="J95" s="267"/>
      <c r="K95" s="293"/>
    </row>
    <row r="96" spans="1:11" ht="15" customHeight="1">
      <c r="A96" s="273"/>
      <c r="B96" s="273" t="s">
        <v>1041</v>
      </c>
      <c r="C96" s="270" t="s">
        <v>1033</v>
      </c>
      <c r="D96" s="271">
        <v>1</v>
      </c>
      <c r="E96" s="270" t="s">
        <v>893</v>
      </c>
      <c r="F96" s="259"/>
      <c r="G96" s="259"/>
      <c r="H96" s="280"/>
      <c r="I96" s="268"/>
      <c r="J96" s="268">
        <f>PRODUCT(D96*G96)</f>
        <v>0</v>
      </c>
      <c r="K96" s="268"/>
    </row>
    <row r="97" spans="1:11" ht="15" customHeight="1">
      <c r="A97" s="273" t="s">
        <v>1040</v>
      </c>
      <c r="B97" s="273"/>
      <c r="C97" s="270" t="s">
        <v>1039</v>
      </c>
      <c r="D97" s="271">
        <v>3</v>
      </c>
      <c r="E97" s="270" t="s">
        <v>893</v>
      </c>
      <c r="F97" s="259"/>
      <c r="G97" s="259"/>
      <c r="H97" s="293">
        <f>SUM(F97:G99)</f>
        <v>0</v>
      </c>
      <c r="I97" s="267">
        <f>D97*F97</f>
        <v>0</v>
      </c>
      <c r="J97" s="267"/>
      <c r="K97" s="293">
        <f>SUM(I97:J99)</f>
        <v>0</v>
      </c>
    </row>
    <row r="98" spans="1:11" ht="50.1" customHeight="1">
      <c r="A98" s="273"/>
      <c r="B98" s="273"/>
      <c r="C98" s="285" t="s">
        <v>1035</v>
      </c>
      <c r="D98" s="271"/>
      <c r="E98" s="270"/>
      <c r="F98" s="259"/>
      <c r="G98" s="259"/>
      <c r="H98" s="293"/>
      <c r="I98" s="267"/>
      <c r="J98" s="267"/>
      <c r="K98" s="293"/>
    </row>
    <row r="99" spans="1:11" ht="15" customHeight="1">
      <c r="A99" s="273"/>
      <c r="B99" s="273" t="s">
        <v>1038</v>
      </c>
      <c r="C99" s="270" t="s">
        <v>1033</v>
      </c>
      <c r="D99" s="271">
        <v>3</v>
      </c>
      <c r="E99" s="270" t="s">
        <v>893</v>
      </c>
      <c r="F99" s="259"/>
      <c r="G99" s="259"/>
      <c r="H99" s="280"/>
      <c r="I99" s="268"/>
      <c r="J99" s="268">
        <f>PRODUCT(D99*G99)</f>
        <v>0</v>
      </c>
      <c r="K99" s="268"/>
    </row>
    <row r="100" spans="1:11" ht="15" customHeight="1">
      <c r="A100" s="273" t="s">
        <v>1037</v>
      </c>
      <c r="B100" s="273"/>
      <c r="C100" s="270" t="s">
        <v>1036</v>
      </c>
      <c r="D100" s="271">
        <v>3</v>
      </c>
      <c r="E100" s="270" t="s">
        <v>893</v>
      </c>
      <c r="F100" s="259"/>
      <c r="G100" s="259"/>
      <c r="H100" s="293">
        <f>SUM(F100:G102)</f>
        <v>0</v>
      </c>
      <c r="I100" s="267">
        <f>D100*F100</f>
        <v>0</v>
      </c>
      <c r="J100" s="267"/>
      <c r="K100" s="293">
        <f>SUM(I100:J102)</f>
        <v>0</v>
      </c>
    </row>
    <row r="101" spans="1:11" ht="50.1" customHeight="1">
      <c r="A101" s="273"/>
      <c r="B101" s="273"/>
      <c r="C101" s="285" t="s">
        <v>1035</v>
      </c>
      <c r="D101" s="271"/>
      <c r="E101" s="270"/>
      <c r="F101" s="259"/>
      <c r="G101" s="259"/>
      <c r="H101" s="293"/>
      <c r="I101" s="267"/>
      <c r="J101" s="267"/>
      <c r="K101" s="293"/>
    </row>
    <row r="102" spans="1:11" ht="15" customHeight="1">
      <c r="A102" s="273"/>
      <c r="B102" s="273" t="s">
        <v>1034</v>
      </c>
      <c r="C102" s="270" t="s">
        <v>1033</v>
      </c>
      <c r="D102" s="271">
        <v>3</v>
      </c>
      <c r="E102" s="270" t="s">
        <v>893</v>
      </c>
      <c r="F102" s="259"/>
      <c r="G102" s="259"/>
      <c r="H102" s="280"/>
      <c r="I102" s="268"/>
      <c r="J102" s="268">
        <f>PRODUCT(D102*G102)</f>
        <v>0</v>
      </c>
      <c r="K102" s="268"/>
    </row>
    <row r="103" spans="1:11" ht="15" customHeight="1">
      <c r="A103" s="290" t="s">
        <v>1032</v>
      </c>
      <c r="B103" s="290"/>
      <c r="C103" s="261" t="s">
        <v>1018</v>
      </c>
      <c r="D103" s="255"/>
      <c r="E103" s="261"/>
      <c r="F103" s="259"/>
      <c r="G103" s="259"/>
      <c r="H103" s="259"/>
      <c r="I103" s="268"/>
      <c r="J103" s="268"/>
      <c r="K103" s="268"/>
    </row>
    <row r="104" spans="1:11" ht="15" customHeight="1">
      <c r="A104" s="273" t="s">
        <v>1031</v>
      </c>
      <c r="B104" s="273"/>
      <c r="C104" s="279" t="s">
        <v>1030</v>
      </c>
      <c r="D104" s="271">
        <v>4</v>
      </c>
      <c r="E104" s="270" t="s">
        <v>893</v>
      </c>
      <c r="F104" s="259"/>
      <c r="G104" s="259"/>
      <c r="H104" s="259">
        <f>SUM(F104:G106)</f>
        <v>0</v>
      </c>
      <c r="I104" s="268">
        <f>PRODUCT(D104*F104)</f>
        <v>0</v>
      </c>
      <c r="J104" s="268"/>
      <c r="K104" s="259">
        <f>SUM(I104:J106)</f>
        <v>0</v>
      </c>
    </row>
    <row r="105" spans="1:11" ht="39.950000000000003" customHeight="1">
      <c r="A105" s="288"/>
      <c r="B105" s="288"/>
      <c r="C105" s="285" t="s">
        <v>1021</v>
      </c>
      <c r="D105" s="271"/>
      <c r="E105" s="270"/>
      <c r="F105" s="259"/>
      <c r="G105" s="259"/>
      <c r="H105" s="280"/>
      <c r="I105" s="268"/>
      <c r="J105" s="268"/>
      <c r="K105" s="268"/>
    </row>
    <row r="106" spans="1:11" ht="15" customHeight="1">
      <c r="A106" s="273"/>
      <c r="B106" s="273" t="s">
        <v>1027</v>
      </c>
      <c r="C106" s="266" t="s">
        <v>973</v>
      </c>
      <c r="D106" s="295">
        <v>4</v>
      </c>
      <c r="E106" s="266" t="s">
        <v>893</v>
      </c>
      <c r="F106" s="294"/>
      <c r="G106" s="259"/>
      <c r="H106" s="293"/>
      <c r="I106" s="267"/>
      <c r="J106" s="267">
        <f>PRODUCT(D106*G106)</f>
        <v>0</v>
      </c>
      <c r="K106" s="267"/>
    </row>
    <row r="107" spans="1:11" ht="15" customHeight="1">
      <c r="A107" s="273" t="s">
        <v>1029</v>
      </c>
      <c r="B107" s="273"/>
      <c r="C107" s="279" t="s">
        <v>1028</v>
      </c>
      <c r="D107" s="271">
        <v>2</v>
      </c>
      <c r="E107" s="270" t="s">
        <v>893</v>
      </c>
      <c r="F107" s="259"/>
      <c r="G107" s="259"/>
      <c r="H107" s="259">
        <f>SUM(F107:G109)</f>
        <v>0</v>
      </c>
      <c r="I107" s="268">
        <f>PRODUCT(D107*F107)</f>
        <v>0</v>
      </c>
      <c r="J107" s="268"/>
      <c r="K107" s="259">
        <f>SUM(I107:J109)</f>
        <v>0</v>
      </c>
    </row>
    <row r="108" spans="1:11" ht="39.950000000000003" customHeight="1">
      <c r="A108" s="288"/>
      <c r="B108" s="288"/>
      <c r="C108" s="285" t="s">
        <v>1021</v>
      </c>
      <c r="D108" s="271"/>
      <c r="E108" s="270"/>
      <c r="F108" s="259"/>
      <c r="G108" s="259"/>
      <c r="H108" s="280"/>
      <c r="I108" s="268"/>
      <c r="J108" s="268"/>
      <c r="K108" s="268"/>
    </row>
    <row r="109" spans="1:11" ht="15" customHeight="1">
      <c r="A109" s="273"/>
      <c r="B109" s="273" t="s">
        <v>1027</v>
      </c>
      <c r="C109" s="266" t="s">
        <v>973</v>
      </c>
      <c r="D109" s="295">
        <v>2</v>
      </c>
      <c r="E109" s="266" t="s">
        <v>893</v>
      </c>
      <c r="F109" s="294"/>
      <c r="G109" s="259"/>
      <c r="H109" s="293"/>
      <c r="I109" s="267"/>
      <c r="J109" s="267">
        <f>PRODUCT(D109*G109)</f>
        <v>0</v>
      </c>
      <c r="K109" s="267"/>
    </row>
    <row r="110" spans="1:11" ht="15" customHeight="1">
      <c r="A110" s="273" t="s">
        <v>1026</v>
      </c>
      <c r="B110" s="273"/>
      <c r="C110" s="279" t="s">
        <v>1025</v>
      </c>
      <c r="D110" s="271">
        <v>2</v>
      </c>
      <c r="E110" s="270" t="s">
        <v>893</v>
      </c>
      <c r="F110" s="259"/>
      <c r="G110" s="259"/>
      <c r="H110" s="259">
        <f>SUM(F110:G112)</f>
        <v>0</v>
      </c>
      <c r="I110" s="268">
        <f>PRODUCT(D110*F110)</f>
        <v>0</v>
      </c>
      <c r="J110" s="268"/>
      <c r="K110" s="259">
        <f>SUM(I110:J112)</f>
        <v>0</v>
      </c>
    </row>
    <row r="111" spans="1:11" ht="39.950000000000003" customHeight="1">
      <c r="A111" s="288"/>
      <c r="B111" s="288"/>
      <c r="C111" s="285" t="s">
        <v>1021</v>
      </c>
      <c r="D111" s="271"/>
      <c r="E111" s="270"/>
      <c r="F111" s="259"/>
      <c r="G111" s="259"/>
      <c r="H111" s="280"/>
      <c r="I111" s="268"/>
      <c r="J111" s="268"/>
      <c r="K111" s="268"/>
    </row>
    <row r="112" spans="1:11" ht="15" customHeight="1">
      <c r="A112" s="273"/>
      <c r="B112" s="273" t="s">
        <v>1024</v>
      </c>
      <c r="C112" s="266" t="s">
        <v>973</v>
      </c>
      <c r="D112" s="295">
        <v>2</v>
      </c>
      <c r="E112" s="266" t="s">
        <v>893</v>
      </c>
      <c r="F112" s="294"/>
      <c r="G112" s="259"/>
      <c r="H112" s="293"/>
      <c r="I112" s="267"/>
      <c r="J112" s="267">
        <f>PRODUCT(D112*G112)</f>
        <v>0</v>
      </c>
      <c r="K112" s="267"/>
    </row>
    <row r="113" spans="1:11" ht="15" customHeight="1">
      <c r="A113" s="273" t="s">
        <v>1023</v>
      </c>
      <c r="B113" s="273"/>
      <c r="C113" s="279" t="s">
        <v>1022</v>
      </c>
      <c r="D113" s="271">
        <v>2</v>
      </c>
      <c r="E113" s="270" t="s">
        <v>893</v>
      </c>
      <c r="F113" s="259"/>
      <c r="G113" s="259"/>
      <c r="H113" s="259">
        <f>SUM(F113:G115)</f>
        <v>0</v>
      </c>
      <c r="I113" s="268">
        <f>PRODUCT(D113*F113)</f>
        <v>0</v>
      </c>
      <c r="J113" s="268"/>
      <c r="K113" s="259">
        <f>SUM(I113:J115)</f>
        <v>0</v>
      </c>
    </row>
    <row r="114" spans="1:11" ht="39.950000000000003" customHeight="1">
      <c r="A114" s="288"/>
      <c r="B114" s="288"/>
      <c r="C114" s="285" t="s">
        <v>1021</v>
      </c>
      <c r="D114" s="271"/>
      <c r="E114" s="270"/>
      <c r="F114" s="259"/>
      <c r="G114" s="259"/>
      <c r="H114" s="280"/>
      <c r="I114" s="268"/>
      <c r="J114" s="268"/>
      <c r="K114" s="268"/>
    </row>
    <row r="115" spans="1:11" ht="15" customHeight="1">
      <c r="A115" s="273"/>
      <c r="B115" s="273" t="s">
        <v>1020</v>
      </c>
      <c r="C115" s="266" t="s">
        <v>973</v>
      </c>
      <c r="D115" s="295">
        <v>2</v>
      </c>
      <c r="E115" s="266" t="s">
        <v>893</v>
      </c>
      <c r="F115" s="294"/>
      <c r="G115" s="259"/>
      <c r="H115" s="293"/>
      <c r="I115" s="267"/>
      <c r="J115" s="267">
        <f>PRODUCT(D115*G115)</f>
        <v>0</v>
      </c>
      <c r="K115" s="267"/>
    </row>
    <row r="116" spans="1:11" ht="15" customHeight="1">
      <c r="A116" s="290" t="s">
        <v>1019</v>
      </c>
      <c r="B116" s="290"/>
      <c r="C116" s="261" t="s">
        <v>1018</v>
      </c>
      <c r="D116" s="295"/>
      <c r="E116" s="266"/>
      <c r="F116" s="294"/>
      <c r="G116" s="259"/>
      <c r="H116" s="293"/>
      <c r="I116" s="267"/>
      <c r="J116" s="267"/>
      <c r="K116" s="267"/>
    </row>
    <row r="117" spans="1:11" ht="15" customHeight="1">
      <c r="A117" s="273" t="s">
        <v>1017</v>
      </c>
      <c r="B117" s="288"/>
      <c r="C117" s="270" t="s">
        <v>1016</v>
      </c>
      <c r="D117" s="271">
        <v>20</v>
      </c>
      <c r="E117" s="287" t="s">
        <v>909</v>
      </c>
      <c r="F117" s="259"/>
      <c r="G117" s="268"/>
      <c r="H117" s="259">
        <f>SUM(F117:G118)</f>
        <v>0</v>
      </c>
      <c r="I117" s="268">
        <f>PRODUCT(D117*F117)</f>
        <v>0</v>
      </c>
      <c r="J117" s="268"/>
      <c r="K117" s="259">
        <f>SUM(I117:J118)</f>
        <v>0</v>
      </c>
    </row>
    <row r="118" spans="1:11" ht="15" customHeight="1">
      <c r="A118" s="273"/>
      <c r="B118" s="272" t="s">
        <v>1013</v>
      </c>
      <c r="C118" s="270" t="s">
        <v>914</v>
      </c>
      <c r="D118" s="271">
        <v>20</v>
      </c>
      <c r="E118" s="287" t="s">
        <v>909</v>
      </c>
      <c r="F118" s="259"/>
      <c r="G118" s="268"/>
      <c r="H118" s="254"/>
      <c r="I118" s="268"/>
      <c r="J118" s="268">
        <f>PRODUCT(D118*G118)</f>
        <v>0</v>
      </c>
      <c r="K118" s="268"/>
    </row>
    <row r="119" spans="1:11" ht="15" customHeight="1">
      <c r="A119" s="273" t="s">
        <v>1015</v>
      </c>
      <c r="B119" s="288"/>
      <c r="C119" s="270" t="s">
        <v>1014</v>
      </c>
      <c r="D119" s="271">
        <v>60</v>
      </c>
      <c r="E119" s="287" t="s">
        <v>909</v>
      </c>
      <c r="F119" s="259"/>
      <c r="G119" s="268"/>
      <c r="H119" s="259">
        <f>SUM(F119:G120)</f>
        <v>0</v>
      </c>
      <c r="I119" s="268">
        <f>PRODUCT(D119*F119)</f>
        <v>0</v>
      </c>
      <c r="J119" s="268"/>
      <c r="K119" s="259">
        <f>SUM(I119:J120)</f>
        <v>0</v>
      </c>
    </row>
    <row r="120" spans="1:11" ht="15" customHeight="1">
      <c r="A120" s="273"/>
      <c r="B120" s="272" t="s">
        <v>1013</v>
      </c>
      <c r="C120" s="270" t="s">
        <v>910</v>
      </c>
      <c r="D120" s="271">
        <v>60</v>
      </c>
      <c r="E120" s="287" t="s">
        <v>909</v>
      </c>
      <c r="F120" s="259"/>
      <c r="G120" s="268"/>
      <c r="H120" s="254"/>
      <c r="I120" s="268"/>
      <c r="J120" s="268">
        <f>PRODUCT(D120*G120)</f>
        <v>0</v>
      </c>
      <c r="K120" s="268"/>
    </row>
    <row r="121" spans="1:11" ht="15" customHeight="1">
      <c r="A121" s="273" t="s">
        <v>1012</v>
      </c>
      <c r="B121" s="288"/>
      <c r="C121" s="270" t="s">
        <v>1011</v>
      </c>
      <c r="D121" s="271">
        <v>20</v>
      </c>
      <c r="E121" s="287" t="s">
        <v>909</v>
      </c>
      <c r="F121" s="259"/>
      <c r="G121" s="268"/>
      <c r="H121" s="259">
        <f>SUM(F121:G122)</f>
        <v>0</v>
      </c>
      <c r="I121" s="268">
        <f>PRODUCT(D121*F121)</f>
        <v>0</v>
      </c>
      <c r="J121" s="268"/>
      <c r="K121" s="259">
        <f>SUM(I121:J122)</f>
        <v>0</v>
      </c>
    </row>
    <row r="122" spans="1:11" ht="15" customHeight="1">
      <c r="A122" s="273"/>
      <c r="B122" s="272" t="s">
        <v>1010</v>
      </c>
      <c r="C122" s="270" t="s">
        <v>1009</v>
      </c>
      <c r="D122" s="271">
        <v>20</v>
      </c>
      <c r="E122" s="287" t="s">
        <v>909</v>
      </c>
      <c r="F122" s="259"/>
      <c r="G122" s="268"/>
      <c r="H122" s="254"/>
      <c r="I122" s="268"/>
      <c r="J122" s="268">
        <f>PRODUCT(D122*G122)</f>
        <v>0</v>
      </c>
      <c r="K122" s="268"/>
    </row>
    <row r="123" spans="1:11" ht="15" customHeight="1">
      <c r="A123" s="273" t="s">
        <v>1008</v>
      </c>
      <c r="B123" s="288"/>
      <c r="C123" s="270" t="s">
        <v>1007</v>
      </c>
      <c r="D123" s="271">
        <v>70</v>
      </c>
      <c r="E123" s="287" t="s">
        <v>909</v>
      </c>
      <c r="F123" s="259"/>
      <c r="G123" s="268"/>
      <c r="H123" s="259">
        <f>SUM(F123:G124)</f>
        <v>0</v>
      </c>
      <c r="I123" s="268">
        <f>PRODUCT(D123*F123)</f>
        <v>0</v>
      </c>
      <c r="J123" s="268"/>
      <c r="K123" s="259">
        <f>SUM(I123:J124)</f>
        <v>0</v>
      </c>
    </row>
    <row r="124" spans="1:11" ht="15" customHeight="1">
      <c r="A124" s="273"/>
      <c r="B124" s="272" t="s">
        <v>1006</v>
      </c>
      <c r="C124" s="270" t="s">
        <v>1005</v>
      </c>
      <c r="D124" s="271">
        <v>70</v>
      </c>
      <c r="E124" s="287" t="s">
        <v>909</v>
      </c>
      <c r="F124" s="259"/>
      <c r="G124" s="268"/>
      <c r="H124" s="254"/>
      <c r="I124" s="268"/>
      <c r="J124" s="268">
        <f>PRODUCT(D124*G124)</f>
        <v>0</v>
      </c>
      <c r="K124" s="268"/>
    </row>
    <row r="125" spans="1:11" ht="15" customHeight="1">
      <c r="A125" s="273" t="s">
        <v>1004</v>
      </c>
      <c r="B125" s="288"/>
      <c r="C125" s="270" t="s">
        <v>1003</v>
      </c>
      <c r="D125" s="271">
        <v>130</v>
      </c>
      <c r="E125" s="287" t="s">
        <v>909</v>
      </c>
      <c r="F125" s="259"/>
      <c r="G125" s="268"/>
      <c r="H125" s="259">
        <f>SUM(F125:G126)</f>
        <v>0</v>
      </c>
      <c r="I125" s="268">
        <f>PRODUCT(D125*F125)</f>
        <v>0</v>
      </c>
      <c r="J125" s="268"/>
      <c r="K125" s="259">
        <f>SUM(I125:J126)</f>
        <v>0</v>
      </c>
    </row>
    <row r="126" spans="1:11" ht="15" customHeight="1">
      <c r="A126" s="273"/>
      <c r="B126" s="272" t="s">
        <v>999</v>
      </c>
      <c r="C126" s="270" t="s">
        <v>1002</v>
      </c>
      <c r="D126" s="271">
        <v>130</v>
      </c>
      <c r="E126" s="287" t="s">
        <v>909</v>
      </c>
      <c r="F126" s="259"/>
      <c r="G126" s="268"/>
      <c r="H126" s="254"/>
      <c r="I126" s="268"/>
      <c r="J126" s="268">
        <f>PRODUCT(D126*G126)</f>
        <v>0</v>
      </c>
      <c r="K126" s="268"/>
    </row>
    <row r="127" spans="1:11" ht="15" customHeight="1">
      <c r="A127" s="273" t="s">
        <v>1001</v>
      </c>
      <c r="B127" s="288"/>
      <c r="C127" s="270" t="s">
        <v>1000</v>
      </c>
      <c r="D127" s="271">
        <v>35</v>
      </c>
      <c r="E127" s="287" t="s">
        <v>909</v>
      </c>
      <c r="F127" s="259"/>
      <c r="G127" s="268"/>
      <c r="H127" s="259">
        <f>SUM(F127:G128)</f>
        <v>0</v>
      </c>
      <c r="I127" s="268">
        <f>PRODUCT(D127*F127)</f>
        <v>0</v>
      </c>
      <c r="J127" s="268"/>
      <c r="K127" s="259">
        <f>SUM(I127:J128)</f>
        <v>0</v>
      </c>
    </row>
    <row r="128" spans="1:11" ht="15" customHeight="1">
      <c r="A128" s="273"/>
      <c r="B128" s="272" t="s">
        <v>999</v>
      </c>
      <c r="C128" s="270" t="s">
        <v>998</v>
      </c>
      <c r="D128" s="271">
        <v>35</v>
      </c>
      <c r="E128" s="287" t="s">
        <v>909</v>
      </c>
      <c r="F128" s="259"/>
      <c r="G128" s="268"/>
      <c r="H128" s="254"/>
      <c r="I128" s="268"/>
      <c r="J128" s="268">
        <f>PRODUCT(D128*G128)</f>
        <v>0</v>
      </c>
      <c r="K128" s="268"/>
    </row>
    <row r="129" spans="1:11" ht="15" customHeight="1">
      <c r="A129" s="273" t="s">
        <v>997</v>
      </c>
      <c r="B129" s="288"/>
      <c r="C129" s="270" t="s">
        <v>996</v>
      </c>
      <c r="D129" s="271">
        <v>25</v>
      </c>
      <c r="E129" s="287" t="s">
        <v>909</v>
      </c>
      <c r="F129" s="259"/>
      <c r="G129" s="268"/>
      <c r="H129" s="259">
        <f>SUM(F129:G130)</f>
        <v>0</v>
      </c>
      <c r="I129" s="268">
        <f>PRODUCT(D129*F129)</f>
        <v>0</v>
      </c>
      <c r="J129" s="268"/>
      <c r="K129" s="259">
        <f>SUM(I129:J130)</f>
        <v>0</v>
      </c>
    </row>
    <row r="130" spans="1:11" ht="15" customHeight="1">
      <c r="A130" s="273"/>
      <c r="B130" s="272" t="s">
        <v>995</v>
      </c>
      <c r="C130" s="270" t="s">
        <v>994</v>
      </c>
      <c r="D130" s="271">
        <v>25</v>
      </c>
      <c r="E130" s="287" t="s">
        <v>909</v>
      </c>
      <c r="F130" s="259"/>
      <c r="G130" s="268"/>
      <c r="H130" s="254"/>
      <c r="I130" s="268"/>
      <c r="J130" s="268">
        <f>PRODUCT(D130*G130)</f>
        <v>0</v>
      </c>
      <c r="K130" s="268"/>
    </row>
    <row r="131" spans="1:11" ht="15" customHeight="1">
      <c r="A131" s="273" t="s">
        <v>993</v>
      </c>
      <c r="B131" s="273"/>
      <c r="C131" s="270" t="s">
        <v>907</v>
      </c>
      <c r="D131" s="271">
        <v>250</v>
      </c>
      <c r="E131" s="274" t="s">
        <v>903</v>
      </c>
      <c r="F131" s="259"/>
      <c r="G131" s="268"/>
      <c r="H131" s="259">
        <f>SUM(F131:G133)</f>
        <v>0</v>
      </c>
      <c r="I131" s="268">
        <f>D131*F131</f>
        <v>0</v>
      </c>
      <c r="J131" s="268"/>
      <c r="K131" s="259">
        <f>SUM(I131:J133)</f>
        <v>0</v>
      </c>
    </row>
    <row r="132" spans="1:11" ht="15" customHeight="1">
      <c r="A132" s="273"/>
      <c r="B132" s="273"/>
      <c r="C132" s="286" t="s">
        <v>906</v>
      </c>
      <c r="D132" s="271"/>
      <c r="E132" s="274"/>
      <c r="F132" s="259"/>
      <c r="G132" s="268"/>
      <c r="H132" s="268"/>
      <c r="I132" s="268"/>
      <c r="J132" s="268"/>
      <c r="K132" s="268"/>
    </row>
    <row r="133" spans="1:11" ht="15" customHeight="1">
      <c r="A133" s="273" t="s">
        <v>992</v>
      </c>
      <c r="B133" s="273" t="s">
        <v>905</v>
      </c>
      <c r="C133" s="270" t="s">
        <v>904</v>
      </c>
      <c r="D133" s="271">
        <v>250</v>
      </c>
      <c r="E133" s="274" t="s">
        <v>903</v>
      </c>
      <c r="F133" s="259"/>
      <c r="G133" s="259"/>
      <c r="H133" s="268"/>
      <c r="I133" s="268"/>
      <c r="J133" s="268">
        <f>D133*G133</f>
        <v>0</v>
      </c>
      <c r="K133" s="268"/>
    </row>
    <row r="134" spans="1:11" ht="15" customHeight="1">
      <c r="A134" s="273"/>
      <c r="B134" s="273"/>
      <c r="C134" s="270" t="s">
        <v>991</v>
      </c>
      <c r="D134" s="271">
        <v>20</v>
      </c>
      <c r="E134" s="274" t="s">
        <v>903</v>
      </c>
      <c r="F134" s="259"/>
      <c r="G134" s="268"/>
      <c r="H134" s="259">
        <f>SUM(F134:G136)</f>
        <v>0</v>
      </c>
      <c r="I134" s="268">
        <f>D134*F134</f>
        <v>0</v>
      </c>
      <c r="J134" s="268"/>
      <c r="K134" s="259">
        <f>SUM(I134:J136)</f>
        <v>0</v>
      </c>
    </row>
    <row r="135" spans="1:11" ht="15" customHeight="1">
      <c r="A135" s="273"/>
      <c r="B135" s="273"/>
      <c r="C135" s="286" t="s">
        <v>990</v>
      </c>
      <c r="D135" s="271"/>
      <c r="E135" s="274"/>
      <c r="F135" s="259"/>
      <c r="G135" s="268"/>
      <c r="H135" s="268"/>
      <c r="I135" s="268"/>
      <c r="J135" s="268"/>
      <c r="K135" s="268"/>
    </row>
    <row r="136" spans="1:11" ht="15" customHeight="1">
      <c r="A136" s="273" t="s">
        <v>989</v>
      </c>
      <c r="B136" s="273"/>
      <c r="C136" s="270" t="s">
        <v>988</v>
      </c>
      <c r="D136" s="271">
        <v>20</v>
      </c>
      <c r="E136" s="274" t="s">
        <v>903</v>
      </c>
      <c r="F136" s="259"/>
      <c r="G136" s="259"/>
      <c r="H136" s="268"/>
      <c r="I136" s="268"/>
      <c r="J136" s="268">
        <f>D136*G136</f>
        <v>0</v>
      </c>
      <c r="K136" s="268"/>
    </row>
    <row r="137" spans="1:11" ht="15" customHeight="1">
      <c r="A137" s="273"/>
      <c r="B137" s="273"/>
      <c r="C137" s="270"/>
      <c r="D137" s="271"/>
      <c r="E137" s="270"/>
      <c r="F137" s="259"/>
      <c r="G137" s="259"/>
      <c r="H137" s="259"/>
      <c r="I137" s="268"/>
      <c r="J137" s="268"/>
      <c r="K137" s="259"/>
    </row>
    <row r="138" spans="1:11" ht="15" customHeight="1">
      <c r="A138" s="278" t="s">
        <v>987</v>
      </c>
      <c r="B138" s="277"/>
      <c r="C138" s="277"/>
      <c r="D138" s="277"/>
      <c r="E138" s="277"/>
      <c r="F138" s="277"/>
      <c r="G138" s="277"/>
      <c r="H138" s="277"/>
      <c r="I138" s="277"/>
      <c r="J138" s="277"/>
      <c r="K138" s="276"/>
    </row>
    <row r="139" spans="1:11" ht="15" customHeight="1">
      <c r="A139" s="273" t="s">
        <v>986</v>
      </c>
      <c r="B139" s="273"/>
      <c r="C139" s="270" t="s">
        <v>985</v>
      </c>
      <c r="D139" s="271">
        <v>1</v>
      </c>
      <c r="E139" s="270" t="s">
        <v>893</v>
      </c>
      <c r="F139" s="259"/>
      <c r="G139" s="259"/>
      <c r="H139" s="259">
        <f>SUM(F139:G141)</f>
        <v>0</v>
      </c>
      <c r="I139" s="268">
        <f>D139*F139</f>
        <v>0</v>
      </c>
      <c r="J139" s="268"/>
      <c r="K139" s="259">
        <f>SUM(I139:J141)</f>
        <v>0</v>
      </c>
    </row>
    <row r="140" spans="1:11" ht="60" customHeight="1">
      <c r="A140" s="273"/>
      <c r="B140" s="273"/>
      <c r="C140" s="285" t="s">
        <v>961</v>
      </c>
      <c r="D140" s="271"/>
      <c r="E140" s="270"/>
      <c r="F140" s="259"/>
      <c r="G140" s="259"/>
      <c r="H140" s="284"/>
      <c r="I140" s="268"/>
      <c r="J140" s="268"/>
      <c r="K140" s="268"/>
    </row>
    <row r="141" spans="1:11" ht="15" customHeight="1">
      <c r="A141" s="273"/>
      <c r="B141" s="273" t="s">
        <v>960</v>
      </c>
      <c r="C141" s="270" t="s">
        <v>897</v>
      </c>
      <c r="D141" s="271">
        <v>1</v>
      </c>
      <c r="E141" s="270" t="s">
        <v>893</v>
      </c>
      <c r="F141" s="282"/>
      <c r="G141" s="259"/>
      <c r="H141" s="283"/>
      <c r="I141" s="282"/>
      <c r="J141" s="268">
        <f>D141*G141</f>
        <v>0</v>
      </c>
      <c r="K141" s="281"/>
    </row>
    <row r="142" spans="1:11" ht="15" customHeight="1">
      <c r="A142" s="273" t="s">
        <v>984</v>
      </c>
      <c r="B142" s="273"/>
      <c r="C142" s="270" t="s">
        <v>983</v>
      </c>
      <c r="D142" s="271">
        <v>2</v>
      </c>
      <c r="E142" s="270" t="s">
        <v>893</v>
      </c>
      <c r="F142" s="259"/>
      <c r="G142" s="259"/>
      <c r="H142" s="259">
        <f>SUM(F142:G144)</f>
        <v>0</v>
      </c>
      <c r="I142" s="268">
        <f>D142*F142</f>
        <v>0</v>
      </c>
      <c r="J142" s="268"/>
      <c r="K142" s="259">
        <f>SUM(I142:J144)</f>
        <v>0</v>
      </c>
    </row>
    <row r="143" spans="1:11" ht="24.95" customHeight="1">
      <c r="A143" s="273"/>
      <c r="B143" s="273"/>
      <c r="C143" s="285" t="s">
        <v>982</v>
      </c>
      <c r="D143" s="271"/>
      <c r="E143" s="270"/>
      <c r="F143" s="259"/>
      <c r="G143" s="259"/>
      <c r="H143" s="284"/>
      <c r="I143" s="268"/>
      <c r="J143" s="268"/>
      <c r="K143" s="268"/>
    </row>
    <row r="144" spans="1:11" ht="15" customHeight="1">
      <c r="A144" s="273"/>
      <c r="B144" s="273" t="s">
        <v>981</v>
      </c>
      <c r="C144" s="270" t="s">
        <v>980</v>
      </c>
      <c r="D144" s="271">
        <v>2</v>
      </c>
      <c r="E144" s="270" t="s">
        <v>893</v>
      </c>
      <c r="F144" s="282"/>
      <c r="G144" s="259"/>
      <c r="H144" s="283"/>
      <c r="I144" s="282"/>
      <c r="J144" s="268">
        <f>D144*G144</f>
        <v>0</v>
      </c>
      <c r="K144" s="281"/>
    </row>
    <row r="145" spans="1:11" ht="15" customHeight="1">
      <c r="A145" s="273" t="s">
        <v>979</v>
      </c>
      <c r="B145" s="273"/>
      <c r="C145" s="270" t="s">
        <v>958</v>
      </c>
      <c r="D145" s="271">
        <v>1</v>
      </c>
      <c r="E145" s="270" t="s">
        <v>893</v>
      </c>
      <c r="F145" s="259"/>
      <c r="G145" s="259"/>
      <c r="H145" s="293">
        <f>SUM(F145:G147)</f>
        <v>0</v>
      </c>
      <c r="I145" s="267">
        <f>D145*F145</f>
        <v>0</v>
      </c>
      <c r="J145" s="267"/>
      <c r="K145" s="293">
        <f>SUM(I145:J147)</f>
        <v>0</v>
      </c>
    </row>
    <row r="146" spans="1:11" ht="39.950000000000003" customHeight="1">
      <c r="A146" s="273"/>
      <c r="B146" s="273"/>
      <c r="C146" s="285" t="s">
        <v>957</v>
      </c>
      <c r="D146" s="271"/>
      <c r="E146" s="270"/>
      <c r="F146" s="259"/>
      <c r="G146" s="259"/>
      <c r="H146" s="284"/>
      <c r="I146" s="268"/>
      <c r="J146" s="268"/>
      <c r="K146" s="284"/>
    </row>
    <row r="147" spans="1:11" ht="15" customHeight="1">
      <c r="A147" s="273"/>
      <c r="B147" s="273" t="s">
        <v>956</v>
      </c>
      <c r="C147" s="270" t="s">
        <v>955</v>
      </c>
      <c r="D147" s="271">
        <v>1</v>
      </c>
      <c r="E147" s="270" t="s">
        <v>893</v>
      </c>
      <c r="F147" s="259"/>
      <c r="G147" s="259"/>
      <c r="H147" s="284"/>
      <c r="I147" s="268"/>
      <c r="J147" s="268">
        <f>PRODUCT(D147*G147)</f>
        <v>0</v>
      </c>
      <c r="K147" s="284"/>
    </row>
    <row r="148" spans="1:11" ht="15" customHeight="1">
      <c r="A148" s="266" t="s">
        <v>978</v>
      </c>
      <c r="B148" s="292"/>
      <c r="C148" s="270" t="s">
        <v>953</v>
      </c>
      <c r="D148" s="271">
        <v>1</v>
      </c>
      <c r="E148" s="270" t="s">
        <v>893</v>
      </c>
      <c r="F148" s="259"/>
      <c r="G148" s="282"/>
      <c r="H148" s="259">
        <f>SUM(F148:G150)</f>
        <v>0</v>
      </c>
      <c r="I148" s="268">
        <f>D148*F148</f>
        <v>0</v>
      </c>
      <c r="J148" s="268"/>
      <c r="K148" s="259">
        <f>SUM(I148:J150)</f>
        <v>0</v>
      </c>
    </row>
    <row r="149" spans="1:11" ht="15" customHeight="1">
      <c r="A149" s="266"/>
      <c r="B149" s="292"/>
      <c r="C149" s="291" t="s">
        <v>952</v>
      </c>
      <c r="D149" s="271"/>
      <c r="E149" s="270"/>
      <c r="F149" s="282"/>
      <c r="G149" s="282"/>
      <c r="H149" s="283"/>
      <c r="I149" s="268"/>
      <c r="J149" s="268"/>
      <c r="K149" s="268"/>
    </row>
    <row r="150" spans="1:11" ht="15" customHeight="1">
      <c r="A150" s="266"/>
      <c r="B150" s="290" t="s">
        <v>951</v>
      </c>
      <c r="C150" s="270" t="s">
        <v>950</v>
      </c>
      <c r="D150" s="271">
        <v>1</v>
      </c>
      <c r="E150" s="270" t="s">
        <v>893</v>
      </c>
      <c r="F150" s="282"/>
      <c r="G150" s="259"/>
      <c r="H150" s="283"/>
      <c r="I150" s="282"/>
      <c r="J150" s="268">
        <f>D150*G150</f>
        <v>0</v>
      </c>
      <c r="K150" s="281"/>
    </row>
    <row r="151" spans="1:11" ht="15" customHeight="1">
      <c r="A151" s="273" t="s">
        <v>977</v>
      </c>
      <c r="B151" s="273"/>
      <c r="C151" s="270" t="s">
        <v>976</v>
      </c>
      <c r="D151" s="271">
        <v>2</v>
      </c>
      <c r="E151" s="270" t="s">
        <v>893</v>
      </c>
      <c r="F151" s="259"/>
      <c r="G151" s="259"/>
      <c r="H151" s="280">
        <f>F151+G153</f>
        <v>0</v>
      </c>
      <c r="I151" s="254">
        <f>D151*F151</f>
        <v>0</v>
      </c>
      <c r="J151" s="254"/>
      <c r="K151" s="280">
        <f>I151+J153</f>
        <v>0</v>
      </c>
    </row>
    <row r="152" spans="1:11" ht="24.95" customHeight="1">
      <c r="A152" s="288"/>
      <c r="B152" s="288"/>
      <c r="C152" s="285" t="s">
        <v>975</v>
      </c>
      <c r="D152" s="271"/>
      <c r="E152" s="270"/>
      <c r="F152" s="259"/>
      <c r="G152" s="259"/>
      <c r="H152" s="280"/>
      <c r="I152" s="268"/>
      <c r="J152" s="268"/>
      <c r="K152" s="268"/>
    </row>
    <row r="153" spans="1:11" ht="15" customHeight="1">
      <c r="A153" s="273"/>
      <c r="B153" s="273" t="s">
        <v>974</v>
      </c>
      <c r="C153" s="266" t="s">
        <v>973</v>
      </c>
      <c r="D153" s="295">
        <v>2</v>
      </c>
      <c r="E153" s="266" t="s">
        <v>893</v>
      </c>
      <c r="F153" s="294"/>
      <c r="G153" s="280"/>
      <c r="H153" s="280"/>
      <c r="I153" s="254"/>
      <c r="J153" s="254">
        <f>D153*G153</f>
        <v>0</v>
      </c>
      <c r="K153" s="267"/>
    </row>
    <row r="154" spans="1:11" ht="15" customHeight="1">
      <c r="A154" s="273" t="s">
        <v>972</v>
      </c>
      <c r="B154" s="273"/>
      <c r="C154" s="270" t="s">
        <v>944</v>
      </c>
      <c r="D154" s="271">
        <v>1</v>
      </c>
      <c r="E154" s="270" t="s">
        <v>893</v>
      </c>
      <c r="F154" s="259"/>
      <c r="G154" s="259"/>
      <c r="H154" s="259">
        <f>SUM(F154:G156)</f>
        <v>0</v>
      </c>
      <c r="I154" s="268">
        <f>D154*F154</f>
        <v>0</v>
      </c>
      <c r="J154" s="268"/>
      <c r="K154" s="259">
        <f>SUM(I154:J156)</f>
        <v>0</v>
      </c>
    </row>
    <row r="155" spans="1:11" ht="24.95" customHeight="1">
      <c r="A155" s="273"/>
      <c r="B155" s="273"/>
      <c r="C155" s="285" t="s">
        <v>969</v>
      </c>
      <c r="D155" s="271"/>
      <c r="E155" s="270"/>
      <c r="F155" s="259"/>
      <c r="G155" s="259"/>
      <c r="H155" s="284"/>
      <c r="I155" s="268"/>
      <c r="J155" s="268"/>
      <c r="K155" s="268"/>
    </row>
    <row r="156" spans="1:11" ht="15" customHeight="1">
      <c r="A156" s="273"/>
      <c r="B156" s="273" t="s">
        <v>939</v>
      </c>
      <c r="C156" s="270" t="s">
        <v>943</v>
      </c>
      <c r="D156" s="271">
        <v>1</v>
      </c>
      <c r="E156" s="270" t="s">
        <v>893</v>
      </c>
      <c r="F156" s="282"/>
      <c r="G156" s="259"/>
      <c r="H156" s="283"/>
      <c r="I156" s="282"/>
      <c r="J156" s="268">
        <f>D156*G156</f>
        <v>0</v>
      </c>
      <c r="K156" s="281"/>
    </row>
    <row r="157" spans="1:11" ht="15" customHeight="1">
      <c r="A157" s="273" t="s">
        <v>971</v>
      </c>
      <c r="B157" s="273"/>
      <c r="C157" s="270" t="s">
        <v>970</v>
      </c>
      <c r="D157" s="271">
        <v>2</v>
      </c>
      <c r="E157" s="270" t="s">
        <v>893</v>
      </c>
      <c r="F157" s="259"/>
      <c r="G157" s="259"/>
      <c r="H157" s="259">
        <f>SUM(F157:G159)</f>
        <v>0</v>
      </c>
      <c r="I157" s="268">
        <f>D157*F157</f>
        <v>0</v>
      </c>
      <c r="J157" s="268"/>
      <c r="K157" s="259">
        <f>SUM(I157:J159)</f>
        <v>0</v>
      </c>
    </row>
    <row r="158" spans="1:11" ht="24.95" customHeight="1">
      <c r="A158" s="273"/>
      <c r="B158" s="273"/>
      <c r="C158" s="285" t="s">
        <v>969</v>
      </c>
      <c r="D158" s="271"/>
      <c r="E158" s="270"/>
      <c r="F158" s="259"/>
      <c r="G158" s="259"/>
      <c r="H158" s="284"/>
      <c r="I158" s="268"/>
      <c r="J158" s="268"/>
      <c r="K158" s="268"/>
    </row>
    <row r="159" spans="1:11" ht="15" customHeight="1">
      <c r="A159" s="273"/>
      <c r="B159" s="273" t="s">
        <v>939</v>
      </c>
      <c r="C159" s="270" t="s">
        <v>968</v>
      </c>
      <c r="D159" s="271">
        <v>2</v>
      </c>
      <c r="E159" s="270" t="s">
        <v>893</v>
      </c>
      <c r="F159" s="282"/>
      <c r="G159" s="259"/>
      <c r="H159" s="283"/>
      <c r="I159" s="282"/>
      <c r="J159" s="268">
        <f>D159*G159</f>
        <v>0</v>
      </c>
      <c r="K159" s="281"/>
    </row>
    <row r="160" spans="1:11" ht="15" customHeight="1">
      <c r="A160" s="273" t="s">
        <v>967</v>
      </c>
      <c r="B160" s="273"/>
      <c r="C160" s="270" t="s">
        <v>918</v>
      </c>
      <c r="D160" s="271">
        <v>16</v>
      </c>
      <c r="E160" s="270" t="s">
        <v>114</v>
      </c>
      <c r="F160" s="259"/>
      <c r="G160" s="268"/>
      <c r="H160" s="259">
        <f>SUM(F160:G161)</f>
        <v>0</v>
      </c>
      <c r="I160" s="268">
        <f>D160*F160</f>
        <v>0</v>
      </c>
      <c r="J160" s="268"/>
      <c r="K160" s="259">
        <f>SUM(I160:J161)</f>
        <v>0</v>
      </c>
    </row>
    <row r="161" spans="1:11" ht="15" customHeight="1">
      <c r="A161" s="273"/>
      <c r="B161" s="273" t="s">
        <v>890</v>
      </c>
      <c r="C161" s="270" t="s">
        <v>889</v>
      </c>
      <c r="D161" s="271">
        <v>16</v>
      </c>
      <c r="E161" s="270" t="s">
        <v>114</v>
      </c>
      <c r="F161" s="259"/>
      <c r="G161" s="280"/>
      <c r="H161" s="268"/>
      <c r="I161" s="268"/>
      <c r="J161" s="268">
        <f>PRODUCT(D161*G161)</f>
        <v>0</v>
      </c>
      <c r="K161" s="268"/>
    </row>
    <row r="162" spans="1:11" ht="15" customHeight="1">
      <c r="A162" s="273" t="s">
        <v>966</v>
      </c>
      <c r="B162" s="288"/>
      <c r="C162" s="270" t="s">
        <v>916</v>
      </c>
      <c r="D162" s="271">
        <v>1</v>
      </c>
      <c r="E162" s="287" t="s">
        <v>909</v>
      </c>
      <c r="F162" s="259"/>
      <c r="G162" s="268"/>
      <c r="H162" s="259">
        <f>SUM(F162:G163)</f>
        <v>0</v>
      </c>
      <c r="I162" s="268">
        <f>PRODUCT(D162*F162)</f>
        <v>0</v>
      </c>
      <c r="J162" s="268"/>
      <c r="K162" s="259">
        <f>SUM(I162:J163)</f>
        <v>0</v>
      </c>
    </row>
    <row r="163" spans="1:11" ht="15" customHeight="1">
      <c r="A163" s="273"/>
      <c r="B163" s="272" t="s">
        <v>915</v>
      </c>
      <c r="C163" s="270" t="s">
        <v>914</v>
      </c>
      <c r="D163" s="271">
        <v>1</v>
      </c>
      <c r="E163" s="287" t="s">
        <v>909</v>
      </c>
      <c r="F163" s="259"/>
      <c r="G163" s="268"/>
      <c r="H163" s="254"/>
      <c r="I163" s="268"/>
      <c r="J163" s="268">
        <f>PRODUCT(D163*G163)</f>
        <v>0</v>
      </c>
      <c r="K163" s="268"/>
    </row>
    <row r="164" spans="1:11" ht="15" customHeight="1">
      <c r="A164" s="273" t="s">
        <v>965</v>
      </c>
      <c r="B164" s="273"/>
      <c r="C164" s="270" t="s">
        <v>907</v>
      </c>
      <c r="D164" s="271">
        <v>2</v>
      </c>
      <c r="E164" s="274" t="s">
        <v>903</v>
      </c>
      <c r="F164" s="259"/>
      <c r="G164" s="268"/>
      <c r="H164" s="259">
        <f>SUM(F164:G166)</f>
        <v>0</v>
      </c>
      <c r="I164" s="268">
        <f>D164*F164</f>
        <v>0</v>
      </c>
      <c r="J164" s="268"/>
      <c r="K164" s="259">
        <f>SUM(I164:J166)</f>
        <v>0</v>
      </c>
    </row>
    <row r="165" spans="1:11" ht="15" customHeight="1">
      <c r="A165" s="273"/>
      <c r="B165" s="273"/>
      <c r="C165" s="286" t="s">
        <v>906</v>
      </c>
      <c r="D165" s="271"/>
      <c r="E165" s="274"/>
      <c r="F165" s="259"/>
      <c r="G165" s="268"/>
      <c r="H165" s="268"/>
      <c r="I165" s="268"/>
      <c r="J165" s="268"/>
      <c r="K165" s="268"/>
    </row>
    <row r="166" spans="1:11" ht="15" customHeight="1">
      <c r="A166" s="273"/>
      <c r="B166" s="273" t="s">
        <v>905</v>
      </c>
      <c r="C166" s="270" t="s">
        <v>904</v>
      </c>
      <c r="D166" s="271">
        <v>2</v>
      </c>
      <c r="E166" s="274" t="s">
        <v>903</v>
      </c>
      <c r="F166" s="259"/>
      <c r="G166" s="259"/>
      <c r="H166" s="268"/>
      <c r="I166" s="268"/>
      <c r="J166" s="268">
        <f>D166*G166</f>
        <v>0</v>
      </c>
      <c r="K166" s="268"/>
    </row>
    <row r="167" spans="1:11" ht="15" customHeight="1">
      <c r="A167" s="273"/>
      <c r="B167" s="273"/>
      <c r="C167" s="270"/>
      <c r="D167" s="271"/>
      <c r="E167" s="270"/>
      <c r="F167" s="259"/>
      <c r="G167" s="259"/>
      <c r="H167" s="259"/>
      <c r="I167" s="268"/>
      <c r="J167" s="268"/>
      <c r="K167" s="259"/>
    </row>
    <row r="168" spans="1:11" ht="15" customHeight="1">
      <c r="A168" s="273"/>
      <c r="B168" s="273"/>
      <c r="C168" s="270"/>
      <c r="D168" s="271"/>
      <c r="E168" s="270"/>
      <c r="F168" s="259"/>
      <c r="G168" s="259"/>
      <c r="H168" s="259"/>
      <c r="I168" s="268"/>
      <c r="J168" s="268"/>
      <c r="K168" s="259"/>
    </row>
    <row r="169" spans="1:11" ht="15" customHeight="1">
      <c r="A169" s="278" t="s">
        <v>964</v>
      </c>
      <c r="B169" s="277"/>
      <c r="C169" s="277"/>
      <c r="D169" s="277"/>
      <c r="E169" s="277"/>
      <c r="F169" s="277"/>
      <c r="G169" s="277"/>
      <c r="H169" s="277"/>
      <c r="I169" s="277"/>
      <c r="J169" s="277"/>
      <c r="K169" s="276"/>
    </row>
    <row r="170" spans="1:11" ht="15" customHeight="1">
      <c r="A170" s="273" t="s">
        <v>963</v>
      </c>
      <c r="B170" s="273"/>
      <c r="C170" s="270" t="s">
        <v>962</v>
      </c>
      <c r="D170" s="271">
        <v>1</v>
      </c>
      <c r="E170" s="270" t="s">
        <v>893</v>
      </c>
      <c r="F170" s="259"/>
      <c r="G170" s="259"/>
      <c r="H170" s="259">
        <f>SUM(F170:G172)</f>
        <v>0</v>
      </c>
      <c r="I170" s="268">
        <f>D170*F170</f>
        <v>0</v>
      </c>
      <c r="J170" s="268"/>
      <c r="K170" s="259">
        <f>SUM(I170:J172)</f>
        <v>0</v>
      </c>
    </row>
    <row r="171" spans="1:11" ht="60" customHeight="1">
      <c r="A171" s="273"/>
      <c r="B171" s="273"/>
      <c r="C171" s="285" t="s">
        <v>961</v>
      </c>
      <c r="D171" s="271"/>
      <c r="E171" s="270"/>
      <c r="F171" s="259"/>
      <c r="G171" s="259"/>
      <c r="H171" s="284"/>
      <c r="I171" s="268"/>
      <c r="J171" s="268"/>
      <c r="K171" s="268"/>
    </row>
    <row r="172" spans="1:11" ht="15" customHeight="1">
      <c r="A172" s="273"/>
      <c r="B172" s="273" t="s">
        <v>960</v>
      </c>
      <c r="C172" s="270" t="s">
        <v>897</v>
      </c>
      <c r="D172" s="271">
        <v>1</v>
      </c>
      <c r="E172" s="270" t="s">
        <v>893</v>
      </c>
      <c r="F172" s="282"/>
      <c r="G172" s="259"/>
      <c r="H172" s="283"/>
      <c r="I172" s="282"/>
      <c r="J172" s="268">
        <f>D172*G172</f>
        <v>0</v>
      </c>
      <c r="K172" s="281"/>
    </row>
    <row r="173" spans="1:11" ht="15" customHeight="1">
      <c r="A173" s="273" t="s">
        <v>959</v>
      </c>
      <c r="B173" s="273"/>
      <c r="C173" s="270" t="s">
        <v>958</v>
      </c>
      <c r="D173" s="271">
        <v>1</v>
      </c>
      <c r="E173" s="270" t="s">
        <v>893</v>
      </c>
      <c r="F173" s="259"/>
      <c r="G173" s="259"/>
      <c r="H173" s="293">
        <f>SUM(F173:G175)</f>
        <v>0</v>
      </c>
      <c r="I173" s="267">
        <f>D173*F173</f>
        <v>0</v>
      </c>
      <c r="J173" s="267"/>
      <c r="K173" s="293">
        <f>SUM(I173:J175)</f>
        <v>0</v>
      </c>
    </row>
    <row r="174" spans="1:11" ht="39.950000000000003" customHeight="1">
      <c r="A174" s="273"/>
      <c r="B174" s="273"/>
      <c r="C174" s="285" t="s">
        <v>957</v>
      </c>
      <c r="D174" s="271"/>
      <c r="E174" s="270"/>
      <c r="F174" s="259"/>
      <c r="G174" s="259"/>
      <c r="H174" s="284"/>
      <c r="I174" s="268"/>
      <c r="J174" s="268"/>
      <c r="K174" s="284"/>
    </row>
    <row r="175" spans="1:11" ht="15" customHeight="1">
      <c r="A175" s="273"/>
      <c r="B175" s="273" t="s">
        <v>956</v>
      </c>
      <c r="C175" s="270" t="s">
        <v>955</v>
      </c>
      <c r="D175" s="271">
        <v>1</v>
      </c>
      <c r="E175" s="270" t="s">
        <v>893</v>
      </c>
      <c r="F175" s="259"/>
      <c r="G175" s="259"/>
      <c r="H175" s="284"/>
      <c r="I175" s="268"/>
      <c r="J175" s="268">
        <f>PRODUCT(D175*G175)</f>
        <v>0</v>
      </c>
      <c r="K175" s="284"/>
    </row>
    <row r="176" spans="1:11" ht="15" customHeight="1">
      <c r="A176" s="266" t="s">
        <v>954</v>
      </c>
      <c r="B176" s="292"/>
      <c r="C176" s="270" t="s">
        <v>953</v>
      </c>
      <c r="D176" s="271">
        <v>1</v>
      </c>
      <c r="E176" s="270" t="s">
        <v>893</v>
      </c>
      <c r="F176" s="259"/>
      <c r="G176" s="282"/>
      <c r="H176" s="259">
        <f>SUM(F176:G178)</f>
        <v>0</v>
      </c>
      <c r="I176" s="268">
        <f>D176*F176</f>
        <v>0</v>
      </c>
      <c r="J176" s="268"/>
      <c r="K176" s="259">
        <f>SUM(I176:J178)</f>
        <v>0</v>
      </c>
    </row>
    <row r="177" spans="1:11" ht="15" customHeight="1">
      <c r="A177" s="266"/>
      <c r="B177" s="292"/>
      <c r="C177" s="291" t="s">
        <v>952</v>
      </c>
      <c r="D177" s="271"/>
      <c r="E177" s="270"/>
      <c r="F177" s="282"/>
      <c r="G177" s="282"/>
      <c r="H177" s="283"/>
      <c r="I177" s="268"/>
      <c r="J177" s="268"/>
      <c r="K177" s="268"/>
    </row>
    <row r="178" spans="1:11" ht="15" customHeight="1">
      <c r="A178" s="266"/>
      <c r="B178" s="290" t="s">
        <v>951</v>
      </c>
      <c r="C178" s="270" t="s">
        <v>950</v>
      </c>
      <c r="D178" s="271">
        <v>1</v>
      </c>
      <c r="E178" s="270" t="s">
        <v>893</v>
      </c>
      <c r="F178" s="282"/>
      <c r="G178" s="259"/>
      <c r="H178" s="283"/>
      <c r="I178" s="282"/>
      <c r="J178" s="268">
        <f>D178*G178</f>
        <v>0</v>
      </c>
      <c r="K178" s="281"/>
    </row>
    <row r="179" spans="1:11" ht="15" customHeight="1">
      <c r="A179" s="273" t="s">
        <v>949</v>
      </c>
      <c r="B179" s="273"/>
      <c r="C179" s="270" t="s">
        <v>948</v>
      </c>
      <c r="D179" s="271">
        <v>1</v>
      </c>
      <c r="E179" s="270" t="s">
        <v>893</v>
      </c>
      <c r="F179" s="259"/>
      <c r="G179" s="259"/>
      <c r="H179" s="259">
        <f>SUM(F179:G181)</f>
        <v>0</v>
      </c>
      <c r="I179" s="268">
        <f>D179*F179</f>
        <v>0</v>
      </c>
      <c r="J179" s="268"/>
      <c r="K179" s="259">
        <f>SUM(I179:J181)</f>
        <v>0</v>
      </c>
    </row>
    <row r="180" spans="1:11" ht="24.95" customHeight="1">
      <c r="A180" s="273"/>
      <c r="B180" s="273"/>
      <c r="C180" s="285" t="s">
        <v>940</v>
      </c>
      <c r="D180" s="271"/>
      <c r="E180" s="270"/>
      <c r="F180" s="259"/>
      <c r="G180" s="259"/>
      <c r="H180" s="284"/>
      <c r="I180" s="268"/>
      <c r="J180" s="268"/>
      <c r="K180" s="268"/>
    </row>
    <row r="181" spans="1:11" ht="15" customHeight="1">
      <c r="A181" s="273"/>
      <c r="B181" s="273" t="s">
        <v>947</v>
      </c>
      <c r="C181" s="270" t="s">
        <v>946</v>
      </c>
      <c r="D181" s="271">
        <v>1</v>
      </c>
      <c r="E181" s="270" t="s">
        <v>893</v>
      </c>
      <c r="F181" s="282"/>
      <c r="G181" s="259"/>
      <c r="H181" s="283"/>
      <c r="I181" s="282"/>
      <c r="J181" s="268">
        <f>D181*G181</f>
        <v>0</v>
      </c>
      <c r="K181" s="281"/>
    </row>
    <row r="182" spans="1:11" ht="15" customHeight="1">
      <c r="A182" s="273" t="s">
        <v>945</v>
      </c>
      <c r="B182" s="273"/>
      <c r="C182" s="270" t="s">
        <v>944</v>
      </c>
      <c r="D182" s="271">
        <v>1</v>
      </c>
      <c r="E182" s="270" t="s">
        <v>893</v>
      </c>
      <c r="F182" s="259"/>
      <c r="G182" s="259"/>
      <c r="H182" s="259">
        <f>SUM(F182:G184)</f>
        <v>0</v>
      </c>
      <c r="I182" s="268">
        <f>D182*F182</f>
        <v>0</v>
      </c>
      <c r="J182" s="268"/>
      <c r="K182" s="259">
        <f>SUM(I182:J184)</f>
        <v>0</v>
      </c>
    </row>
    <row r="183" spans="1:11" ht="24.95" customHeight="1">
      <c r="A183" s="273"/>
      <c r="B183" s="273"/>
      <c r="C183" s="285" t="s">
        <v>940</v>
      </c>
      <c r="D183" s="271"/>
      <c r="E183" s="270"/>
      <c r="F183" s="259"/>
      <c r="G183" s="259"/>
      <c r="H183" s="284"/>
      <c r="I183" s="268"/>
      <c r="J183" s="268"/>
      <c r="K183" s="268"/>
    </row>
    <row r="184" spans="1:11" ht="15" customHeight="1">
      <c r="A184" s="273"/>
      <c r="B184" s="273" t="s">
        <v>939</v>
      </c>
      <c r="C184" s="270" t="s">
        <v>943</v>
      </c>
      <c r="D184" s="271">
        <v>1</v>
      </c>
      <c r="E184" s="270" t="s">
        <v>893</v>
      </c>
      <c r="F184" s="282"/>
      <c r="G184" s="259"/>
      <c r="H184" s="283"/>
      <c r="I184" s="282"/>
      <c r="J184" s="268">
        <f>D184*G184</f>
        <v>0</v>
      </c>
      <c r="K184" s="281"/>
    </row>
    <row r="185" spans="1:11" ht="15" customHeight="1">
      <c r="A185" s="273"/>
      <c r="B185" s="273"/>
      <c r="C185" s="270"/>
      <c r="D185" s="271"/>
      <c r="E185" s="270"/>
      <c r="F185" s="282"/>
      <c r="G185" s="259"/>
      <c r="H185" s="283"/>
      <c r="I185" s="282"/>
      <c r="J185" s="268"/>
      <c r="K185" s="281"/>
    </row>
    <row r="186" spans="1:11" ht="15" customHeight="1">
      <c r="A186" s="273"/>
      <c r="B186" s="273"/>
      <c r="C186" s="270"/>
      <c r="D186" s="271"/>
      <c r="E186" s="270"/>
      <c r="F186" s="282"/>
      <c r="G186" s="259"/>
      <c r="H186" s="283"/>
      <c r="I186" s="282"/>
      <c r="J186" s="268"/>
      <c r="K186" s="281"/>
    </row>
    <row r="187" spans="1:11" ht="15" customHeight="1">
      <c r="A187" s="273"/>
      <c r="B187" s="273"/>
      <c r="C187" s="270"/>
      <c r="D187" s="271"/>
      <c r="E187" s="270"/>
      <c r="F187" s="282"/>
      <c r="G187" s="259"/>
      <c r="H187" s="283"/>
      <c r="I187" s="282"/>
      <c r="J187" s="268"/>
      <c r="K187" s="281"/>
    </row>
    <row r="188" spans="1:11" ht="15" customHeight="1">
      <c r="A188" s="273" t="s">
        <v>942</v>
      </c>
      <c r="B188" s="273"/>
      <c r="C188" s="270" t="s">
        <v>941</v>
      </c>
      <c r="D188" s="271">
        <v>1</v>
      </c>
      <c r="E188" s="270" t="s">
        <v>893</v>
      </c>
      <c r="F188" s="259"/>
      <c r="G188" s="259"/>
      <c r="H188" s="259">
        <f>SUM(F188:G190)</f>
        <v>0</v>
      </c>
      <c r="I188" s="268">
        <f>D188*F188</f>
        <v>0</v>
      </c>
      <c r="J188" s="268"/>
      <c r="K188" s="259">
        <f>SUM(I188:J190)</f>
        <v>0</v>
      </c>
    </row>
    <row r="189" spans="1:11" ht="30" customHeight="1">
      <c r="A189" s="273"/>
      <c r="B189" s="273"/>
      <c r="C189" s="285" t="s">
        <v>940</v>
      </c>
      <c r="D189" s="271"/>
      <c r="E189" s="270"/>
      <c r="F189" s="259"/>
      <c r="G189" s="259"/>
      <c r="H189" s="284"/>
      <c r="I189" s="268"/>
      <c r="J189" s="268"/>
      <c r="K189" s="268"/>
    </row>
    <row r="190" spans="1:11" ht="15" customHeight="1">
      <c r="A190" s="273"/>
      <c r="B190" s="273" t="s">
        <v>939</v>
      </c>
      <c r="C190" s="270" t="s">
        <v>938</v>
      </c>
      <c r="D190" s="271">
        <v>1</v>
      </c>
      <c r="E190" s="270" t="s">
        <v>893</v>
      </c>
      <c r="F190" s="282"/>
      <c r="G190" s="259"/>
      <c r="H190" s="283"/>
      <c r="I190" s="282"/>
      <c r="J190" s="268">
        <f>D190*G190</f>
        <v>0</v>
      </c>
      <c r="K190" s="281"/>
    </row>
    <row r="191" spans="1:11" ht="15" customHeight="1">
      <c r="A191" s="273" t="s">
        <v>937</v>
      </c>
      <c r="B191" s="273"/>
      <c r="C191" s="289" t="s">
        <v>936</v>
      </c>
      <c r="D191" s="271">
        <v>2</v>
      </c>
      <c r="E191" s="270" t="s">
        <v>893</v>
      </c>
      <c r="F191" s="259"/>
      <c r="G191" s="259"/>
      <c r="H191" s="259">
        <f>SUM(F191:G193)</f>
        <v>0</v>
      </c>
      <c r="I191" s="268">
        <f>D191*F191</f>
        <v>0</v>
      </c>
      <c r="J191" s="268"/>
      <c r="K191" s="259">
        <f>SUM(I191:J193)</f>
        <v>0</v>
      </c>
    </row>
    <row r="192" spans="1:11" ht="24.95" customHeight="1">
      <c r="A192" s="273"/>
      <c r="B192" s="273"/>
      <c r="C192" s="285" t="s">
        <v>933</v>
      </c>
      <c r="D192" s="271"/>
      <c r="E192" s="270"/>
      <c r="F192" s="259"/>
      <c r="G192" s="259"/>
      <c r="H192" s="284"/>
      <c r="I192" s="268"/>
      <c r="J192" s="268"/>
      <c r="K192" s="268"/>
    </row>
    <row r="193" spans="1:11" ht="15" customHeight="1">
      <c r="A193" s="273"/>
      <c r="B193" s="273" t="s">
        <v>932</v>
      </c>
      <c r="C193" s="270" t="s">
        <v>931</v>
      </c>
      <c r="D193" s="271">
        <v>2</v>
      </c>
      <c r="E193" s="270" t="s">
        <v>893</v>
      </c>
      <c r="F193" s="282"/>
      <c r="G193" s="259"/>
      <c r="H193" s="283"/>
      <c r="I193" s="282"/>
      <c r="J193" s="268">
        <f>D193*G193</f>
        <v>0</v>
      </c>
      <c r="K193" s="281"/>
    </row>
    <row r="194" spans="1:11" ht="15" customHeight="1">
      <c r="A194" s="273" t="s">
        <v>935</v>
      </c>
      <c r="B194" s="273"/>
      <c r="C194" s="289" t="s">
        <v>934</v>
      </c>
      <c r="D194" s="271">
        <v>2</v>
      </c>
      <c r="E194" s="270" t="s">
        <v>893</v>
      </c>
      <c r="F194" s="259"/>
      <c r="G194" s="259"/>
      <c r="H194" s="259">
        <f>SUM(F194:G196)</f>
        <v>0</v>
      </c>
      <c r="I194" s="268">
        <f>D194*F194</f>
        <v>0</v>
      </c>
      <c r="J194" s="268"/>
      <c r="K194" s="259">
        <f>SUM(I194:J196)</f>
        <v>0</v>
      </c>
    </row>
    <row r="195" spans="1:11" ht="24.95" customHeight="1">
      <c r="A195" s="273"/>
      <c r="B195" s="273"/>
      <c r="C195" s="285" t="s">
        <v>933</v>
      </c>
      <c r="D195" s="271"/>
      <c r="E195" s="270"/>
      <c r="F195" s="259"/>
      <c r="G195" s="259"/>
      <c r="H195" s="284"/>
      <c r="I195" s="268"/>
      <c r="J195" s="268"/>
      <c r="K195" s="268"/>
    </row>
    <row r="196" spans="1:11" ht="15" customHeight="1">
      <c r="A196" s="273"/>
      <c r="B196" s="273" t="s">
        <v>932</v>
      </c>
      <c r="C196" s="270" t="s">
        <v>931</v>
      </c>
      <c r="D196" s="271">
        <v>2</v>
      </c>
      <c r="E196" s="270" t="s">
        <v>893</v>
      </c>
      <c r="F196" s="282"/>
      <c r="G196" s="259"/>
      <c r="H196" s="283"/>
      <c r="I196" s="282"/>
      <c r="J196" s="268">
        <f>D196*G196</f>
        <v>0</v>
      </c>
      <c r="K196" s="281"/>
    </row>
    <row r="197" spans="1:11" ht="15" customHeight="1">
      <c r="A197" s="266" t="s">
        <v>930</v>
      </c>
      <c r="B197" s="273"/>
      <c r="C197" s="270" t="s">
        <v>929</v>
      </c>
      <c r="D197" s="271">
        <v>2</v>
      </c>
      <c r="E197" s="270" t="s">
        <v>114</v>
      </c>
      <c r="F197" s="259"/>
      <c r="G197" s="259"/>
      <c r="H197" s="259">
        <f>SUM(F197:G199)</f>
        <v>0</v>
      </c>
      <c r="I197" s="268">
        <f>D197*F197</f>
        <v>0</v>
      </c>
      <c r="J197" s="268"/>
      <c r="K197" s="259">
        <f>SUM(I197:J199)</f>
        <v>0</v>
      </c>
    </row>
    <row r="198" spans="1:11" ht="39.950000000000003" customHeight="1">
      <c r="A198" s="266"/>
      <c r="B198" s="273"/>
      <c r="C198" s="285" t="s">
        <v>922</v>
      </c>
      <c r="D198" s="271"/>
      <c r="E198" s="270"/>
      <c r="F198" s="259"/>
      <c r="G198" s="259"/>
      <c r="H198" s="284"/>
      <c r="I198" s="268"/>
      <c r="J198" s="268"/>
      <c r="K198" s="268"/>
    </row>
    <row r="199" spans="1:11" ht="15" customHeight="1">
      <c r="A199" s="273"/>
      <c r="B199" s="273" t="s">
        <v>921</v>
      </c>
      <c r="C199" s="270" t="s">
        <v>928</v>
      </c>
      <c r="D199" s="271">
        <v>2</v>
      </c>
      <c r="E199" s="270" t="s">
        <v>114</v>
      </c>
      <c r="F199" s="282"/>
      <c r="G199" s="259"/>
      <c r="H199" s="283"/>
      <c r="I199" s="282"/>
      <c r="J199" s="268">
        <f>D199*G199</f>
        <v>0</v>
      </c>
      <c r="K199" s="281"/>
    </row>
    <row r="200" spans="1:11" ht="15" customHeight="1">
      <c r="A200" s="266" t="s">
        <v>927</v>
      </c>
      <c r="B200" s="273"/>
      <c r="C200" s="270" t="s">
        <v>926</v>
      </c>
      <c r="D200" s="271">
        <v>2</v>
      </c>
      <c r="E200" s="270" t="s">
        <v>114</v>
      </c>
      <c r="F200" s="259"/>
      <c r="G200" s="259"/>
      <c r="H200" s="259">
        <f>SUM(F200:G202)</f>
        <v>0</v>
      </c>
      <c r="I200" s="268">
        <f>D200*F200</f>
        <v>0</v>
      </c>
      <c r="J200" s="268"/>
      <c r="K200" s="259">
        <f>SUM(I200:J202)</f>
        <v>0</v>
      </c>
    </row>
    <row r="201" spans="1:11" ht="39.950000000000003" customHeight="1">
      <c r="A201" s="266"/>
      <c r="B201" s="273"/>
      <c r="C201" s="285" t="s">
        <v>922</v>
      </c>
      <c r="D201" s="271"/>
      <c r="E201" s="270"/>
      <c r="F201" s="259"/>
      <c r="G201" s="259"/>
      <c r="H201" s="284"/>
      <c r="I201" s="268"/>
      <c r="J201" s="268"/>
      <c r="K201" s="268"/>
    </row>
    <row r="202" spans="1:11" ht="15" customHeight="1">
      <c r="A202" s="273"/>
      <c r="B202" s="273" t="s">
        <v>921</v>
      </c>
      <c r="C202" s="270" t="s">
        <v>925</v>
      </c>
      <c r="D202" s="271">
        <v>2</v>
      </c>
      <c r="E202" s="270" t="s">
        <v>114</v>
      </c>
      <c r="F202" s="282"/>
      <c r="G202" s="259"/>
      <c r="H202" s="283"/>
      <c r="I202" s="282"/>
      <c r="J202" s="268">
        <f>D202*G202</f>
        <v>0</v>
      </c>
      <c r="K202" s="281"/>
    </row>
    <row r="203" spans="1:11" ht="15" customHeight="1">
      <c r="A203" s="266" t="s">
        <v>924</v>
      </c>
      <c r="B203" s="273"/>
      <c r="C203" s="270" t="s">
        <v>923</v>
      </c>
      <c r="D203" s="271">
        <v>5</v>
      </c>
      <c r="E203" s="270" t="s">
        <v>114</v>
      </c>
      <c r="F203" s="259"/>
      <c r="G203" s="259"/>
      <c r="H203" s="259">
        <f>SUM(F203:G205)</f>
        <v>0</v>
      </c>
      <c r="I203" s="268">
        <f>D203*F203</f>
        <v>0</v>
      </c>
      <c r="J203" s="268"/>
      <c r="K203" s="259">
        <f>SUM(I203:J205)</f>
        <v>0</v>
      </c>
    </row>
    <row r="204" spans="1:11" ht="39.950000000000003" customHeight="1">
      <c r="A204" s="266"/>
      <c r="B204" s="273"/>
      <c r="C204" s="285" t="s">
        <v>922</v>
      </c>
      <c r="D204" s="271"/>
      <c r="E204" s="270"/>
      <c r="F204" s="259"/>
      <c r="G204" s="259"/>
      <c r="H204" s="284"/>
      <c r="I204" s="268"/>
      <c r="J204" s="268"/>
      <c r="K204" s="268"/>
    </row>
    <row r="205" spans="1:11" ht="15" customHeight="1">
      <c r="A205" s="266"/>
      <c r="B205" s="273" t="s">
        <v>921</v>
      </c>
      <c r="C205" s="270" t="s">
        <v>920</v>
      </c>
      <c r="D205" s="271">
        <v>5</v>
      </c>
      <c r="E205" s="270" t="s">
        <v>114</v>
      </c>
      <c r="F205" s="282"/>
      <c r="G205" s="259"/>
      <c r="H205" s="283"/>
      <c r="I205" s="282"/>
      <c r="J205" s="268">
        <f>D205*G205</f>
        <v>0</v>
      </c>
      <c r="K205" s="281"/>
    </row>
    <row r="206" spans="1:11" ht="15" customHeight="1">
      <c r="A206" s="273" t="s">
        <v>919</v>
      </c>
      <c r="B206" s="273"/>
      <c r="C206" s="270" t="s">
        <v>918</v>
      </c>
      <c r="D206" s="271">
        <v>3</v>
      </c>
      <c r="E206" s="270" t="s">
        <v>114</v>
      </c>
      <c r="F206" s="259"/>
      <c r="G206" s="268"/>
      <c r="H206" s="259">
        <f>SUM(F206:G207)</f>
        <v>0</v>
      </c>
      <c r="I206" s="268">
        <f>D206*F206</f>
        <v>0</v>
      </c>
      <c r="J206" s="268"/>
      <c r="K206" s="259">
        <f>SUM(I206:J207)</f>
        <v>0</v>
      </c>
    </row>
    <row r="207" spans="1:11" ht="15" customHeight="1">
      <c r="A207" s="273"/>
      <c r="B207" s="273" t="s">
        <v>890</v>
      </c>
      <c r="C207" s="270" t="s">
        <v>889</v>
      </c>
      <c r="D207" s="271">
        <v>3</v>
      </c>
      <c r="E207" s="270" t="s">
        <v>114</v>
      </c>
      <c r="F207" s="259"/>
      <c r="G207" s="280"/>
      <c r="H207" s="268"/>
      <c r="I207" s="268"/>
      <c r="J207" s="268">
        <f>PRODUCT(D207*G207)</f>
        <v>0</v>
      </c>
      <c r="K207" s="268"/>
    </row>
    <row r="208" spans="1:11" ht="15" customHeight="1">
      <c r="A208" s="273" t="s">
        <v>917</v>
      </c>
      <c r="B208" s="288"/>
      <c r="C208" s="270" t="s">
        <v>916</v>
      </c>
      <c r="D208" s="271">
        <v>2</v>
      </c>
      <c r="E208" s="287" t="s">
        <v>909</v>
      </c>
      <c r="F208" s="259"/>
      <c r="G208" s="268"/>
      <c r="H208" s="259">
        <f>SUM(F208:G209)</f>
        <v>0</v>
      </c>
      <c r="I208" s="268">
        <f>PRODUCT(D208*F208)</f>
        <v>0</v>
      </c>
      <c r="J208" s="268"/>
      <c r="K208" s="259">
        <f>SUM(I208:J209)</f>
        <v>0</v>
      </c>
    </row>
    <row r="209" spans="1:11" ht="15" customHeight="1">
      <c r="A209" s="273"/>
      <c r="B209" s="272" t="s">
        <v>915</v>
      </c>
      <c r="C209" s="270" t="s">
        <v>914</v>
      </c>
      <c r="D209" s="271">
        <v>2</v>
      </c>
      <c r="E209" s="287" t="s">
        <v>909</v>
      </c>
      <c r="F209" s="259"/>
      <c r="G209" s="268"/>
      <c r="H209" s="254"/>
      <c r="I209" s="268"/>
      <c r="J209" s="268">
        <f>PRODUCT(D209*G209)</f>
        <v>0</v>
      </c>
      <c r="K209" s="268"/>
    </row>
    <row r="210" spans="1:11" ht="15" customHeight="1">
      <c r="A210" s="273" t="s">
        <v>913</v>
      </c>
      <c r="B210" s="288"/>
      <c r="C210" s="270" t="s">
        <v>912</v>
      </c>
      <c r="D210" s="271">
        <v>1</v>
      </c>
      <c r="E210" s="287" t="s">
        <v>909</v>
      </c>
      <c r="F210" s="259"/>
      <c r="G210" s="268"/>
      <c r="H210" s="259">
        <f>SUM(F210:G211)</f>
        <v>0</v>
      </c>
      <c r="I210" s="268">
        <f>PRODUCT(D210*F210)</f>
        <v>0</v>
      </c>
      <c r="J210" s="268"/>
      <c r="K210" s="259">
        <f>SUM(I210:J211)</f>
        <v>0</v>
      </c>
    </row>
    <row r="211" spans="1:11" ht="15" customHeight="1">
      <c r="A211" s="273"/>
      <c r="B211" s="272" t="s">
        <v>911</v>
      </c>
      <c r="C211" s="270" t="s">
        <v>910</v>
      </c>
      <c r="D211" s="271">
        <v>1</v>
      </c>
      <c r="E211" s="287" t="s">
        <v>909</v>
      </c>
      <c r="F211" s="259"/>
      <c r="G211" s="268"/>
      <c r="H211" s="254"/>
      <c r="I211" s="268"/>
      <c r="J211" s="268">
        <f>PRODUCT(D211*G211)</f>
        <v>0</v>
      </c>
      <c r="K211" s="268"/>
    </row>
    <row r="212" spans="1:11" ht="15" customHeight="1">
      <c r="A212" s="273" t="s">
        <v>908</v>
      </c>
      <c r="B212" s="273"/>
      <c r="C212" s="270" t="s">
        <v>907</v>
      </c>
      <c r="D212" s="271">
        <v>2</v>
      </c>
      <c r="E212" s="274" t="s">
        <v>903</v>
      </c>
      <c r="F212" s="259"/>
      <c r="G212" s="268"/>
      <c r="H212" s="259">
        <f>SUM(F212:G214)</f>
        <v>0</v>
      </c>
      <c r="I212" s="268">
        <f>D212*F212</f>
        <v>0</v>
      </c>
      <c r="J212" s="268"/>
      <c r="K212" s="259">
        <f>SUM(I212:J214)</f>
        <v>0</v>
      </c>
    </row>
    <row r="213" spans="1:11" ht="15" customHeight="1">
      <c r="A213" s="273"/>
      <c r="B213" s="273"/>
      <c r="C213" s="286" t="s">
        <v>906</v>
      </c>
      <c r="D213" s="271"/>
      <c r="E213" s="274"/>
      <c r="F213" s="259"/>
      <c r="G213" s="268"/>
      <c r="H213" s="268"/>
      <c r="I213" s="268"/>
      <c r="J213" s="268"/>
      <c r="K213" s="268"/>
    </row>
    <row r="214" spans="1:11" ht="15" customHeight="1">
      <c r="A214" s="273"/>
      <c r="B214" s="273" t="s">
        <v>905</v>
      </c>
      <c r="C214" s="270" t="s">
        <v>904</v>
      </c>
      <c r="D214" s="271">
        <v>2</v>
      </c>
      <c r="E214" s="274" t="s">
        <v>903</v>
      </c>
      <c r="F214" s="259"/>
      <c r="G214" s="259"/>
      <c r="H214" s="268"/>
      <c r="I214" s="268"/>
      <c r="J214" s="268">
        <f>D214*G214</f>
        <v>0</v>
      </c>
      <c r="K214" s="268"/>
    </row>
    <row r="215" spans="1:11" ht="15" customHeight="1">
      <c r="A215" s="273"/>
      <c r="B215" s="273"/>
      <c r="C215" s="270"/>
      <c r="D215" s="271"/>
      <c r="E215" s="274"/>
      <c r="F215" s="259"/>
      <c r="G215" s="259"/>
      <c r="H215" s="268"/>
      <c r="I215" s="268"/>
      <c r="J215" s="268"/>
      <c r="K215" s="268"/>
    </row>
    <row r="216" spans="1:11" ht="15" customHeight="1">
      <c r="A216" s="273"/>
      <c r="B216" s="273"/>
      <c r="C216" s="270"/>
      <c r="D216" s="271"/>
      <c r="E216" s="270"/>
      <c r="F216" s="259"/>
      <c r="G216" s="259"/>
      <c r="H216" s="259"/>
      <c r="I216" s="268"/>
      <c r="J216" s="268"/>
      <c r="K216" s="259"/>
    </row>
    <row r="217" spans="1:11" ht="15" customHeight="1">
      <c r="A217" s="278" t="s">
        <v>902</v>
      </c>
      <c r="B217" s="277"/>
      <c r="C217" s="277"/>
      <c r="D217" s="277"/>
      <c r="E217" s="277"/>
      <c r="F217" s="277"/>
      <c r="G217" s="277"/>
      <c r="H217" s="277"/>
      <c r="I217" s="277"/>
      <c r="J217" s="277"/>
      <c r="K217" s="276"/>
    </row>
    <row r="218" spans="1:11" ht="15" customHeight="1">
      <c r="A218" s="273" t="s">
        <v>901</v>
      </c>
      <c r="B218" s="273"/>
      <c r="C218" s="270" t="s">
        <v>900</v>
      </c>
      <c r="D218" s="271">
        <v>1</v>
      </c>
      <c r="E218" s="270" t="s">
        <v>893</v>
      </c>
      <c r="F218" s="259"/>
      <c r="G218" s="259"/>
      <c r="H218" s="280">
        <f>F218+G220</f>
        <v>0</v>
      </c>
      <c r="I218" s="268">
        <f>PRODUCT(D218*F218)</f>
        <v>0</v>
      </c>
      <c r="J218" s="268"/>
      <c r="K218" s="280">
        <f>I218+J220</f>
        <v>0</v>
      </c>
    </row>
    <row r="219" spans="1:11" ht="60" customHeight="1">
      <c r="A219" s="273"/>
      <c r="B219" s="273"/>
      <c r="C219" s="285" t="s">
        <v>899</v>
      </c>
      <c r="D219" s="271"/>
      <c r="E219" s="270"/>
      <c r="F219" s="259"/>
      <c r="G219" s="259"/>
      <c r="H219" s="284"/>
      <c r="I219" s="268"/>
      <c r="J219" s="268"/>
      <c r="K219" s="268"/>
    </row>
    <row r="220" spans="1:11" ht="15" customHeight="1">
      <c r="A220" s="273"/>
      <c r="B220" s="273" t="s">
        <v>898</v>
      </c>
      <c r="C220" s="270" t="s">
        <v>897</v>
      </c>
      <c r="D220" s="271">
        <v>1</v>
      </c>
      <c r="E220" s="270" t="s">
        <v>893</v>
      </c>
      <c r="F220" s="282"/>
      <c r="G220" s="259"/>
      <c r="H220" s="283"/>
      <c r="I220" s="282"/>
      <c r="J220" s="268">
        <f>D220*G220</f>
        <v>0</v>
      </c>
      <c r="K220" s="281"/>
    </row>
    <row r="221" spans="1:11" ht="15" customHeight="1">
      <c r="A221" s="273" t="s">
        <v>896</v>
      </c>
      <c r="B221" s="273"/>
      <c r="C221" s="270" t="s">
        <v>895</v>
      </c>
      <c r="D221" s="271">
        <v>1</v>
      </c>
      <c r="E221" s="270" t="s">
        <v>893</v>
      </c>
      <c r="F221" s="259"/>
      <c r="G221" s="259"/>
      <c r="H221" s="280">
        <f>F221+G222</f>
        <v>0</v>
      </c>
      <c r="I221" s="268">
        <f>PRODUCT(D221*F221)</f>
        <v>0</v>
      </c>
      <c r="J221" s="268"/>
      <c r="K221" s="280">
        <f>I221+J222</f>
        <v>0</v>
      </c>
    </row>
    <row r="222" spans="1:11" ht="15" customHeight="1">
      <c r="A222" s="273"/>
      <c r="B222" s="273" t="s">
        <v>890</v>
      </c>
      <c r="C222" s="270" t="s">
        <v>894</v>
      </c>
      <c r="D222" s="271">
        <v>1</v>
      </c>
      <c r="E222" s="270" t="s">
        <v>893</v>
      </c>
      <c r="F222" s="282"/>
      <c r="G222" s="259"/>
      <c r="H222" s="283"/>
      <c r="I222" s="282"/>
      <c r="J222" s="268">
        <f>D222*G222</f>
        <v>0</v>
      </c>
      <c r="K222" s="281"/>
    </row>
    <row r="223" spans="1:11" ht="15" customHeight="1">
      <c r="A223" s="273" t="s">
        <v>892</v>
      </c>
      <c r="B223" s="273"/>
      <c r="C223" s="270" t="s">
        <v>891</v>
      </c>
      <c r="D223" s="271">
        <v>0.5</v>
      </c>
      <c r="E223" s="270" t="s">
        <v>114</v>
      </c>
      <c r="F223" s="259"/>
      <c r="G223" s="268"/>
      <c r="H223" s="280">
        <f>F223+G224</f>
        <v>0</v>
      </c>
      <c r="I223" s="268">
        <f>PRODUCT(D223*F223)</f>
        <v>0</v>
      </c>
      <c r="J223" s="268"/>
      <c r="K223" s="280">
        <f>I223+J224</f>
        <v>0</v>
      </c>
    </row>
    <row r="224" spans="1:11" ht="15" customHeight="1">
      <c r="A224" s="273"/>
      <c r="B224" s="273" t="s">
        <v>890</v>
      </c>
      <c r="C224" s="270" t="s">
        <v>889</v>
      </c>
      <c r="D224" s="271">
        <v>0.5</v>
      </c>
      <c r="E224" s="270" t="s">
        <v>114</v>
      </c>
      <c r="F224" s="259"/>
      <c r="G224" s="268"/>
      <c r="H224" s="268"/>
      <c r="I224" s="268"/>
      <c r="J224" s="268">
        <f>D224*G224</f>
        <v>0</v>
      </c>
      <c r="K224" s="268"/>
    </row>
    <row r="225" spans="1:11" ht="15" customHeight="1">
      <c r="A225" s="273"/>
      <c r="B225" s="273"/>
      <c r="C225" s="270"/>
      <c r="D225" s="271"/>
      <c r="E225" s="270"/>
      <c r="F225" s="259"/>
      <c r="G225" s="268"/>
      <c r="H225" s="268"/>
      <c r="I225" s="268"/>
      <c r="J225" s="268"/>
      <c r="K225" s="268"/>
    </row>
    <row r="226" spans="1:11" ht="15" customHeight="1">
      <c r="A226" s="273"/>
      <c r="B226" s="273"/>
      <c r="C226" s="270"/>
      <c r="D226" s="271"/>
      <c r="E226" s="270"/>
      <c r="F226" s="259"/>
      <c r="G226" s="268"/>
      <c r="H226" s="268"/>
      <c r="I226" s="268"/>
      <c r="J226" s="268"/>
      <c r="K226" s="268"/>
    </row>
    <row r="227" spans="1:11" ht="15" customHeight="1">
      <c r="A227" s="278" t="s">
        <v>888</v>
      </c>
      <c r="B227" s="277"/>
      <c r="C227" s="277"/>
      <c r="D227" s="277"/>
      <c r="E227" s="277"/>
      <c r="F227" s="277"/>
      <c r="G227" s="277"/>
      <c r="H227" s="277"/>
      <c r="I227" s="277"/>
      <c r="J227" s="277"/>
      <c r="K227" s="276"/>
    </row>
    <row r="228" spans="1:11" ht="15" customHeight="1">
      <c r="A228" s="273"/>
      <c r="B228" s="273"/>
      <c r="C228" s="270" t="s">
        <v>887</v>
      </c>
      <c r="D228" s="271">
        <v>40</v>
      </c>
      <c r="E228" s="270" t="s">
        <v>670</v>
      </c>
      <c r="F228" s="259"/>
      <c r="G228" s="268"/>
      <c r="H228" s="280">
        <f>F228+G228</f>
        <v>0</v>
      </c>
      <c r="I228" s="268"/>
      <c r="J228" s="268">
        <f>D228*G228</f>
        <v>0</v>
      </c>
      <c r="K228" s="280">
        <f>I228+J228</f>
        <v>0</v>
      </c>
    </row>
    <row r="229" spans="1:11" ht="15" customHeight="1">
      <c r="A229" s="273"/>
      <c r="B229" s="273"/>
      <c r="C229" s="270" t="s">
        <v>886</v>
      </c>
      <c r="D229" s="271">
        <v>40</v>
      </c>
      <c r="E229" s="270" t="s">
        <v>670</v>
      </c>
      <c r="F229" s="259"/>
      <c r="G229" s="268"/>
      <c r="H229" s="280">
        <f>F229+G229</f>
        <v>0</v>
      </c>
      <c r="I229" s="268"/>
      <c r="J229" s="268">
        <f>D229*G229</f>
        <v>0</v>
      </c>
      <c r="K229" s="280">
        <f>I229+J229</f>
        <v>0</v>
      </c>
    </row>
    <row r="230" spans="1:11" ht="15" customHeight="1">
      <c r="A230" s="273"/>
      <c r="B230" s="273"/>
      <c r="C230" s="270" t="s">
        <v>885</v>
      </c>
      <c r="D230" s="271">
        <v>60</v>
      </c>
      <c r="E230" s="270" t="s">
        <v>670</v>
      </c>
      <c r="F230" s="259"/>
      <c r="G230" s="268"/>
      <c r="H230" s="280">
        <f>F230+G230</f>
        <v>0</v>
      </c>
      <c r="I230" s="268"/>
      <c r="J230" s="268">
        <f>D230*G230</f>
        <v>0</v>
      </c>
      <c r="K230" s="280">
        <f>I230+J230</f>
        <v>0</v>
      </c>
    </row>
    <row r="231" spans="1:11" ht="15" customHeight="1">
      <c r="A231" s="273"/>
      <c r="B231" s="273"/>
      <c r="C231" s="270" t="s">
        <v>884</v>
      </c>
      <c r="D231" s="271">
        <v>40</v>
      </c>
      <c r="E231" s="270" t="s">
        <v>670</v>
      </c>
      <c r="F231" s="259"/>
      <c r="G231" s="268"/>
      <c r="H231" s="280">
        <f>F231+G231</f>
        <v>0</v>
      </c>
      <c r="I231" s="268"/>
      <c r="J231" s="268">
        <f>D231*G231</f>
        <v>0</v>
      </c>
      <c r="K231" s="280">
        <f>I231+J231</f>
        <v>0</v>
      </c>
    </row>
    <row r="232" spans="1:11" ht="15" customHeight="1">
      <c r="A232" s="273"/>
      <c r="B232" s="273"/>
      <c r="C232" s="270" t="s">
        <v>883</v>
      </c>
      <c r="D232" s="271">
        <v>40</v>
      </c>
      <c r="E232" s="270" t="s">
        <v>670</v>
      </c>
      <c r="F232" s="259"/>
      <c r="G232" s="268"/>
      <c r="H232" s="280">
        <f>F232+G232</f>
        <v>0</v>
      </c>
      <c r="I232" s="268"/>
      <c r="J232" s="268">
        <f>D232*G232</f>
        <v>0</v>
      </c>
      <c r="K232" s="280">
        <f>I232+J232</f>
        <v>0</v>
      </c>
    </row>
    <row r="233" spans="1:11" ht="15" customHeight="1">
      <c r="A233" s="273"/>
      <c r="B233" s="273"/>
      <c r="C233" s="270"/>
      <c r="D233" s="271"/>
      <c r="E233" s="270"/>
      <c r="F233" s="259"/>
      <c r="G233" s="268"/>
      <c r="H233" s="268"/>
      <c r="I233" s="268"/>
      <c r="J233" s="268"/>
      <c r="K233" s="268"/>
    </row>
    <row r="234" spans="1:11" ht="15" customHeight="1">
      <c r="A234" s="273"/>
      <c r="B234" s="273"/>
      <c r="C234" s="270"/>
      <c r="D234" s="271"/>
      <c r="E234" s="270"/>
      <c r="F234" s="259"/>
      <c r="G234" s="268"/>
      <c r="H234" s="268"/>
      <c r="I234" s="268"/>
      <c r="J234" s="268"/>
      <c r="K234" s="268"/>
    </row>
    <row r="235" spans="1:11" ht="15" customHeight="1">
      <c r="A235" s="273"/>
      <c r="B235" s="273"/>
      <c r="C235" s="270"/>
      <c r="D235" s="271"/>
      <c r="E235" s="270"/>
      <c r="F235" s="259"/>
      <c r="G235" s="268"/>
      <c r="H235" s="268"/>
      <c r="I235" s="268"/>
      <c r="J235" s="268"/>
      <c r="K235" s="268"/>
    </row>
    <row r="236" spans="1:11" ht="15" customHeight="1">
      <c r="A236" s="273"/>
      <c r="B236" s="273"/>
      <c r="C236" s="270"/>
      <c r="D236" s="271"/>
      <c r="E236" s="270"/>
      <c r="F236" s="259"/>
      <c r="G236" s="268"/>
      <c r="H236" s="268"/>
      <c r="I236" s="268"/>
      <c r="J236" s="268"/>
      <c r="K236" s="268"/>
    </row>
    <row r="237" spans="1:11" ht="15" customHeight="1">
      <c r="A237" s="273"/>
      <c r="B237" s="273"/>
      <c r="C237" s="270"/>
      <c r="D237" s="271"/>
      <c r="E237" s="270"/>
      <c r="F237" s="259"/>
      <c r="G237" s="268"/>
      <c r="H237" s="268"/>
      <c r="I237" s="268"/>
      <c r="J237" s="268"/>
      <c r="K237" s="268"/>
    </row>
    <row r="238" spans="1:11" ht="15" customHeight="1">
      <c r="A238" s="273"/>
      <c r="B238" s="273"/>
      <c r="C238" s="270"/>
      <c r="D238" s="271"/>
      <c r="E238" s="270"/>
      <c r="F238" s="259"/>
      <c r="G238" s="268"/>
      <c r="H238" s="268"/>
      <c r="I238" s="268"/>
      <c r="J238" s="268"/>
      <c r="K238" s="268"/>
    </row>
    <row r="239" spans="1:11" ht="15" customHeight="1">
      <c r="A239" s="273"/>
      <c r="B239" s="273"/>
      <c r="C239" s="279"/>
      <c r="D239" s="271"/>
      <c r="E239" s="270"/>
      <c r="F239" s="259"/>
      <c r="G239" s="259"/>
      <c r="H239" s="259"/>
      <c r="I239" s="259"/>
      <c r="J239" s="268"/>
      <c r="K239" s="268"/>
    </row>
    <row r="240" spans="1:11" ht="15" customHeight="1">
      <c r="A240" s="278" t="s">
        <v>701</v>
      </c>
      <c r="B240" s="277"/>
      <c r="C240" s="277"/>
      <c r="D240" s="277"/>
      <c r="E240" s="277"/>
      <c r="F240" s="277"/>
      <c r="G240" s="277"/>
      <c r="H240" s="277"/>
      <c r="I240" s="277"/>
      <c r="J240" s="277"/>
      <c r="K240" s="276"/>
    </row>
    <row r="241" spans="1:11" ht="15" customHeight="1">
      <c r="A241" s="266"/>
      <c r="B241" s="264"/>
      <c r="C241" s="266" t="s">
        <v>882</v>
      </c>
      <c r="D241" s="275">
        <v>400</v>
      </c>
      <c r="E241" s="274" t="s">
        <v>881</v>
      </c>
      <c r="F241" s="267"/>
      <c r="G241" s="259"/>
      <c r="H241" s="267">
        <f t="shared" ref="H241:H249" si="0">F241+G241</f>
        <v>0</v>
      </c>
      <c r="I241" s="267">
        <f>D241*F241</f>
        <v>0</v>
      </c>
      <c r="J241" s="267">
        <f>D241*G241</f>
        <v>0</v>
      </c>
      <c r="K241" s="267">
        <f t="shared" ref="K241:K249" si="1">SUM(I241:J241)</f>
        <v>0</v>
      </c>
    </row>
    <row r="242" spans="1:11" ht="15" customHeight="1">
      <c r="A242" s="266"/>
      <c r="B242" s="264"/>
      <c r="C242" s="266" t="s">
        <v>880</v>
      </c>
      <c r="D242" s="275">
        <v>40</v>
      </c>
      <c r="E242" s="274" t="s">
        <v>670</v>
      </c>
      <c r="F242" s="267"/>
      <c r="G242" s="268"/>
      <c r="H242" s="267">
        <f t="shared" si="0"/>
        <v>0</v>
      </c>
      <c r="I242" s="267"/>
      <c r="J242" s="267">
        <f>D242*G242</f>
        <v>0</v>
      </c>
      <c r="K242" s="267">
        <f t="shared" si="1"/>
        <v>0</v>
      </c>
    </row>
    <row r="243" spans="1:11" ht="15" customHeight="1">
      <c r="A243" s="273"/>
      <c r="B243" s="272"/>
      <c r="C243" s="270" t="s">
        <v>879</v>
      </c>
      <c r="D243" s="271">
        <v>250</v>
      </c>
      <c r="E243" s="263" t="s">
        <v>878</v>
      </c>
      <c r="F243" s="268"/>
      <c r="G243" s="268"/>
      <c r="H243" s="267">
        <f t="shared" si="0"/>
        <v>0</v>
      </c>
      <c r="I243" s="267"/>
      <c r="J243" s="267">
        <f>D243*G243</f>
        <v>0</v>
      </c>
      <c r="K243" s="267">
        <f t="shared" si="1"/>
        <v>0</v>
      </c>
    </row>
    <row r="244" spans="1:11" ht="15" customHeight="1">
      <c r="A244" s="273"/>
      <c r="B244" s="272"/>
      <c r="C244" s="270" t="s">
        <v>877</v>
      </c>
      <c r="D244" s="271">
        <v>2</v>
      </c>
      <c r="E244" s="263" t="s">
        <v>670</v>
      </c>
      <c r="F244" s="268"/>
      <c r="G244" s="268"/>
      <c r="H244" s="267">
        <f t="shared" si="0"/>
        <v>0</v>
      </c>
      <c r="I244" s="267">
        <f>D244*F244</f>
        <v>0</v>
      </c>
      <c r="J244" s="267"/>
      <c r="K244" s="267">
        <f t="shared" si="1"/>
        <v>0</v>
      </c>
    </row>
    <row r="245" spans="1:11" ht="15" customHeight="1">
      <c r="A245" s="273"/>
      <c r="B245" s="272"/>
      <c r="C245" s="270" t="s">
        <v>876</v>
      </c>
      <c r="D245" s="271">
        <v>4</v>
      </c>
      <c r="E245" s="263" t="s">
        <v>670</v>
      </c>
      <c r="F245" s="268"/>
      <c r="G245" s="268"/>
      <c r="H245" s="267">
        <f t="shared" si="0"/>
        <v>0</v>
      </c>
      <c r="I245" s="267"/>
      <c r="J245" s="267">
        <f>D245*G245</f>
        <v>0</v>
      </c>
      <c r="K245" s="267">
        <f t="shared" si="1"/>
        <v>0</v>
      </c>
    </row>
    <row r="246" spans="1:11" ht="15" customHeight="1">
      <c r="A246" s="266"/>
      <c r="B246" s="264"/>
      <c r="C246" s="270" t="s">
        <v>875</v>
      </c>
      <c r="D246" s="269">
        <v>16</v>
      </c>
      <c r="E246" s="263" t="s">
        <v>670</v>
      </c>
      <c r="F246" s="268"/>
      <c r="G246" s="268"/>
      <c r="H246" s="267">
        <f t="shared" si="0"/>
        <v>0</v>
      </c>
      <c r="I246" s="267"/>
      <c r="J246" s="267">
        <f>D246*G246</f>
        <v>0</v>
      </c>
      <c r="K246" s="267">
        <f t="shared" si="1"/>
        <v>0</v>
      </c>
    </row>
    <row r="247" spans="1:11" ht="15" customHeight="1">
      <c r="A247" s="266"/>
      <c r="B247" s="264"/>
      <c r="C247" s="270" t="s">
        <v>874</v>
      </c>
      <c r="D247" s="269">
        <v>40</v>
      </c>
      <c r="E247" s="263" t="s">
        <v>670</v>
      </c>
      <c r="F247" s="268"/>
      <c r="G247" s="268"/>
      <c r="H247" s="267">
        <f t="shared" si="0"/>
        <v>0</v>
      </c>
      <c r="I247" s="267"/>
      <c r="J247" s="267">
        <f>D247*G247</f>
        <v>0</v>
      </c>
      <c r="K247" s="267">
        <f t="shared" si="1"/>
        <v>0</v>
      </c>
    </row>
    <row r="248" spans="1:11" ht="15" customHeight="1">
      <c r="A248" s="266"/>
      <c r="B248" s="264"/>
      <c r="C248" s="270" t="s">
        <v>873</v>
      </c>
      <c r="D248" s="269">
        <v>20</v>
      </c>
      <c r="E248" s="263" t="s">
        <v>670</v>
      </c>
      <c r="F248" s="268"/>
      <c r="G248" s="268"/>
      <c r="H248" s="267">
        <f t="shared" si="0"/>
        <v>0</v>
      </c>
      <c r="I248" s="267"/>
      <c r="J248" s="267">
        <f>D248*G248</f>
        <v>0</v>
      </c>
      <c r="K248" s="267">
        <f t="shared" si="1"/>
        <v>0</v>
      </c>
    </row>
    <row r="249" spans="1:11" ht="15" customHeight="1">
      <c r="A249" s="266"/>
      <c r="B249" s="264"/>
      <c r="C249" s="264" t="s">
        <v>872</v>
      </c>
      <c r="D249" s="269">
        <v>4</v>
      </c>
      <c r="E249" s="263" t="s">
        <v>670</v>
      </c>
      <c r="F249" s="268"/>
      <c r="G249" s="268"/>
      <c r="H249" s="267">
        <f t="shared" si="0"/>
        <v>0</v>
      </c>
      <c r="I249" s="267"/>
      <c r="J249" s="267">
        <f>D249*G249</f>
        <v>0</v>
      </c>
      <c r="K249" s="267">
        <f t="shared" si="1"/>
        <v>0</v>
      </c>
    </row>
    <row r="250" spans="1:11" s="244" customFormat="1" ht="15" customHeight="1">
      <c r="A250" s="266"/>
      <c r="B250" s="265"/>
      <c r="C250" s="264"/>
      <c r="D250" s="263"/>
      <c r="E250" s="263"/>
      <c r="F250" s="262"/>
      <c r="G250" s="261"/>
      <c r="H250" s="261"/>
      <c r="I250" s="259"/>
      <c r="J250" s="260"/>
      <c r="K250" s="259"/>
    </row>
    <row r="251" spans="1:11" s="244" customFormat="1" ht="15" customHeight="1">
      <c r="A251" s="258"/>
      <c r="B251" s="258"/>
      <c r="C251" s="257" t="s">
        <v>871</v>
      </c>
      <c r="D251" s="256"/>
      <c r="E251" s="255"/>
      <c r="F251" s="254"/>
      <c r="G251" s="254"/>
      <c r="H251" s="254"/>
      <c r="I251" s="253"/>
      <c r="J251" s="253"/>
      <c r="K251" s="253">
        <f>SUM(K4:K250)</f>
        <v>0</v>
      </c>
    </row>
    <row r="252" spans="1:11" s="244" customFormat="1" ht="15" customHeight="1">
      <c r="A252" s="250"/>
      <c r="B252" s="250"/>
      <c r="C252" s="249"/>
      <c r="D252" s="248"/>
      <c r="E252" s="247"/>
      <c r="F252" s="252"/>
      <c r="G252" s="252"/>
      <c r="H252" s="252"/>
      <c r="I252" s="251"/>
      <c r="J252" s="251"/>
      <c r="K252" s="251"/>
    </row>
    <row r="253" spans="1:11" s="244" customFormat="1" ht="15" customHeight="1">
      <c r="A253" s="250"/>
      <c r="B253" s="250"/>
      <c r="C253" s="249"/>
      <c r="D253" s="248"/>
      <c r="E253" s="247"/>
      <c r="F253" s="649" t="s">
        <v>870</v>
      </c>
      <c r="G253" s="649"/>
      <c r="H253" s="649"/>
      <c r="I253" s="246">
        <f>SUBTOTAL(9,I4:I251)</f>
        <v>0</v>
      </c>
      <c r="J253" s="246">
        <f>SUBTOTAL(9,J4:J251)</f>
        <v>0</v>
      </c>
      <c r="K253" s="245">
        <f>I253+J253</f>
        <v>0</v>
      </c>
    </row>
    <row r="255" spans="1:11">
      <c r="A255" s="243" t="s">
        <v>34</v>
      </c>
    </row>
    <row r="256" spans="1:11">
      <c r="C256" s="242" t="s">
        <v>869</v>
      </c>
    </row>
    <row r="257" spans="3:3">
      <c r="C257" s="241" t="s">
        <v>868</v>
      </c>
    </row>
  </sheetData>
  <mergeCells count="8">
    <mergeCell ref="F253:H253"/>
    <mergeCell ref="F1:H1"/>
    <mergeCell ref="I1:K1"/>
    <mergeCell ref="B1:B2"/>
    <mergeCell ref="A1:A2"/>
    <mergeCell ref="C1:C2"/>
    <mergeCell ref="D1:D2"/>
    <mergeCell ref="E1:E2"/>
  </mergeCells>
  <pageMargins left="0.39370078740157483" right="0.39370078740157483" top="0.74803149606299213" bottom="0.74803149606299213" header="0.31496062992125984" footer="0.31496062992125984"/>
  <pageSetup paperSize="9" scale="90" orientation="landscape" horizontalDpi="4294967292" verticalDpi="300" r:id="rId1"/>
  <headerFooter alignWithMargins="0">
    <oddHeader>&amp;L&amp;9ZÁKLADNÍ ŠKOLA PÍSEČNÁ - REKONSTRUKCE KUCHYNĚ
D.1.4.3. VZDUCHOTECHNIKA&amp;R&amp;"Arial CE,Tučné"&amp;14D.1.4.3.2.</oddHeader>
    <oddFooter>&amp;L&amp;9 03/2023
DPS&amp;C&amp;9VÝKAZ VÝMĚR&amp;R&amp;9Strana &amp;P
MC-23030</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CM57"/>
  <sheetViews>
    <sheetView showGridLines="0" topLeftCell="A18" workbookViewId="0"/>
  </sheetViews>
  <sheetFormatPr defaultRowHeight="11.25"/>
  <cols>
    <col min="1" max="1" width="8.33203125" customWidth="1"/>
    <col min="2" max="2" width="1.6640625" customWidth="1"/>
    <col min="3" max="3" width="4.1640625" customWidth="1"/>
    <col min="4" max="33" width="2.6640625" customWidth="1"/>
    <col min="34" max="34" width="3.33203125" customWidth="1"/>
    <col min="35" max="35" width="31.6640625" customWidth="1"/>
    <col min="36" max="37" width="2.5" customWidth="1"/>
    <col min="38" max="38" width="8.33203125" customWidth="1"/>
    <col min="39" max="39" width="3.33203125" customWidth="1"/>
    <col min="40" max="40" width="13.33203125" customWidth="1"/>
    <col min="41" max="41" width="7.5" customWidth="1"/>
    <col min="42" max="42" width="4.1640625" customWidth="1"/>
    <col min="43" max="43" width="15.6640625" customWidth="1"/>
    <col min="44" max="44" width="13.6640625" customWidth="1"/>
    <col min="45" max="47" width="25.83203125" hidden="1" customWidth="1"/>
    <col min="48" max="49" width="21.6640625" hidden="1" customWidth="1"/>
    <col min="50" max="51" width="25" hidden="1" customWidth="1"/>
    <col min="52" max="52" width="21.6640625" hidden="1" customWidth="1"/>
    <col min="53" max="53" width="19.1640625" hidden="1" customWidth="1"/>
    <col min="54" max="54" width="25" hidden="1" customWidth="1"/>
    <col min="55" max="55" width="21.6640625" hidden="1" customWidth="1"/>
    <col min="56" max="56" width="19.1640625" hidden="1" customWidth="1"/>
    <col min="57" max="57" width="66.5" customWidth="1"/>
    <col min="71" max="91" width="9.33203125" hidden="1"/>
  </cols>
  <sheetData>
    <row r="1" spans="1:74">
      <c r="A1" s="14" t="s">
        <v>0</v>
      </c>
      <c r="AZ1" s="14" t="s">
        <v>1</v>
      </c>
      <c r="BA1" s="14" t="s">
        <v>2</v>
      </c>
      <c r="BB1" s="14" t="s">
        <v>3</v>
      </c>
      <c r="BT1" s="14" t="s">
        <v>4</v>
      </c>
      <c r="BU1" s="14" t="s">
        <v>4</v>
      </c>
      <c r="BV1" s="14" t="s">
        <v>5</v>
      </c>
    </row>
    <row r="2" spans="1:74" ht="36.950000000000003" customHeight="1">
      <c r="AR2" s="667"/>
      <c r="AS2" s="667"/>
      <c r="AT2" s="667"/>
      <c r="AU2" s="667"/>
      <c r="AV2" s="667"/>
      <c r="AW2" s="667"/>
      <c r="AX2" s="667"/>
      <c r="AY2" s="667"/>
      <c r="AZ2" s="667"/>
      <c r="BA2" s="667"/>
      <c r="BB2" s="667"/>
      <c r="BC2" s="667"/>
      <c r="BD2" s="667"/>
      <c r="BE2" s="667"/>
      <c r="BS2" s="15" t="s">
        <v>6</v>
      </c>
      <c r="BT2" s="15" t="s">
        <v>7</v>
      </c>
    </row>
    <row r="3" spans="1:74" ht="6.95" customHeight="1">
      <c r="B3" s="16"/>
      <c r="C3" s="17"/>
      <c r="D3" s="17"/>
      <c r="E3" s="17"/>
      <c r="F3" s="17"/>
      <c r="G3" s="17"/>
      <c r="H3" s="17"/>
      <c r="I3" s="17"/>
      <c r="J3" s="17"/>
      <c r="K3" s="17"/>
      <c r="L3" s="17"/>
      <c r="M3" s="17"/>
      <c r="N3" s="17"/>
      <c r="O3" s="17"/>
      <c r="P3" s="17"/>
      <c r="Q3" s="17"/>
      <c r="R3" s="17"/>
      <c r="S3" s="17"/>
      <c r="T3" s="17"/>
      <c r="U3" s="17"/>
      <c r="V3" s="17"/>
      <c r="W3" s="17"/>
      <c r="X3" s="17"/>
      <c r="Y3" s="17"/>
      <c r="Z3" s="17"/>
      <c r="AA3" s="17"/>
      <c r="AB3" s="17"/>
      <c r="AC3" s="17"/>
      <c r="AD3" s="17"/>
      <c r="AE3" s="17"/>
      <c r="AF3" s="17"/>
      <c r="AG3" s="17"/>
      <c r="AH3" s="17"/>
      <c r="AI3" s="17"/>
      <c r="AJ3" s="17"/>
      <c r="AK3" s="17"/>
      <c r="AL3" s="17"/>
      <c r="AM3" s="17"/>
      <c r="AN3" s="17"/>
      <c r="AO3" s="17"/>
      <c r="AP3" s="17"/>
      <c r="AQ3" s="17"/>
      <c r="AR3" s="18"/>
      <c r="BS3" s="15" t="s">
        <v>6</v>
      </c>
      <c r="BT3" s="15" t="s">
        <v>8</v>
      </c>
    </row>
    <row r="4" spans="1:74" ht="24.95" customHeight="1">
      <c r="B4" s="18"/>
      <c r="D4" s="19" t="s">
        <v>9</v>
      </c>
      <c r="AR4" s="18"/>
      <c r="AS4" s="20" t="s">
        <v>10</v>
      </c>
      <c r="BE4" s="21" t="s">
        <v>11</v>
      </c>
      <c r="BS4" s="15" t="s">
        <v>12</v>
      </c>
    </row>
    <row r="5" spans="1:74" ht="12" customHeight="1">
      <c r="B5" s="18"/>
      <c r="D5" s="22" t="s">
        <v>13</v>
      </c>
      <c r="K5" s="666" t="s">
        <v>14</v>
      </c>
      <c r="L5" s="667"/>
      <c r="M5" s="667"/>
      <c r="N5" s="667"/>
      <c r="O5" s="667"/>
      <c r="P5" s="667"/>
      <c r="Q5" s="667"/>
      <c r="R5" s="667"/>
      <c r="S5" s="667"/>
      <c r="T5" s="667"/>
      <c r="U5" s="667"/>
      <c r="V5" s="667"/>
      <c r="W5" s="667"/>
      <c r="X5" s="667"/>
      <c r="Y5" s="667"/>
      <c r="Z5" s="667"/>
      <c r="AA5" s="667"/>
      <c r="AB5" s="667"/>
      <c r="AC5" s="667"/>
      <c r="AD5" s="667"/>
      <c r="AE5" s="667"/>
      <c r="AF5" s="667"/>
      <c r="AG5" s="667"/>
      <c r="AH5" s="667"/>
      <c r="AI5" s="667"/>
      <c r="AJ5" s="667"/>
      <c r="AK5" s="667"/>
      <c r="AL5" s="667"/>
      <c r="AM5" s="667"/>
      <c r="AN5" s="667"/>
      <c r="AO5" s="667"/>
      <c r="AR5" s="18"/>
      <c r="BE5" s="663" t="s">
        <v>15</v>
      </c>
      <c r="BS5" s="15" t="s">
        <v>6</v>
      </c>
    </row>
    <row r="6" spans="1:74" ht="36.950000000000003" customHeight="1">
      <c r="B6" s="18"/>
      <c r="D6" s="24" t="s">
        <v>16</v>
      </c>
      <c r="K6" s="668" t="s">
        <v>17</v>
      </c>
      <c r="L6" s="667"/>
      <c r="M6" s="667"/>
      <c r="N6" s="667"/>
      <c r="O6" s="667"/>
      <c r="P6" s="667"/>
      <c r="Q6" s="667"/>
      <c r="R6" s="667"/>
      <c r="S6" s="667"/>
      <c r="T6" s="667"/>
      <c r="U6" s="667"/>
      <c r="V6" s="667"/>
      <c r="W6" s="667"/>
      <c r="X6" s="667"/>
      <c r="Y6" s="667"/>
      <c r="Z6" s="667"/>
      <c r="AA6" s="667"/>
      <c r="AB6" s="667"/>
      <c r="AC6" s="667"/>
      <c r="AD6" s="667"/>
      <c r="AE6" s="667"/>
      <c r="AF6" s="667"/>
      <c r="AG6" s="667"/>
      <c r="AH6" s="667"/>
      <c r="AI6" s="667"/>
      <c r="AJ6" s="667"/>
      <c r="AK6" s="667"/>
      <c r="AL6" s="667"/>
      <c r="AM6" s="667"/>
      <c r="AN6" s="667"/>
      <c r="AO6" s="667"/>
      <c r="AR6" s="18"/>
      <c r="BE6" s="664"/>
      <c r="BS6" s="15" t="s">
        <v>6</v>
      </c>
    </row>
    <row r="7" spans="1:74" ht="12" customHeight="1">
      <c r="B7" s="18"/>
      <c r="D7" s="25" t="s">
        <v>18</v>
      </c>
      <c r="K7" s="23" t="s">
        <v>19</v>
      </c>
      <c r="AK7" s="25" t="s">
        <v>20</v>
      </c>
      <c r="AN7" s="23" t="s">
        <v>19</v>
      </c>
      <c r="AR7" s="18"/>
      <c r="BE7" s="664"/>
      <c r="BS7" s="15" t="s">
        <v>6</v>
      </c>
    </row>
    <row r="8" spans="1:74" ht="12" customHeight="1">
      <c r="B8" s="18"/>
      <c r="D8" s="25" t="s">
        <v>21</v>
      </c>
      <c r="K8" s="23" t="s">
        <v>22</v>
      </c>
      <c r="AK8" s="25" t="s">
        <v>23</v>
      </c>
      <c r="AN8" s="26" t="s">
        <v>24</v>
      </c>
      <c r="AR8" s="18"/>
      <c r="BE8" s="664"/>
      <c r="BS8" s="15" t="s">
        <v>6</v>
      </c>
    </row>
    <row r="9" spans="1:74" ht="14.45" customHeight="1">
      <c r="B9" s="18"/>
      <c r="AR9" s="18"/>
      <c r="BE9" s="664"/>
      <c r="BS9" s="15" t="s">
        <v>6</v>
      </c>
    </row>
    <row r="10" spans="1:74" ht="12" customHeight="1">
      <c r="B10" s="18"/>
      <c r="D10" s="25" t="s">
        <v>25</v>
      </c>
      <c r="AK10" s="25" t="s">
        <v>26</v>
      </c>
      <c r="AN10" s="23" t="s">
        <v>19</v>
      </c>
      <c r="AR10" s="18"/>
      <c r="BE10" s="664"/>
      <c r="BS10" s="15" t="s">
        <v>6</v>
      </c>
    </row>
    <row r="11" spans="1:74" ht="18.399999999999999" customHeight="1">
      <c r="B11" s="18"/>
      <c r="E11" s="23" t="s">
        <v>27</v>
      </c>
      <c r="AK11" s="25" t="s">
        <v>28</v>
      </c>
      <c r="AN11" s="23" t="s">
        <v>19</v>
      </c>
      <c r="AR11" s="18"/>
      <c r="BE11" s="664"/>
      <c r="BS11" s="15" t="s">
        <v>6</v>
      </c>
    </row>
    <row r="12" spans="1:74" ht="6.95" customHeight="1">
      <c r="B12" s="18"/>
      <c r="AR12" s="18"/>
      <c r="BE12" s="664"/>
      <c r="BS12" s="15" t="s">
        <v>6</v>
      </c>
    </row>
    <row r="13" spans="1:74" ht="12" customHeight="1">
      <c r="B13" s="18"/>
      <c r="D13" s="25" t="s">
        <v>29</v>
      </c>
      <c r="AK13" s="25" t="s">
        <v>26</v>
      </c>
      <c r="AN13" s="27" t="s">
        <v>30</v>
      </c>
      <c r="AR13" s="18"/>
      <c r="BE13" s="664"/>
      <c r="BS13" s="15" t="s">
        <v>6</v>
      </c>
    </row>
    <row r="14" spans="1:74" ht="12.75">
      <c r="B14" s="18"/>
      <c r="E14" s="669" t="s">
        <v>30</v>
      </c>
      <c r="F14" s="670"/>
      <c r="G14" s="670"/>
      <c r="H14" s="670"/>
      <c r="I14" s="670"/>
      <c r="J14" s="670"/>
      <c r="K14" s="670"/>
      <c r="L14" s="670"/>
      <c r="M14" s="670"/>
      <c r="N14" s="670"/>
      <c r="O14" s="670"/>
      <c r="P14" s="670"/>
      <c r="Q14" s="670"/>
      <c r="R14" s="670"/>
      <c r="S14" s="670"/>
      <c r="T14" s="670"/>
      <c r="U14" s="670"/>
      <c r="V14" s="670"/>
      <c r="W14" s="670"/>
      <c r="X14" s="670"/>
      <c r="Y14" s="670"/>
      <c r="Z14" s="670"/>
      <c r="AA14" s="670"/>
      <c r="AB14" s="670"/>
      <c r="AC14" s="670"/>
      <c r="AD14" s="670"/>
      <c r="AE14" s="670"/>
      <c r="AF14" s="670"/>
      <c r="AG14" s="670"/>
      <c r="AH14" s="670"/>
      <c r="AI14" s="670"/>
      <c r="AJ14" s="670"/>
      <c r="AK14" s="25" t="s">
        <v>28</v>
      </c>
      <c r="AN14" s="27" t="s">
        <v>30</v>
      </c>
      <c r="AR14" s="18"/>
      <c r="BE14" s="664"/>
      <c r="BS14" s="15" t="s">
        <v>6</v>
      </c>
    </row>
    <row r="15" spans="1:74" ht="6.95" customHeight="1">
      <c r="B15" s="18"/>
      <c r="AR15" s="18"/>
      <c r="BE15" s="664"/>
      <c r="BS15" s="15" t="s">
        <v>4</v>
      </c>
    </row>
    <row r="16" spans="1:74" ht="12" customHeight="1">
      <c r="B16" s="18"/>
      <c r="D16" s="25" t="s">
        <v>31</v>
      </c>
      <c r="AK16" s="25" t="s">
        <v>26</v>
      </c>
      <c r="AN16" s="23" t="s">
        <v>19</v>
      </c>
      <c r="AR16" s="18"/>
      <c r="BE16" s="664"/>
      <c r="BS16" s="15" t="s">
        <v>4</v>
      </c>
    </row>
    <row r="17" spans="2:71" ht="18.399999999999999" customHeight="1">
      <c r="B17" s="18"/>
      <c r="E17" s="23" t="s">
        <v>27</v>
      </c>
      <c r="AK17" s="25" t="s">
        <v>28</v>
      </c>
      <c r="AN17" s="23" t="s">
        <v>19</v>
      </c>
      <c r="AR17" s="18"/>
      <c r="BE17" s="664"/>
      <c r="BS17" s="15" t="s">
        <v>32</v>
      </c>
    </row>
    <row r="18" spans="2:71" ht="6.95" customHeight="1">
      <c r="B18" s="18"/>
      <c r="AR18" s="18"/>
      <c r="BE18" s="664"/>
      <c r="BS18" s="15" t="s">
        <v>6</v>
      </c>
    </row>
    <row r="19" spans="2:71" ht="12" customHeight="1">
      <c r="B19" s="18"/>
      <c r="D19" s="25" t="s">
        <v>33</v>
      </c>
      <c r="AK19" s="25" t="s">
        <v>26</v>
      </c>
      <c r="AN19" s="23" t="s">
        <v>19</v>
      </c>
      <c r="AR19" s="18"/>
      <c r="BE19" s="664"/>
      <c r="BS19" s="15" t="s">
        <v>6</v>
      </c>
    </row>
    <row r="20" spans="2:71" ht="18.399999999999999" customHeight="1">
      <c r="B20" s="18"/>
      <c r="E20" s="23" t="s">
        <v>27</v>
      </c>
      <c r="AK20" s="25" t="s">
        <v>28</v>
      </c>
      <c r="AN20" s="23" t="s">
        <v>19</v>
      </c>
      <c r="AR20" s="18"/>
      <c r="BE20" s="664"/>
      <c r="BS20" s="15" t="s">
        <v>32</v>
      </c>
    </row>
    <row r="21" spans="2:71" ht="6.95" customHeight="1">
      <c r="B21" s="18"/>
      <c r="AR21" s="18"/>
      <c r="BE21" s="664"/>
    </row>
    <row r="22" spans="2:71" ht="12" customHeight="1">
      <c r="B22" s="18"/>
      <c r="D22" s="25" t="s">
        <v>34</v>
      </c>
      <c r="AR22" s="18"/>
      <c r="BE22" s="664"/>
    </row>
    <row r="23" spans="2:71" ht="47.25" customHeight="1">
      <c r="B23" s="18"/>
      <c r="E23" s="671" t="s">
        <v>35</v>
      </c>
      <c r="F23" s="671"/>
      <c r="G23" s="671"/>
      <c r="H23" s="671"/>
      <c r="I23" s="671"/>
      <c r="J23" s="671"/>
      <c r="K23" s="671"/>
      <c r="L23" s="671"/>
      <c r="M23" s="671"/>
      <c r="N23" s="671"/>
      <c r="O23" s="671"/>
      <c r="P23" s="671"/>
      <c r="Q23" s="671"/>
      <c r="R23" s="671"/>
      <c r="S23" s="671"/>
      <c r="T23" s="671"/>
      <c r="U23" s="671"/>
      <c r="V23" s="671"/>
      <c r="W23" s="671"/>
      <c r="X23" s="671"/>
      <c r="Y23" s="671"/>
      <c r="Z23" s="671"/>
      <c r="AA23" s="671"/>
      <c r="AB23" s="671"/>
      <c r="AC23" s="671"/>
      <c r="AD23" s="671"/>
      <c r="AE23" s="671"/>
      <c r="AF23" s="671"/>
      <c r="AG23" s="671"/>
      <c r="AH23" s="671"/>
      <c r="AI23" s="671"/>
      <c r="AJ23" s="671"/>
      <c r="AK23" s="671"/>
      <c r="AL23" s="671"/>
      <c r="AM23" s="671"/>
      <c r="AN23" s="671"/>
      <c r="AR23" s="18"/>
      <c r="BE23" s="664"/>
    </row>
    <row r="24" spans="2:71" ht="6.95" customHeight="1">
      <c r="B24" s="18"/>
      <c r="AR24" s="18"/>
      <c r="BE24" s="664"/>
    </row>
    <row r="25" spans="2:71" ht="6.95" customHeight="1">
      <c r="B25" s="18"/>
      <c r="D25" s="29"/>
      <c r="E25" s="29"/>
      <c r="F25" s="29"/>
      <c r="G25" s="29"/>
      <c r="H25" s="29"/>
      <c r="I25" s="29"/>
      <c r="J25" s="29"/>
      <c r="K25" s="29"/>
      <c r="L25" s="29"/>
      <c r="M25" s="29"/>
      <c r="N25" s="29"/>
      <c r="O25" s="29"/>
      <c r="P25" s="29"/>
      <c r="Q25" s="29"/>
      <c r="R25" s="29"/>
      <c r="S25" s="29"/>
      <c r="T25" s="29"/>
      <c r="U25" s="29"/>
      <c r="V25" s="29"/>
      <c r="W25" s="29"/>
      <c r="X25" s="29"/>
      <c r="Y25" s="29"/>
      <c r="Z25" s="29"/>
      <c r="AA25" s="29"/>
      <c r="AB25" s="29"/>
      <c r="AC25" s="29"/>
      <c r="AD25" s="29"/>
      <c r="AE25" s="29"/>
      <c r="AF25" s="29"/>
      <c r="AG25" s="29"/>
      <c r="AH25" s="29"/>
      <c r="AI25" s="29"/>
      <c r="AJ25" s="29"/>
      <c r="AK25" s="29"/>
      <c r="AL25" s="29"/>
      <c r="AM25" s="29"/>
      <c r="AN25" s="29"/>
      <c r="AO25" s="29"/>
      <c r="AR25" s="18"/>
      <c r="BE25" s="664"/>
    </row>
    <row r="26" spans="2:71" s="1" customFormat="1" ht="25.9" customHeight="1">
      <c r="B26" s="30"/>
      <c r="D26" s="31" t="s">
        <v>36</v>
      </c>
      <c r="E26" s="32"/>
      <c r="F26" s="32"/>
      <c r="G26" s="32"/>
      <c r="H26" s="32"/>
      <c r="I26" s="32"/>
      <c r="J26" s="32"/>
      <c r="K26" s="32"/>
      <c r="L26" s="32"/>
      <c r="M26" s="32"/>
      <c r="N26" s="32"/>
      <c r="O26" s="32"/>
      <c r="P26" s="32"/>
      <c r="Q26" s="32"/>
      <c r="R26" s="32"/>
      <c r="S26" s="32"/>
      <c r="T26" s="32"/>
      <c r="U26" s="32"/>
      <c r="V26" s="32"/>
      <c r="W26" s="32"/>
      <c r="X26" s="32"/>
      <c r="Y26" s="32"/>
      <c r="Z26" s="32"/>
      <c r="AA26" s="32"/>
      <c r="AB26" s="32"/>
      <c r="AC26" s="32"/>
      <c r="AD26" s="32"/>
      <c r="AE26" s="32"/>
      <c r="AF26" s="32"/>
      <c r="AG26" s="32"/>
      <c r="AH26" s="32"/>
      <c r="AI26" s="32"/>
      <c r="AJ26" s="32"/>
      <c r="AK26" s="672">
        <f>ROUND(AG54,2)</f>
        <v>0</v>
      </c>
      <c r="AL26" s="673"/>
      <c r="AM26" s="673"/>
      <c r="AN26" s="673"/>
      <c r="AO26" s="673"/>
      <c r="AR26" s="30"/>
      <c r="BE26" s="664"/>
    </row>
    <row r="27" spans="2:71" s="1" customFormat="1" ht="6.95" customHeight="1">
      <c r="B27" s="30"/>
      <c r="AR27" s="30"/>
      <c r="BE27" s="664"/>
    </row>
    <row r="28" spans="2:71" s="1" customFormat="1" ht="12.75">
      <c r="B28" s="30"/>
      <c r="L28" s="674" t="s">
        <v>37</v>
      </c>
      <c r="M28" s="674"/>
      <c r="N28" s="674"/>
      <c r="O28" s="674"/>
      <c r="P28" s="674"/>
      <c r="W28" s="674" t="s">
        <v>38</v>
      </c>
      <c r="X28" s="674"/>
      <c r="Y28" s="674"/>
      <c r="Z28" s="674"/>
      <c r="AA28" s="674"/>
      <c r="AB28" s="674"/>
      <c r="AC28" s="674"/>
      <c r="AD28" s="674"/>
      <c r="AE28" s="674"/>
      <c r="AK28" s="674" t="s">
        <v>39</v>
      </c>
      <c r="AL28" s="674"/>
      <c r="AM28" s="674"/>
      <c r="AN28" s="674"/>
      <c r="AO28" s="674"/>
      <c r="AR28" s="30"/>
      <c r="BE28" s="664"/>
    </row>
    <row r="29" spans="2:71" s="2" customFormat="1" ht="14.45" customHeight="1">
      <c r="B29" s="34"/>
      <c r="D29" s="25" t="s">
        <v>40</v>
      </c>
      <c r="F29" s="25" t="s">
        <v>41</v>
      </c>
      <c r="L29" s="662">
        <v>0.21</v>
      </c>
      <c r="M29" s="661"/>
      <c r="N29" s="661"/>
      <c r="O29" s="661"/>
      <c r="P29" s="661"/>
      <c r="W29" s="660">
        <f>ROUND(AZ54, 2)</f>
        <v>0</v>
      </c>
      <c r="X29" s="661"/>
      <c r="Y29" s="661"/>
      <c r="Z29" s="661"/>
      <c r="AA29" s="661"/>
      <c r="AB29" s="661"/>
      <c r="AC29" s="661"/>
      <c r="AD29" s="661"/>
      <c r="AE29" s="661"/>
      <c r="AK29" s="660">
        <f>ROUND(AV54, 2)</f>
        <v>0</v>
      </c>
      <c r="AL29" s="661"/>
      <c r="AM29" s="661"/>
      <c r="AN29" s="661"/>
      <c r="AO29" s="661"/>
      <c r="AR29" s="34"/>
      <c r="BE29" s="665"/>
    </row>
    <row r="30" spans="2:71" s="2" customFormat="1" ht="14.45" customHeight="1">
      <c r="B30" s="34"/>
      <c r="F30" s="25" t="s">
        <v>42</v>
      </c>
      <c r="L30" s="662">
        <v>0.15</v>
      </c>
      <c r="M30" s="661"/>
      <c r="N30" s="661"/>
      <c r="O30" s="661"/>
      <c r="P30" s="661"/>
      <c r="W30" s="660">
        <f>ROUND(BA54, 2)</f>
        <v>0</v>
      </c>
      <c r="X30" s="661"/>
      <c r="Y30" s="661"/>
      <c r="Z30" s="661"/>
      <c r="AA30" s="661"/>
      <c r="AB30" s="661"/>
      <c r="AC30" s="661"/>
      <c r="AD30" s="661"/>
      <c r="AE30" s="661"/>
      <c r="AK30" s="660">
        <f>ROUND(AW54, 2)</f>
        <v>0</v>
      </c>
      <c r="AL30" s="661"/>
      <c r="AM30" s="661"/>
      <c r="AN30" s="661"/>
      <c r="AO30" s="661"/>
      <c r="AR30" s="34"/>
      <c r="BE30" s="665"/>
    </row>
    <row r="31" spans="2:71" s="2" customFormat="1" ht="14.45" hidden="1" customHeight="1">
      <c r="B31" s="34"/>
      <c r="F31" s="25" t="s">
        <v>43</v>
      </c>
      <c r="L31" s="662">
        <v>0.21</v>
      </c>
      <c r="M31" s="661"/>
      <c r="N31" s="661"/>
      <c r="O31" s="661"/>
      <c r="P31" s="661"/>
      <c r="W31" s="660">
        <f>ROUND(BB54, 2)</f>
        <v>0</v>
      </c>
      <c r="X31" s="661"/>
      <c r="Y31" s="661"/>
      <c r="Z31" s="661"/>
      <c r="AA31" s="661"/>
      <c r="AB31" s="661"/>
      <c r="AC31" s="661"/>
      <c r="AD31" s="661"/>
      <c r="AE31" s="661"/>
      <c r="AK31" s="660">
        <v>0</v>
      </c>
      <c r="AL31" s="661"/>
      <c r="AM31" s="661"/>
      <c r="AN31" s="661"/>
      <c r="AO31" s="661"/>
      <c r="AR31" s="34"/>
      <c r="BE31" s="665"/>
    </row>
    <row r="32" spans="2:71" s="2" customFormat="1" ht="14.45" hidden="1" customHeight="1">
      <c r="B32" s="34"/>
      <c r="F32" s="25" t="s">
        <v>44</v>
      </c>
      <c r="L32" s="662">
        <v>0.15</v>
      </c>
      <c r="M32" s="661"/>
      <c r="N32" s="661"/>
      <c r="O32" s="661"/>
      <c r="P32" s="661"/>
      <c r="W32" s="660">
        <f>ROUND(BC54, 2)</f>
        <v>0</v>
      </c>
      <c r="X32" s="661"/>
      <c r="Y32" s="661"/>
      <c r="Z32" s="661"/>
      <c r="AA32" s="661"/>
      <c r="AB32" s="661"/>
      <c r="AC32" s="661"/>
      <c r="AD32" s="661"/>
      <c r="AE32" s="661"/>
      <c r="AK32" s="660">
        <v>0</v>
      </c>
      <c r="AL32" s="661"/>
      <c r="AM32" s="661"/>
      <c r="AN32" s="661"/>
      <c r="AO32" s="661"/>
      <c r="AR32" s="34"/>
      <c r="BE32" s="665"/>
    </row>
    <row r="33" spans="2:44" s="2" customFormat="1" ht="14.45" hidden="1" customHeight="1">
      <c r="B33" s="34"/>
      <c r="F33" s="25" t="s">
        <v>45</v>
      </c>
      <c r="L33" s="662">
        <v>0</v>
      </c>
      <c r="M33" s="661"/>
      <c r="N33" s="661"/>
      <c r="O33" s="661"/>
      <c r="P33" s="661"/>
      <c r="W33" s="660">
        <f>ROUND(BD54, 2)</f>
        <v>0</v>
      </c>
      <c r="X33" s="661"/>
      <c r="Y33" s="661"/>
      <c r="Z33" s="661"/>
      <c r="AA33" s="661"/>
      <c r="AB33" s="661"/>
      <c r="AC33" s="661"/>
      <c r="AD33" s="661"/>
      <c r="AE33" s="661"/>
      <c r="AK33" s="660">
        <v>0</v>
      </c>
      <c r="AL33" s="661"/>
      <c r="AM33" s="661"/>
      <c r="AN33" s="661"/>
      <c r="AO33" s="661"/>
      <c r="AR33" s="34"/>
    </row>
    <row r="34" spans="2:44" s="1" customFormat="1" ht="6.95" customHeight="1">
      <c r="B34" s="30"/>
      <c r="AR34" s="30"/>
    </row>
    <row r="35" spans="2:44" s="1" customFormat="1" ht="25.9" customHeight="1">
      <c r="B35" s="30"/>
      <c r="C35" s="35"/>
      <c r="D35" s="36" t="s">
        <v>46</v>
      </c>
      <c r="E35" s="37"/>
      <c r="F35" s="37"/>
      <c r="G35" s="37"/>
      <c r="H35" s="37"/>
      <c r="I35" s="37"/>
      <c r="J35" s="37"/>
      <c r="K35" s="37"/>
      <c r="L35" s="37"/>
      <c r="M35" s="37"/>
      <c r="N35" s="37"/>
      <c r="O35" s="37"/>
      <c r="P35" s="37"/>
      <c r="Q35" s="37"/>
      <c r="R35" s="37"/>
      <c r="S35" s="37"/>
      <c r="T35" s="38" t="s">
        <v>47</v>
      </c>
      <c r="U35" s="37"/>
      <c r="V35" s="37"/>
      <c r="W35" s="37"/>
      <c r="X35" s="693" t="s">
        <v>48</v>
      </c>
      <c r="Y35" s="694"/>
      <c r="Z35" s="694"/>
      <c r="AA35" s="694"/>
      <c r="AB35" s="694"/>
      <c r="AC35" s="37"/>
      <c r="AD35" s="37"/>
      <c r="AE35" s="37"/>
      <c r="AF35" s="37"/>
      <c r="AG35" s="37"/>
      <c r="AH35" s="37"/>
      <c r="AI35" s="37"/>
      <c r="AJ35" s="37"/>
      <c r="AK35" s="695">
        <f>SUM(AK26:AK33)</f>
        <v>0</v>
      </c>
      <c r="AL35" s="694"/>
      <c r="AM35" s="694"/>
      <c r="AN35" s="694"/>
      <c r="AO35" s="696"/>
      <c r="AP35" s="35"/>
      <c r="AQ35" s="35"/>
      <c r="AR35" s="30"/>
    </row>
    <row r="36" spans="2:44" s="1" customFormat="1" ht="6.95" customHeight="1">
      <c r="B36" s="30"/>
      <c r="AR36" s="30"/>
    </row>
    <row r="37" spans="2:44" s="1" customFormat="1" ht="6.95" customHeight="1">
      <c r="B37" s="39"/>
      <c r="C37" s="40"/>
      <c r="D37" s="40"/>
      <c r="E37" s="40"/>
      <c r="F37" s="40"/>
      <c r="G37" s="40"/>
      <c r="H37" s="40"/>
      <c r="I37" s="40"/>
      <c r="J37" s="40"/>
      <c r="K37" s="40"/>
      <c r="L37" s="40"/>
      <c r="M37" s="40"/>
      <c r="N37" s="40"/>
      <c r="O37" s="40"/>
      <c r="P37" s="40"/>
      <c r="Q37" s="40"/>
      <c r="R37" s="40"/>
      <c r="S37" s="40"/>
      <c r="T37" s="40"/>
      <c r="U37" s="40"/>
      <c r="V37" s="40"/>
      <c r="W37" s="40"/>
      <c r="X37" s="40"/>
      <c r="Y37" s="40"/>
      <c r="Z37" s="40"/>
      <c r="AA37" s="40"/>
      <c r="AB37" s="40"/>
      <c r="AC37" s="40"/>
      <c r="AD37" s="40"/>
      <c r="AE37" s="40"/>
      <c r="AF37" s="40"/>
      <c r="AG37" s="40"/>
      <c r="AH37" s="40"/>
      <c r="AI37" s="40"/>
      <c r="AJ37" s="40"/>
      <c r="AK37" s="40"/>
      <c r="AL37" s="40"/>
      <c r="AM37" s="40"/>
      <c r="AN37" s="40"/>
      <c r="AO37" s="40"/>
      <c r="AP37" s="40"/>
      <c r="AQ37" s="40"/>
      <c r="AR37" s="30"/>
    </row>
    <row r="41" spans="2:44" s="1" customFormat="1" ht="6.95" customHeight="1">
      <c r="B41" s="41"/>
      <c r="C41" s="42"/>
      <c r="D41" s="42"/>
      <c r="E41" s="42"/>
      <c r="F41" s="42"/>
      <c r="G41" s="42"/>
      <c r="H41" s="42"/>
      <c r="I41" s="42"/>
      <c r="J41" s="42"/>
      <c r="K41" s="42"/>
      <c r="L41" s="42"/>
      <c r="M41" s="42"/>
      <c r="N41" s="42"/>
      <c r="O41" s="42"/>
      <c r="P41" s="42"/>
      <c r="Q41" s="42"/>
      <c r="R41" s="42"/>
      <c r="S41" s="42"/>
      <c r="T41" s="42"/>
      <c r="U41" s="42"/>
      <c r="V41" s="42"/>
      <c r="W41" s="42"/>
      <c r="X41" s="42"/>
      <c r="Y41" s="42"/>
      <c r="Z41" s="42"/>
      <c r="AA41" s="42"/>
      <c r="AB41" s="42"/>
      <c r="AC41" s="42"/>
      <c r="AD41" s="42"/>
      <c r="AE41" s="42"/>
      <c r="AF41" s="42"/>
      <c r="AG41" s="42"/>
      <c r="AH41" s="42"/>
      <c r="AI41" s="42"/>
      <c r="AJ41" s="42"/>
      <c r="AK41" s="42"/>
      <c r="AL41" s="42"/>
      <c r="AM41" s="42"/>
      <c r="AN41" s="42"/>
      <c r="AO41" s="42"/>
      <c r="AP41" s="42"/>
      <c r="AQ41" s="42"/>
      <c r="AR41" s="30"/>
    </row>
    <row r="42" spans="2:44" s="1" customFormat="1" ht="24.95" customHeight="1">
      <c r="B42" s="30"/>
      <c r="C42" s="19" t="s">
        <v>49</v>
      </c>
      <c r="AR42" s="30"/>
    </row>
    <row r="43" spans="2:44" s="1" customFormat="1" ht="6.95" customHeight="1">
      <c r="B43" s="30"/>
      <c r="AR43" s="30"/>
    </row>
    <row r="44" spans="2:44" s="3" customFormat="1" ht="12" customHeight="1">
      <c r="B44" s="43"/>
      <c r="C44" s="25" t="s">
        <v>13</v>
      </c>
      <c r="L44" s="3" t="str">
        <f>K5</f>
        <v>a14-23</v>
      </c>
      <c r="AR44" s="43"/>
    </row>
    <row r="45" spans="2:44" s="4" customFormat="1" ht="36.950000000000003" customHeight="1">
      <c r="B45" s="44"/>
      <c r="C45" s="45" t="s">
        <v>16</v>
      </c>
      <c r="L45" s="684" t="str">
        <f>K6</f>
        <v>ZŠ Chomutov, Písečná</v>
      </c>
      <c r="M45" s="685"/>
      <c r="N45" s="685"/>
      <c r="O45" s="685"/>
      <c r="P45" s="685"/>
      <c r="Q45" s="685"/>
      <c r="R45" s="685"/>
      <c r="S45" s="685"/>
      <c r="T45" s="685"/>
      <c r="U45" s="685"/>
      <c r="V45" s="685"/>
      <c r="W45" s="685"/>
      <c r="X45" s="685"/>
      <c r="Y45" s="685"/>
      <c r="Z45" s="685"/>
      <c r="AA45" s="685"/>
      <c r="AB45" s="685"/>
      <c r="AC45" s="685"/>
      <c r="AD45" s="685"/>
      <c r="AE45" s="685"/>
      <c r="AF45" s="685"/>
      <c r="AG45" s="685"/>
      <c r="AH45" s="685"/>
      <c r="AI45" s="685"/>
      <c r="AJ45" s="685"/>
      <c r="AK45" s="685"/>
      <c r="AL45" s="685"/>
      <c r="AM45" s="685"/>
      <c r="AN45" s="685"/>
      <c r="AO45" s="685"/>
      <c r="AR45" s="44"/>
    </row>
    <row r="46" spans="2:44" s="1" customFormat="1" ht="6.95" customHeight="1">
      <c r="B46" s="30"/>
      <c r="AR46" s="30"/>
    </row>
    <row r="47" spans="2:44" s="1" customFormat="1" ht="12" customHeight="1">
      <c r="B47" s="30"/>
      <c r="C47" s="25" t="s">
        <v>21</v>
      </c>
      <c r="L47" s="46" t="str">
        <f>IF(K8="","",K8)</f>
        <v>Chomutov</v>
      </c>
      <c r="AI47" s="25" t="s">
        <v>23</v>
      </c>
      <c r="AM47" s="686" t="str">
        <f>IF(AN8= "","",AN8)</f>
        <v>19. 4. 2023</v>
      </c>
      <c r="AN47" s="686"/>
      <c r="AR47" s="30"/>
    </row>
    <row r="48" spans="2:44" s="1" customFormat="1" ht="6.95" customHeight="1">
      <c r="B48" s="30"/>
      <c r="AR48" s="30"/>
    </row>
    <row r="49" spans="1:91" s="1" customFormat="1" ht="15.2" customHeight="1">
      <c r="B49" s="30"/>
      <c r="C49" s="25" t="s">
        <v>25</v>
      </c>
      <c r="L49" s="3" t="str">
        <f>IF(E11= "","",E11)</f>
        <v xml:space="preserve"> </v>
      </c>
      <c r="AI49" s="25" t="s">
        <v>31</v>
      </c>
      <c r="AM49" s="687" t="str">
        <f>IF(E17="","",E17)</f>
        <v xml:space="preserve"> </v>
      </c>
      <c r="AN49" s="688"/>
      <c r="AO49" s="688"/>
      <c r="AP49" s="688"/>
      <c r="AR49" s="30"/>
      <c r="AS49" s="689" t="s">
        <v>50</v>
      </c>
      <c r="AT49" s="690"/>
      <c r="AU49" s="48"/>
      <c r="AV49" s="48"/>
      <c r="AW49" s="48"/>
      <c r="AX49" s="48"/>
      <c r="AY49" s="48"/>
      <c r="AZ49" s="48"/>
      <c r="BA49" s="48"/>
      <c r="BB49" s="48"/>
      <c r="BC49" s="48"/>
      <c r="BD49" s="49"/>
    </row>
    <row r="50" spans="1:91" s="1" customFormat="1" ht="15.2" customHeight="1">
      <c r="B50" s="30"/>
      <c r="C50" s="25" t="s">
        <v>29</v>
      </c>
      <c r="L50" s="3" t="str">
        <f>IF(E14= "Vyplň údaj","",E14)</f>
        <v/>
      </c>
      <c r="AI50" s="25" t="s">
        <v>33</v>
      </c>
      <c r="AM50" s="687" t="str">
        <f>IF(E20="","",E20)</f>
        <v xml:space="preserve"> </v>
      </c>
      <c r="AN50" s="688"/>
      <c r="AO50" s="688"/>
      <c r="AP50" s="688"/>
      <c r="AR50" s="30"/>
      <c r="AS50" s="691"/>
      <c r="AT50" s="692"/>
      <c r="BD50" s="51"/>
    </row>
    <row r="51" spans="1:91" s="1" customFormat="1" ht="10.9" customHeight="1">
      <c r="B51" s="30"/>
      <c r="AR51" s="30"/>
      <c r="AS51" s="691"/>
      <c r="AT51" s="692"/>
      <c r="BD51" s="51"/>
    </row>
    <row r="52" spans="1:91" s="1" customFormat="1" ht="29.25" customHeight="1">
      <c r="B52" s="30"/>
      <c r="C52" s="680" t="s">
        <v>51</v>
      </c>
      <c r="D52" s="681"/>
      <c r="E52" s="681"/>
      <c r="F52" s="681"/>
      <c r="G52" s="681"/>
      <c r="H52" s="52"/>
      <c r="I52" s="682" t="s">
        <v>52</v>
      </c>
      <c r="J52" s="681"/>
      <c r="K52" s="681"/>
      <c r="L52" s="681"/>
      <c r="M52" s="681"/>
      <c r="N52" s="681"/>
      <c r="O52" s="681"/>
      <c r="P52" s="681"/>
      <c r="Q52" s="681"/>
      <c r="R52" s="681"/>
      <c r="S52" s="681"/>
      <c r="T52" s="681"/>
      <c r="U52" s="681"/>
      <c r="V52" s="681"/>
      <c r="W52" s="681"/>
      <c r="X52" s="681"/>
      <c r="Y52" s="681"/>
      <c r="Z52" s="681"/>
      <c r="AA52" s="681"/>
      <c r="AB52" s="681"/>
      <c r="AC52" s="681"/>
      <c r="AD52" s="681"/>
      <c r="AE52" s="681"/>
      <c r="AF52" s="681"/>
      <c r="AG52" s="683" t="s">
        <v>53</v>
      </c>
      <c r="AH52" s="681"/>
      <c r="AI52" s="681"/>
      <c r="AJ52" s="681"/>
      <c r="AK52" s="681"/>
      <c r="AL52" s="681"/>
      <c r="AM52" s="681"/>
      <c r="AN52" s="682" t="s">
        <v>54</v>
      </c>
      <c r="AO52" s="681"/>
      <c r="AP52" s="681"/>
      <c r="AQ52" s="53" t="s">
        <v>55</v>
      </c>
      <c r="AR52" s="30"/>
      <c r="AS52" s="54" t="s">
        <v>56</v>
      </c>
      <c r="AT52" s="55" t="s">
        <v>57</v>
      </c>
      <c r="AU52" s="55" t="s">
        <v>58</v>
      </c>
      <c r="AV52" s="55" t="s">
        <v>59</v>
      </c>
      <c r="AW52" s="55" t="s">
        <v>60</v>
      </c>
      <c r="AX52" s="55" t="s">
        <v>61</v>
      </c>
      <c r="AY52" s="55" t="s">
        <v>62</v>
      </c>
      <c r="AZ52" s="55" t="s">
        <v>63</v>
      </c>
      <c r="BA52" s="55" t="s">
        <v>64</v>
      </c>
      <c r="BB52" s="55" t="s">
        <v>65</v>
      </c>
      <c r="BC52" s="55" t="s">
        <v>66</v>
      </c>
      <c r="BD52" s="56" t="s">
        <v>67</v>
      </c>
    </row>
    <row r="53" spans="1:91" s="1" customFormat="1" ht="10.9" customHeight="1">
      <c r="B53" s="30"/>
      <c r="AR53" s="30"/>
      <c r="AS53" s="57"/>
      <c r="AT53" s="48"/>
      <c r="AU53" s="48"/>
      <c r="AV53" s="48"/>
      <c r="AW53" s="48"/>
      <c r="AX53" s="48"/>
      <c r="AY53" s="48"/>
      <c r="AZ53" s="48"/>
      <c r="BA53" s="48"/>
      <c r="BB53" s="48"/>
      <c r="BC53" s="48"/>
      <c r="BD53" s="49"/>
    </row>
    <row r="54" spans="1:91" s="5" customFormat="1" ht="32.450000000000003" customHeight="1">
      <c r="B54" s="58"/>
      <c r="C54" s="59" t="s">
        <v>68</v>
      </c>
      <c r="D54" s="60"/>
      <c r="E54" s="60"/>
      <c r="F54" s="60"/>
      <c r="G54" s="60"/>
      <c r="H54" s="60"/>
      <c r="I54" s="60"/>
      <c r="J54" s="60"/>
      <c r="K54" s="60"/>
      <c r="L54" s="60"/>
      <c r="M54" s="60"/>
      <c r="N54" s="60"/>
      <c r="O54" s="60"/>
      <c r="P54" s="60"/>
      <c r="Q54" s="60"/>
      <c r="R54" s="60"/>
      <c r="S54" s="60"/>
      <c r="T54" s="60"/>
      <c r="U54" s="60"/>
      <c r="V54" s="60"/>
      <c r="W54" s="60"/>
      <c r="X54" s="60"/>
      <c r="Y54" s="60"/>
      <c r="Z54" s="60"/>
      <c r="AA54" s="60"/>
      <c r="AB54" s="60"/>
      <c r="AC54" s="60"/>
      <c r="AD54" s="60"/>
      <c r="AE54" s="60"/>
      <c r="AF54" s="60"/>
      <c r="AG54" s="678">
        <f>ROUND(AG55,2)</f>
        <v>0</v>
      </c>
      <c r="AH54" s="678"/>
      <c r="AI54" s="678"/>
      <c r="AJ54" s="678"/>
      <c r="AK54" s="678"/>
      <c r="AL54" s="678"/>
      <c r="AM54" s="678"/>
      <c r="AN54" s="679">
        <f>SUM(AG54,AT54)</f>
        <v>0</v>
      </c>
      <c r="AO54" s="679"/>
      <c r="AP54" s="679"/>
      <c r="AQ54" s="62" t="s">
        <v>19</v>
      </c>
      <c r="AR54" s="58"/>
      <c r="AS54" s="63">
        <f>ROUND(AS55,2)</f>
        <v>0</v>
      </c>
      <c r="AT54" s="64">
        <f>ROUND(SUM(AV54:AW54),2)</f>
        <v>0</v>
      </c>
      <c r="AU54" s="65">
        <f>ROUND(AU55,5)</f>
        <v>0</v>
      </c>
      <c r="AV54" s="64">
        <f>ROUND(AZ54*L29,2)</f>
        <v>0</v>
      </c>
      <c r="AW54" s="64">
        <f>ROUND(BA54*L30,2)</f>
        <v>0</v>
      </c>
      <c r="AX54" s="64">
        <f>ROUND(BB54*L29,2)</f>
        <v>0</v>
      </c>
      <c r="AY54" s="64">
        <f>ROUND(BC54*L30,2)</f>
        <v>0</v>
      </c>
      <c r="AZ54" s="64">
        <f>ROUND(AZ55,2)</f>
        <v>0</v>
      </c>
      <c r="BA54" s="64">
        <f>ROUND(BA55,2)</f>
        <v>0</v>
      </c>
      <c r="BB54" s="64">
        <f>ROUND(BB55,2)</f>
        <v>0</v>
      </c>
      <c r="BC54" s="64">
        <f>ROUND(BC55,2)</f>
        <v>0</v>
      </c>
      <c r="BD54" s="66">
        <f>ROUND(BD55,2)</f>
        <v>0</v>
      </c>
      <c r="BS54" s="67" t="s">
        <v>69</v>
      </c>
      <c r="BT54" s="67" t="s">
        <v>70</v>
      </c>
      <c r="BU54" s="68" t="s">
        <v>71</v>
      </c>
      <c r="BV54" s="67" t="s">
        <v>72</v>
      </c>
      <c r="BW54" s="67" t="s">
        <v>5</v>
      </c>
      <c r="BX54" s="67" t="s">
        <v>73</v>
      </c>
      <c r="CL54" s="67" t="s">
        <v>19</v>
      </c>
    </row>
    <row r="55" spans="1:91" s="6" customFormat="1" ht="16.5" customHeight="1">
      <c r="A55" s="69" t="s">
        <v>74</v>
      </c>
      <c r="B55" s="70"/>
      <c r="C55" s="71"/>
      <c r="D55" s="677" t="s">
        <v>75</v>
      </c>
      <c r="E55" s="677"/>
      <c r="F55" s="677"/>
      <c r="G55" s="677"/>
      <c r="H55" s="677"/>
      <c r="I55" s="72"/>
      <c r="J55" s="677" t="s">
        <v>76</v>
      </c>
      <c r="K55" s="677"/>
      <c r="L55" s="677"/>
      <c r="M55" s="677"/>
      <c r="N55" s="677"/>
      <c r="O55" s="677"/>
      <c r="P55" s="677"/>
      <c r="Q55" s="677"/>
      <c r="R55" s="677"/>
      <c r="S55" s="677"/>
      <c r="T55" s="677"/>
      <c r="U55" s="677"/>
      <c r="V55" s="677"/>
      <c r="W55" s="677"/>
      <c r="X55" s="677"/>
      <c r="Y55" s="677"/>
      <c r="Z55" s="677"/>
      <c r="AA55" s="677"/>
      <c r="AB55" s="677"/>
      <c r="AC55" s="677"/>
      <c r="AD55" s="677"/>
      <c r="AE55" s="677"/>
      <c r="AF55" s="677"/>
      <c r="AG55" s="675">
        <f>'23010 - elektro - silnopr...'!J30</f>
        <v>0</v>
      </c>
      <c r="AH55" s="676"/>
      <c r="AI55" s="676"/>
      <c r="AJ55" s="676"/>
      <c r="AK55" s="676"/>
      <c r="AL55" s="676"/>
      <c r="AM55" s="676"/>
      <c r="AN55" s="675">
        <f>SUM(AG55,AT55)</f>
        <v>0</v>
      </c>
      <c r="AO55" s="676"/>
      <c r="AP55" s="676"/>
      <c r="AQ55" s="73" t="s">
        <v>77</v>
      </c>
      <c r="AR55" s="70"/>
      <c r="AS55" s="74">
        <v>0</v>
      </c>
      <c r="AT55" s="75">
        <f>ROUND(SUM(AV55:AW55),2)</f>
        <v>0</v>
      </c>
      <c r="AU55" s="76">
        <f>'23010 - elektro - silnopr...'!P84</f>
        <v>0</v>
      </c>
      <c r="AV55" s="75">
        <f>'23010 - elektro - silnopr...'!J33</f>
        <v>0</v>
      </c>
      <c r="AW55" s="75">
        <f>'23010 - elektro - silnopr...'!J34</f>
        <v>0</v>
      </c>
      <c r="AX55" s="75">
        <f>'23010 - elektro - silnopr...'!J35</f>
        <v>0</v>
      </c>
      <c r="AY55" s="75">
        <f>'23010 - elektro - silnopr...'!J36</f>
        <v>0</v>
      </c>
      <c r="AZ55" s="75">
        <f>'23010 - elektro - silnopr...'!F33</f>
        <v>0</v>
      </c>
      <c r="BA55" s="75">
        <f>'23010 - elektro - silnopr...'!F34</f>
        <v>0</v>
      </c>
      <c r="BB55" s="75">
        <f>'23010 - elektro - silnopr...'!F35</f>
        <v>0</v>
      </c>
      <c r="BC55" s="75">
        <f>'23010 - elektro - silnopr...'!F36</f>
        <v>0</v>
      </c>
      <c r="BD55" s="77">
        <f>'23010 - elektro - silnopr...'!F37</f>
        <v>0</v>
      </c>
      <c r="BT55" s="78" t="s">
        <v>78</v>
      </c>
      <c r="BV55" s="78" t="s">
        <v>72</v>
      </c>
      <c r="BW55" s="78" t="s">
        <v>79</v>
      </c>
      <c r="BX55" s="78" t="s">
        <v>5</v>
      </c>
      <c r="CL55" s="78" t="s">
        <v>19</v>
      </c>
      <c r="CM55" s="78" t="s">
        <v>80</v>
      </c>
    </row>
    <row r="56" spans="1:91" s="1" customFormat="1" ht="30" customHeight="1">
      <c r="B56" s="30"/>
      <c r="AR56" s="30"/>
    </row>
    <row r="57" spans="1:91" s="1" customFormat="1" ht="6.95" customHeight="1">
      <c r="B57" s="39"/>
      <c r="C57" s="40"/>
      <c r="D57" s="40"/>
      <c r="E57" s="40"/>
      <c r="F57" s="40"/>
      <c r="G57" s="40"/>
      <c r="H57" s="40"/>
      <c r="I57" s="40"/>
      <c r="J57" s="40"/>
      <c r="K57" s="40"/>
      <c r="L57" s="40"/>
      <c r="M57" s="40"/>
      <c r="N57" s="40"/>
      <c r="O57" s="40"/>
      <c r="P57" s="40"/>
      <c r="Q57" s="40"/>
      <c r="R57" s="40"/>
      <c r="S57" s="40"/>
      <c r="T57" s="40"/>
      <c r="U57" s="40"/>
      <c r="V57" s="40"/>
      <c r="W57" s="40"/>
      <c r="X57" s="40"/>
      <c r="Y57" s="40"/>
      <c r="Z57" s="40"/>
      <c r="AA57" s="40"/>
      <c r="AB57" s="40"/>
      <c r="AC57" s="40"/>
      <c r="AD57" s="40"/>
      <c r="AE57" s="40"/>
      <c r="AF57" s="40"/>
      <c r="AG57" s="40"/>
      <c r="AH57" s="40"/>
      <c r="AI57" s="40"/>
      <c r="AJ57" s="40"/>
      <c r="AK57" s="40"/>
      <c r="AL57" s="40"/>
      <c r="AM57" s="40"/>
      <c r="AN57" s="40"/>
      <c r="AO57" s="40"/>
      <c r="AP57" s="40"/>
      <c r="AQ57" s="40"/>
      <c r="AR57" s="30"/>
    </row>
  </sheetData>
  <sheetProtection algorithmName="SHA-512" hashValue="tJgIbpk/rvxOWEbe66FyXTSb7HkpWWHVsPEpbg3vIUl0OofT1MWpFle5OdNKg8uVDRQEMrnO+zxxe1W1dYNYvQ==" saltValue="5PLFXb0WfsM7hg2NrEwlEQ==" spinCount="100000" sheet="1" formatColumns="0" formatRows="0"/>
  <mergeCells count="42">
    <mergeCell ref="AR2:BE2"/>
    <mergeCell ref="C52:G52"/>
    <mergeCell ref="I52:AF52"/>
    <mergeCell ref="AG52:AM52"/>
    <mergeCell ref="AN52:AP52"/>
    <mergeCell ref="L45:AO45"/>
    <mergeCell ref="AM47:AN47"/>
    <mergeCell ref="AM49:AP49"/>
    <mergeCell ref="AS49:AT51"/>
    <mergeCell ref="AM50:AP50"/>
    <mergeCell ref="W33:AE33"/>
    <mergeCell ref="AK33:AO33"/>
    <mergeCell ref="L33:P33"/>
    <mergeCell ref="X35:AB35"/>
    <mergeCell ref="AK35:AO35"/>
    <mergeCell ref="AK31:AO31"/>
    <mergeCell ref="AN55:AP55"/>
    <mergeCell ref="AG55:AM55"/>
    <mergeCell ref="D55:H55"/>
    <mergeCell ref="J55:AF55"/>
    <mergeCell ref="AG54:AM54"/>
    <mergeCell ref="AN54:AP54"/>
    <mergeCell ref="BE5:BE32"/>
    <mergeCell ref="K5:AO5"/>
    <mergeCell ref="K6:AO6"/>
    <mergeCell ref="E14:AJ14"/>
    <mergeCell ref="E23:AN23"/>
    <mergeCell ref="AK26:AO26"/>
    <mergeCell ref="L28:P28"/>
    <mergeCell ref="W28:AE28"/>
    <mergeCell ref="AK28:AO28"/>
    <mergeCell ref="W29:AE29"/>
    <mergeCell ref="AK29:AO29"/>
    <mergeCell ref="L29:P29"/>
    <mergeCell ref="W30:AE30"/>
    <mergeCell ref="AK30:AO30"/>
    <mergeCell ref="L30:P30"/>
    <mergeCell ref="W31:AE31"/>
    <mergeCell ref="L31:P31"/>
    <mergeCell ref="W32:AE32"/>
    <mergeCell ref="AK32:AO32"/>
    <mergeCell ref="L32:P32"/>
  </mergeCells>
  <hyperlinks>
    <hyperlink ref="A55" location="'23010 - elektro - silnopr...'!C2" display="/" xr:uid="{00000000-0004-0000-0000-000000000000}"/>
  </hyperlink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2:BM376"/>
  <sheetViews>
    <sheetView showGridLines="0" topLeftCell="A77" workbookViewId="0">
      <selection activeCell="F90" sqref="F90"/>
    </sheetView>
  </sheetViews>
  <sheetFormatPr defaultRowHeight="11.25"/>
  <cols>
    <col min="1" max="1" width="8.33203125" customWidth="1"/>
    <col min="2" max="2" width="1.1640625" customWidth="1"/>
    <col min="3" max="3" width="4.1640625" customWidth="1"/>
    <col min="4" max="4" width="4.33203125" customWidth="1"/>
    <col min="5" max="5" width="17.1640625" customWidth="1"/>
    <col min="6" max="6" width="10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667"/>
      <c r="M2" s="667"/>
      <c r="N2" s="667"/>
      <c r="O2" s="667"/>
      <c r="P2" s="667"/>
      <c r="Q2" s="667"/>
      <c r="R2" s="667"/>
      <c r="S2" s="667"/>
      <c r="T2" s="667"/>
      <c r="U2" s="667"/>
      <c r="V2" s="667"/>
      <c r="AT2" s="15" t="s">
        <v>79</v>
      </c>
    </row>
    <row r="3" spans="2:46" ht="6.95" customHeight="1">
      <c r="B3" s="16"/>
      <c r="C3" s="17"/>
      <c r="D3" s="17"/>
      <c r="E3" s="17"/>
      <c r="F3" s="17"/>
      <c r="G3" s="17"/>
      <c r="H3" s="17"/>
      <c r="I3" s="17"/>
      <c r="J3" s="17"/>
      <c r="K3" s="17"/>
      <c r="L3" s="18"/>
      <c r="AT3" s="15" t="s">
        <v>80</v>
      </c>
    </row>
    <row r="4" spans="2:46" ht="24.95" customHeight="1">
      <c r="B4" s="18"/>
      <c r="D4" s="19" t="s">
        <v>81</v>
      </c>
      <c r="L4" s="18"/>
      <c r="M4" s="79" t="s">
        <v>10</v>
      </c>
      <c r="AT4" s="15" t="s">
        <v>4</v>
      </c>
    </row>
    <row r="5" spans="2:46" ht="6.95" customHeight="1">
      <c r="B5" s="18"/>
      <c r="L5" s="18"/>
    </row>
    <row r="6" spans="2:46" ht="12" customHeight="1">
      <c r="B6" s="18"/>
      <c r="D6" s="25" t="s">
        <v>16</v>
      </c>
      <c r="L6" s="18"/>
    </row>
    <row r="7" spans="2:46" ht="16.5" customHeight="1">
      <c r="B7" s="18"/>
      <c r="E7" s="698" t="str">
        <f>'Rekapitulace stavby'!K6</f>
        <v>ZŠ Chomutov, Písečná</v>
      </c>
      <c r="F7" s="699"/>
      <c r="G7" s="699"/>
      <c r="H7" s="699"/>
      <c r="L7" s="18"/>
    </row>
    <row r="8" spans="2:46" s="1" customFormat="1" ht="12" customHeight="1">
      <c r="B8" s="30"/>
      <c r="D8" s="25" t="s">
        <v>82</v>
      </c>
      <c r="L8" s="30"/>
    </row>
    <row r="9" spans="2:46" s="1" customFormat="1" ht="16.5" customHeight="1">
      <c r="B9" s="30"/>
      <c r="E9" s="684" t="s">
        <v>83</v>
      </c>
      <c r="F9" s="697"/>
      <c r="G9" s="697"/>
      <c r="H9" s="697"/>
      <c r="L9" s="30"/>
    </row>
    <row r="10" spans="2:46" s="1" customFormat="1">
      <c r="B10" s="30"/>
      <c r="L10" s="30"/>
    </row>
    <row r="11" spans="2:46" s="1" customFormat="1" ht="12" customHeight="1">
      <c r="B11" s="30"/>
      <c r="D11" s="25" t="s">
        <v>18</v>
      </c>
      <c r="F11" s="23" t="s">
        <v>19</v>
      </c>
      <c r="I11" s="25" t="s">
        <v>20</v>
      </c>
      <c r="J11" s="23" t="s">
        <v>19</v>
      </c>
      <c r="L11" s="30"/>
    </row>
    <row r="12" spans="2:46" s="1" customFormat="1" ht="12" customHeight="1">
      <c r="B12" s="30"/>
      <c r="D12" s="25" t="s">
        <v>21</v>
      </c>
      <c r="F12" s="23" t="s">
        <v>27</v>
      </c>
      <c r="I12" s="25" t="s">
        <v>23</v>
      </c>
      <c r="J12" s="47" t="str">
        <f>'Rekapitulace stavby'!AN8</f>
        <v>19. 4. 2023</v>
      </c>
      <c r="L12" s="30"/>
    </row>
    <row r="13" spans="2:46" s="1" customFormat="1" ht="10.9" customHeight="1">
      <c r="B13" s="30"/>
      <c r="L13" s="30"/>
    </row>
    <row r="14" spans="2:46" s="1" customFormat="1" ht="12" customHeight="1">
      <c r="B14" s="30"/>
      <c r="D14" s="25" t="s">
        <v>25</v>
      </c>
      <c r="I14" s="25" t="s">
        <v>26</v>
      </c>
      <c r="J14" s="23" t="str">
        <f>IF('Rekapitulace stavby'!AN10="","",'Rekapitulace stavby'!AN10)</f>
        <v/>
      </c>
      <c r="L14" s="30"/>
    </row>
    <row r="15" spans="2:46" s="1" customFormat="1" ht="18" customHeight="1">
      <c r="B15" s="30"/>
      <c r="E15" s="23" t="str">
        <f>IF('Rekapitulace stavby'!E11="","",'Rekapitulace stavby'!E11)</f>
        <v xml:space="preserve"> </v>
      </c>
      <c r="I15" s="25" t="s">
        <v>28</v>
      </c>
      <c r="J15" s="23" t="str">
        <f>IF('Rekapitulace stavby'!AN11="","",'Rekapitulace stavby'!AN11)</f>
        <v/>
      </c>
      <c r="L15" s="30"/>
    </row>
    <row r="16" spans="2:46" s="1" customFormat="1" ht="6.95" customHeight="1">
      <c r="B16" s="30"/>
      <c r="L16" s="30"/>
    </row>
    <row r="17" spans="2:12" s="1" customFormat="1" ht="12" customHeight="1">
      <c r="B17" s="30"/>
      <c r="D17" s="25" t="s">
        <v>29</v>
      </c>
      <c r="I17" s="25" t="s">
        <v>26</v>
      </c>
      <c r="J17" s="26" t="str">
        <f>'Rekapitulace stavby'!AN13</f>
        <v>Vyplň údaj</v>
      </c>
      <c r="L17" s="30"/>
    </row>
    <row r="18" spans="2:12" s="1" customFormat="1" ht="18" customHeight="1">
      <c r="B18" s="30"/>
      <c r="E18" s="700" t="str">
        <f>'Rekapitulace stavby'!E14</f>
        <v>Vyplň údaj</v>
      </c>
      <c r="F18" s="666"/>
      <c r="G18" s="666"/>
      <c r="H18" s="666"/>
      <c r="I18" s="25" t="s">
        <v>28</v>
      </c>
      <c r="J18" s="26" t="str">
        <f>'Rekapitulace stavby'!AN14</f>
        <v>Vyplň údaj</v>
      </c>
      <c r="L18" s="30"/>
    </row>
    <row r="19" spans="2:12" s="1" customFormat="1" ht="6.95" customHeight="1">
      <c r="B19" s="30"/>
      <c r="L19" s="30"/>
    </row>
    <row r="20" spans="2:12" s="1" customFormat="1" ht="12" customHeight="1">
      <c r="B20" s="30"/>
      <c r="D20" s="25" t="s">
        <v>31</v>
      </c>
      <c r="I20" s="25" t="s">
        <v>26</v>
      </c>
      <c r="J20" s="23" t="str">
        <f>IF('Rekapitulace stavby'!AN16="","",'Rekapitulace stavby'!AN16)</f>
        <v/>
      </c>
      <c r="L20" s="30"/>
    </row>
    <row r="21" spans="2:12" s="1" customFormat="1" ht="18" customHeight="1">
      <c r="B21" s="30"/>
      <c r="E21" s="23" t="str">
        <f>IF('Rekapitulace stavby'!E17="","",'Rekapitulace stavby'!E17)</f>
        <v xml:space="preserve"> </v>
      </c>
      <c r="I21" s="25" t="s">
        <v>28</v>
      </c>
      <c r="J21" s="23" t="str">
        <f>IF('Rekapitulace stavby'!AN17="","",'Rekapitulace stavby'!AN17)</f>
        <v/>
      </c>
      <c r="L21" s="30"/>
    </row>
    <row r="22" spans="2:12" s="1" customFormat="1" ht="6.95" customHeight="1">
      <c r="B22" s="30"/>
      <c r="L22" s="30"/>
    </row>
    <row r="23" spans="2:12" s="1" customFormat="1" ht="12" customHeight="1">
      <c r="B23" s="30"/>
      <c r="D23" s="25" t="s">
        <v>33</v>
      </c>
      <c r="I23" s="25" t="s">
        <v>26</v>
      </c>
      <c r="J23" s="23" t="str">
        <f>IF('Rekapitulace stavby'!AN19="","",'Rekapitulace stavby'!AN19)</f>
        <v/>
      </c>
      <c r="L23" s="30"/>
    </row>
    <row r="24" spans="2:12" s="1" customFormat="1" ht="18" customHeight="1">
      <c r="B24" s="30"/>
      <c r="E24" s="23" t="str">
        <f>IF('Rekapitulace stavby'!E20="","",'Rekapitulace stavby'!E20)</f>
        <v xml:space="preserve"> </v>
      </c>
      <c r="I24" s="25" t="s">
        <v>28</v>
      </c>
      <c r="J24" s="23" t="str">
        <f>IF('Rekapitulace stavby'!AN20="","",'Rekapitulace stavby'!AN20)</f>
        <v/>
      </c>
      <c r="L24" s="30"/>
    </row>
    <row r="25" spans="2:12" s="1" customFormat="1" ht="6.95" customHeight="1">
      <c r="B25" s="30"/>
      <c r="L25" s="30"/>
    </row>
    <row r="26" spans="2:12" s="1" customFormat="1" ht="12" customHeight="1">
      <c r="B26" s="30"/>
      <c r="D26" s="25" t="s">
        <v>34</v>
      </c>
      <c r="L26" s="30"/>
    </row>
    <row r="27" spans="2:12" s="7" customFormat="1" ht="16.5" customHeight="1">
      <c r="B27" s="80"/>
      <c r="E27" s="671" t="s">
        <v>19</v>
      </c>
      <c r="F27" s="671"/>
      <c r="G27" s="671"/>
      <c r="H27" s="671"/>
      <c r="L27" s="80"/>
    </row>
    <row r="28" spans="2:12" s="1" customFormat="1" ht="6.95" customHeight="1">
      <c r="B28" s="30"/>
      <c r="L28" s="30"/>
    </row>
    <row r="29" spans="2:12" s="1" customFormat="1" ht="6.95" customHeight="1">
      <c r="B29" s="30"/>
      <c r="D29" s="48"/>
      <c r="E29" s="48"/>
      <c r="F29" s="48"/>
      <c r="G29" s="48"/>
      <c r="H29" s="48"/>
      <c r="I29" s="48"/>
      <c r="J29" s="48"/>
      <c r="K29" s="48"/>
      <c r="L29" s="30"/>
    </row>
    <row r="30" spans="2:12" s="1" customFormat="1" ht="25.35" customHeight="1">
      <c r="B30" s="30"/>
      <c r="D30" s="81" t="s">
        <v>36</v>
      </c>
      <c r="J30" s="61">
        <f>ROUND(J84, 2)</f>
        <v>0</v>
      </c>
      <c r="L30" s="30"/>
    </row>
    <row r="31" spans="2:12" s="1" customFormat="1" ht="6.95" customHeight="1">
      <c r="B31" s="30"/>
      <c r="D31" s="48"/>
      <c r="E31" s="48"/>
      <c r="F31" s="48"/>
      <c r="G31" s="48"/>
      <c r="H31" s="48"/>
      <c r="I31" s="48"/>
      <c r="J31" s="48"/>
      <c r="K31" s="48"/>
      <c r="L31" s="30"/>
    </row>
    <row r="32" spans="2:12" s="1" customFormat="1" ht="14.45" customHeight="1">
      <c r="B32" s="30"/>
      <c r="F32" s="33" t="s">
        <v>38</v>
      </c>
      <c r="I32" s="33" t="s">
        <v>37</v>
      </c>
      <c r="J32" s="33" t="s">
        <v>39</v>
      </c>
      <c r="L32" s="30"/>
    </row>
    <row r="33" spans="2:12" s="1" customFormat="1" ht="14.45" customHeight="1">
      <c r="B33" s="30"/>
      <c r="D33" s="50" t="s">
        <v>40</v>
      </c>
      <c r="E33" s="25" t="s">
        <v>41</v>
      </c>
      <c r="F33" s="82">
        <f>ROUND((SUM(BE84:BE375)),  2)</f>
        <v>0</v>
      </c>
      <c r="I33" s="83">
        <v>0.21</v>
      </c>
      <c r="J33" s="82">
        <f>ROUND(((SUM(BE84:BE375))*I33),  2)</f>
        <v>0</v>
      </c>
      <c r="L33" s="30"/>
    </row>
    <row r="34" spans="2:12" s="1" customFormat="1" ht="14.45" customHeight="1">
      <c r="B34" s="30"/>
      <c r="E34" s="25" t="s">
        <v>42</v>
      </c>
      <c r="F34" s="82">
        <f>ROUND((SUM(BF84:BF375)),  2)</f>
        <v>0</v>
      </c>
      <c r="I34" s="83">
        <v>0.15</v>
      </c>
      <c r="J34" s="82">
        <f>ROUND(((SUM(BF84:BF375))*I34),  2)</f>
        <v>0</v>
      </c>
      <c r="L34" s="30"/>
    </row>
    <row r="35" spans="2:12" s="1" customFormat="1" ht="14.45" hidden="1" customHeight="1">
      <c r="B35" s="30"/>
      <c r="E35" s="25" t="s">
        <v>43</v>
      </c>
      <c r="F35" s="82">
        <f>ROUND((SUM(BG84:BG375)),  2)</f>
        <v>0</v>
      </c>
      <c r="I35" s="83">
        <v>0.21</v>
      </c>
      <c r="J35" s="82">
        <f>0</f>
        <v>0</v>
      </c>
      <c r="L35" s="30"/>
    </row>
    <row r="36" spans="2:12" s="1" customFormat="1" ht="14.45" hidden="1" customHeight="1">
      <c r="B36" s="30"/>
      <c r="E36" s="25" t="s">
        <v>44</v>
      </c>
      <c r="F36" s="82">
        <f>ROUND((SUM(BH84:BH375)),  2)</f>
        <v>0</v>
      </c>
      <c r="I36" s="83">
        <v>0.15</v>
      </c>
      <c r="J36" s="82">
        <f>0</f>
        <v>0</v>
      </c>
      <c r="L36" s="30"/>
    </row>
    <row r="37" spans="2:12" s="1" customFormat="1" ht="14.45" hidden="1" customHeight="1">
      <c r="B37" s="30"/>
      <c r="E37" s="25" t="s">
        <v>45</v>
      </c>
      <c r="F37" s="82">
        <f>ROUND((SUM(BI84:BI375)),  2)</f>
        <v>0</v>
      </c>
      <c r="I37" s="83">
        <v>0</v>
      </c>
      <c r="J37" s="82">
        <f>0</f>
        <v>0</v>
      </c>
      <c r="L37" s="30"/>
    </row>
    <row r="38" spans="2:12" s="1" customFormat="1" ht="6.95" customHeight="1">
      <c r="B38" s="30"/>
      <c r="L38" s="30"/>
    </row>
    <row r="39" spans="2:12" s="1" customFormat="1" ht="25.35" customHeight="1">
      <c r="B39" s="30"/>
      <c r="C39" s="84"/>
      <c r="D39" s="85" t="s">
        <v>46</v>
      </c>
      <c r="E39" s="52"/>
      <c r="F39" s="52"/>
      <c r="G39" s="86" t="s">
        <v>47</v>
      </c>
      <c r="H39" s="87" t="s">
        <v>48</v>
      </c>
      <c r="I39" s="52"/>
      <c r="J39" s="88">
        <f>SUM(J30:J37)</f>
        <v>0</v>
      </c>
      <c r="K39" s="89"/>
      <c r="L39" s="30"/>
    </row>
    <row r="40" spans="2:12" s="1" customFormat="1" ht="14.45" customHeight="1">
      <c r="B40" s="39"/>
      <c r="C40" s="40"/>
      <c r="D40" s="40"/>
      <c r="E40" s="40"/>
      <c r="F40" s="40"/>
      <c r="G40" s="40"/>
      <c r="H40" s="40"/>
      <c r="I40" s="40"/>
      <c r="J40" s="40"/>
      <c r="K40" s="40"/>
      <c r="L40" s="30"/>
    </row>
    <row r="44" spans="2:12" s="1" customFormat="1" ht="6.95" customHeight="1">
      <c r="B44" s="41"/>
      <c r="C44" s="42"/>
      <c r="D44" s="42"/>
      <c r="E44" s="42"/>
      <c r="F44" s="42"/>
      <c r="G44" s="42"/>
      <c r="H44" s="42"/>
      <c r="I44" s="42"/>
      <c r="J44" s="42"/>
      <c r="K44" s="42"/>
      <c r="L44" s="30"/>
    </row>
    <row r="45" spans="2:12" s="1" customFormat="1" ht="24.95" customHeight="1">
      <c r="B45" s="30"/>
      <c r="C45" s="19" t="s">
        <v>84</v>
      </c>
      <c r="L45" s="30"/>
    </row>
    <row r="46" spans="2:12" s="1" customFormat="1" ht="6.95" customHeight="1">
      <c r="B46" s="30"/>
      <c r="L46" s="30"/>
    </row>
    <row r="47" spans="2:12" s="1" customFormat="1" ht="12" customHeight="1">
      <c r="B47" s="30"/>
      <c r="C47" s="25" t="s">
        <v>16</v>
      </c>
      <c r="L47" s="30"/>
    </row>
    <row r="48" spans="2:12" s="1" customFormat="1" ht="16.5" customHeight="1">
      <c r="B48" s="30"/>
      <c r="E48" s="698" t="str">
        <f>E7</f>
        <v>ZŠ Chomutov, Písečná</v>
      </c>
      <c r="F48" s="699"/>
      <c r="G48" s="699"/>
      <c r="H48" s="699"/>
      <c r="L48" s="30"/>
    </row>
    <row r="49" spans="2:47" s="1" customFormat="1" ht="12" customHeight="1">
      <c r="B49" s="30"/>
      <c r="C49" s="25" t="s">
        <v>82</v>
      </c>
      <c r="L49" s="30"/>
    </row>
    <row r="50" spans="2:47" s="1" customFormat="1" ht="16.5" customHeight="1">
      <c r="B50" s="30"/>
      <c r="E50" s="684" t="str">
        <f>E9</f>
        <v>23010 - elektro - silnoproudé instalace</v>
      </c>
      <c r="F50" s="697"/>
      <c r="G50" s="697"/>
      <c r="H50" s="697"/>
      <c r="L50" s="30"/>
    </row>
    <row r="51" spans="2:47" s="1" customFormat="1" ht="6.95" customHeight="1">
      <c r="B51" s="30"/>
      <c r="L51" s="30"/>
    </row>
    <row r="52" spans="2:47" s="1" customFormat="1" ht="12" customHeight="1">
      <c r="B52" s="30"/>
      <c r="C52" s="25" t="s">
        <v>21</v>
      </c>
      <c r="F52" s="23" t="str">
        <f>F12</f>
        <v xml:space="preserve"> </v>
      </c>
      <c r="I52" s="25" t="s">
        <v>23</v>
      </c>
      <c r="J52" s="47" t="str">
        <f>IF(J12="","",J12)</f>
        <v>19. 4. 2023</v>
      </c>
      <c r="L52" s="30"/>
    </row>
    <row r="53" spans="2:47" s="1" customFormat="1" ht="6.95" customHeight="1">
      <c r="B53" s="30"/>
      <c r="L53" s="30"/>
    </row>
    <row r="54" spans="2:47" s="1" customFormat="1" ht="15.2" customHeight="1">
      <c r="B54" s="30"/>
      <c r="C54" s="25" t="s">
        <v>25</v>
      </c>
      <c r="F54" s="23" t="str">
        <f>E15</f>
        <v xml:space="preserve"> </v>
      </c>
      <c r="I54" s="25" t="s">
        <v>31</v>
      </c>
      <c r="J54" s="28" t="str">
        <f>E21</f>
        <v xml:space="preserve"> </v>
      </c>
      <c r="L54" s="30"/>
    </row>
    <row r="55" spans="2:47" s="1" customFormat="1" ht="15.2" customHeight="1">
      <c r="B55" s="30"/>
      <c r="C55" s="25" t="s">
        <v>29</v>
      </c>
      <c r="F55" s="23" t="str">
        <f>IF(E18="","",E18)</f>
        <v>Vyplň údaj</v>
      </c>
      <c r="I55" s="25" t="s">
        <v>33</v>
      </c>
      <c r="J55" s="28" t="str">
        <f>E24</f>
        <v xml:space="preserve"> </v>
      </c>
      <c r="L55" s="30"/>
    </row>
    <row r="56" spans="2:47" s="1" customFormat="1" ht="10.35" customHeight="1">
      <c r="B56" s="30"/>
      <c r="L56" s="30"/>
    </row>
    <row r="57" spans="2:47" s="1" customFormat="1" ht="29.25" customHeight="1">
      <c r="B57" s="30"/>
      <c r="C57" s="90" t="s">
        <v>85</v>
      </c>
      <c r="D57" s="84"/>
      <c r="E57" s="84"/>
      <c r="F57" s="84"/>
      <c r="G57" s="84"/>
      <c r="H57" s="84"/>
      <c r="I57" s="84"/>
      <c r="J57" s="91" t="s">
        <v>86</v>
      </c>
      <c r="K57" s="84"/>
      <c r="L57" s="30"/>
    </row>
    <row r="58" spans="2:47" s="1" customFormat="1" ht="10.35" customHeight="1">
      <c r="B58" s="30"/>
      <c r="L58" s="30"/>
    </row>
    <row r="59" spans="2:47" s="1" customFormat="1" ht="22.9" customHeight="1">
      <c r="B59" s="30"/>
      <c r="C59" s="92" t="s">
        <v>68</v>
      </c>
      <c r="J59" s="61">
        <f>J84</f>
        <v>0</v>
      </c>
      <c r="L59" s="30"/>
      <c r="AU59" s="15" t="s">
        <v>87</v>
      </c>
    </row>
    <row r="60" spans="2:47" s="8" customFormat="1" ht="24.95" customHeight="1">
      <c r="B60" s="93"/>
      <c r="D60" s="94" t="s">
        <v>88</v>
      </c>
      <c r="E60" s="95"/>
      <c r="F60" s="95"/>
      <c r="G60" s="95"/>
      <c r="H60" s="95"/>
      <c r="I60" s="95"/>
      <c r="J60" s="96">
        <f>J85</f>
        <v>0</v>
      </c>
      <c r="L60" s="93"/>
    </row>
    <row r="61" spans="2:47" s="9" customFormat="1" ht="19.899999999999999" customHeight="1">
      <c r="B61" s="97"/>
      <c r="D61" s="98" t="s">
        <v>89</v>
      </c>
      <c r="E61" s="99"/>
      <c r="F61" s="99"/>
      <c r="G61" s="99"/>
      <c r="H61" s="99"/>
      <c r="I61" s="99"/>
      <c r="J61" s="100">
        <f>J86</f>
        <v>0</v>
      </c>
      <c r="L61" s="97"/>
    </row>
    <row r="62" spans="2:47" s="8" customFormat="1" ht="24.95" customHeight="1">
      <c r="B62" s="93"/>
      <c r="D62" s="94" t="s">
        <v>90</v>
      </c>
      <c r="E62" s="95"/>
      <c r="F62" s="95"/>
      <c r="G62" s="95"/>
      <c r="H62" s="95"/>
      <c r="I62" s="95"/>
      <c r="J62" s="96">
        <f>J353</f>
        <v>0</v>
      </c>
      <c r="L62" s="93"/>
    </row>
    <row r="63" spans="2:47" s="9" customFormat="1" ht="19.899999999999999" customHeight="1">
      <c r="B63" s="97"/>
      <c r="D63" s="98" t="s">
        <v>91</v>
      </c>
      <c r="E63" s="99"/>
      <c r="F63" s="99"/>
      <c r="G63" s="99"/>
      <c r="H63" s="99"/>
      <c r="I63" s="99"/>
      <c r="J63" s="100">
        <f>J354</f>
        <v>0</v>
      </c>
      <c r="L63" s="97"/>
    </row>
    <row r="64" spans="2:47" s="8" customFormat="1" ht="24.95" customHeight="1">
      <c r="B64" s="93"/>
      <c r="D64" s="94" t="s">
        <v>92</v>
      </c>
      <c r="E64" s="95"/>
      <c r="F64" s="95"/>
      <c r="G64" s="95"/>
      <c r="H64" s="95"/>
      <c r="I64" s="95"/>
      <c r="J64" s="96">
        <f>J367</f>
        <v>0</v>
      </c>
      <c r="L64" s="93"/>
    </row>
    <row r="65" spans="2:12" s="1" customFormat="1" ht="21.75" customHeight="1">
      <c r="B65" s="30"/>
      <c r="L65" s="30"/>
    </row>
    <row r="66" spans="2:12" s="1" customFormat="1" ht="6.95" customHeight="1">
      <c r="B66" s="39"/>
      <c r="C66" s="40"/>
      <c r="D66" s="40"/>
      <c r="E66" s="40"/>
      <c r="F66" s="40"/>
      <c r="G66" s="40"/>
      <c r="H66" s="40"/>
      <c r="I66" s="40"/>
      <c r="J66" s="40"/>
      <c r="K66" s="40"/>
      <c r="L66" s="30"/>
    </row>
    <row r="70" spans="2:12" s="1" customFormat="1" ht="6.95" customHeight="1">
      <c r="B70" s="41"/>
      <c r="C70" s="42"/>
      <c r="D70" s="42"/>
      <c r="E70" s="42"/>
      <c r="F70" s="42"/>
      <c r="G70" s="42"/>
      <c r="H70" s="42"/>
      <c r="I70" s="42"/>
      <c r="J70" s="42"/>
      <c r="K70" s="42"/>
      <c r="L70" s="30"/>
    </row>
    <row r="71" spans="2:12" s="1" customFormat="1" ht="24.95" customHeight="1">
      <c r="B71" s="30"/>
      <c r="C71" s="19" t="s">
        <v>93</v>
      </c>
      <c r="L71" s="30"/>
    </row>
    <row r="72" spans="2:12" s="1" customFormat="1" ht="6.95" customHeight="1">
      <c r="B72" s="30"/>
      <c r="L72" s="30"/>
    </row>
    <row r="73" spans="2:12" s="1" customFormat="1" ht="12" customHeight="1">
      <c r="B73" s="30"/>
      <c r="C73" s="25" t="s">
        <v>16</v>
      </c>
      <c r="L73" s="30"/>
    </row>
    <row r="74" spans="2:12" s="1" customFormat="1" ht="16.5" customHeight="1">
      <c r="B74" s="30"/>
      <c r="E74" s="698" t="str">
        <f>E7</f>
        <v>ZŠ Chomutov, Písečná</v>
      </c>
      <c r="F74" s="699"/>
      <c r="G74" s="699"/>
      <c r="H74" s="699"/>
      <c r="L74" s="30"/>
    </row>
    <row r="75" spans="2:12" s="1" customFormat="1" ht="12" customHeight="1">
      <c r="B75" s="30"/>
      <c r="C75" s="25" t="s">
        <v>82</v>
      </c>
      <c r="L75" s="30"/>
    </row>
    <row r="76" spans="2:12" s="1" customFormat="1" ht="16.5" customHeight="1">
      <c r="B76" s="30"/>
      <c r="E76" s="684" t="str">
        <f>E9</f>
        <v>23010 - elektro - silnoproudé instalace</v>
      </c>
      <c r="F76" s="697"/>
      <c r="G76" s="697"/>
      <c r="H76" s="697"/>
      <c r="L76" s="30"/>
    </row>
    <row r="77" spans="2:12" s="1" customFormat="1" ht="6.95" customHeight="1">
      <c r="B77" s="30"/>
      <c r="L77" s="30"/>
    </row>
    <row r="78" spans="2:12" s="1" customFormat="1" ht="12" customHeight="1">
      <c r="B78" s="30"/>
      <c r="C78" s="25" t="s">
        <v>21</v>
      </c>
      <c r="F78" s="23" t="str">
        <f>F12</f>
        <v xml:space="preserve"> </v>
      </c>
      <c r="I78" s="25" t="s">
        <v>23</v>
      </c>
      <c r="J78" s="47" t="str">
        <f>IF(J12="","",J12)</f>
        <v>19. 4. 2023</v>
      </c>
      <c r="L78" s="30"/>
    </row>
    <row r="79" spans="2:12" s="1" customFormat="1" ht="6.95" customHeight="1">
      <c r="B79" s="30"/>
      <c r="L79" s="30"/>
    </row>
    <row r="80" spans="2:12" s="1" customFormat="1" ht="15.2" customHeight="1">
      <c r="B80" s="30"/>
      <c r="C80" s="25" t="s">
        <v>25</v>
      </c>
      <c r="F80" s="23" t="str">
        <f>E15</f>
        <v xml:space="preserve"> </v>
      </c>
      <c r="I80" s="25" t="s">
        <v>31</v>
      </c>
      <c r="J80" s="28" t="str">
        <f>E21</f>
        <v xml:space="preserve"> </v>
      </c>
      <c r="L80" s="30"/>
    </row>
    <row r="81" spans="2:65" s="1" customFormat="1" ht="15.2" customHeight="1">
      <c r="B81" s="30"/>
      <c r="C81" s="25" t="s">
        <v>29</v>
      </c>
      <c r="F81" s="23" t="str">
        <f>IF(E18="","",E18)</f>
        <v>Vyplň údaj</v>
      </c>
      <c r="I81" s="25" t="s">
        <v>33</v>
      </c>
      <c r="J81" s="28" t="str">
        <f>E24</f>
        <v xml:space="preserve"> </v>
      </c>
      <c r="L81" s="30"/>
    </row>
    <row r="82" spans="2:65" s="1" customFormat="1" ht="10.35" customHeight="1">
      <c r="B82" s="30"/>
      <c r="L82" s="30"/>
    </row>
    <row r="83" spans="2:65" s="10" customFormat="1" ht="29.25" customHeight="1">
      <c r="B83" s="101"/>
      <c r="C83" s="102" t="s">
        <v>94</v>
      </c>
      <c r="D83" s="103" t="s">
        <v>55</v>
      </c>
      <c r="E83" s="103" t="s">
        <v>51</v>
      </c>
      <c r="F83" s="103" t="s">
        <v>52</v>
      </c>
      <c r="G83" s="103" t="s">
        <v>95</v>
      </c>
      <c r="H83" s="103" t="s">
        <v>96</v>
      </c>
      <c r="I83" s="103" t="s">
        <v>97</v>
      </c>
      <c r="J83" s="103" t="s">
        <v>86</v>
      </c>
      <c r="K83" s="104" t="s">
        <v>98</v>
      </c>
      <c r="L83" s="101"/>
      <c r="M83" s="54" t="s">
        <v>19</v>
      </c>
      <c r="N83" s="55" t="s">
        <v>40</v>
      </c>
      <c r="O83" s="55" t="s">
        <v>99</v>
      </c>
      <c r="P83" s="55" t="s">
        <v>100</v>
      </c>
      <c r="Q83" s="55" t="s">
        <v>101</v>
      </c>
      <c r="R83" s="55" t="s">
        <v>102</v>
      </c>
      <c r="S83" s="55" t="s">
        <v>103</v>
      </c>
      <c r="T83" s="56" t="s">
        <v>104</v>
      </c>
    </row>
    <row r="84" spans="2:65" s="1" customFormat="1" ht="22.9" customHeight="1">
      <c r="B84" s="30"/>
      <c r="C84" s="59" t="s">
        <v>105</v>
      </c>
      <c r="J84" s="105">
        <f>BK84</f>
        <v>0</v>
      </c>
      <c r="L84" s="30"/>
      <c r="M84" s="57"/>
      <c r="N84" s="48"/>
      <c r="O84" s="48"/>
      <c r="P84" s="106">
        <f>P85+P353+P367</f>
        <v>0</v>
      </c>
      <c r="Q84" s="48"/>
      <c r="R84" s="106">
        <f>R85+R353+R367</f>
        <v>1.2829399999999995</v>
      </c>
      <c r="S84" s="48"/>
      <c r="T84" s="107">
        <f>T85+T353+T367</f>
        <v>0.8</v>
      </c>
      <c r="AT84" s="15" t="s">
        <v>69</v>
      </c>
      <c r="AU84" s="15" t="s">
        <v>87</v>
      </c>
      <c r="BK84" s="108">
        <f>BK85+BK353+BK367</f>
        <v>0</v>
      </c>
    </row>
    <row r="85" spans="2:65" s="11" customFormat="1" ht="25.9" customHeight="1">
      <c r="B85" s="109"/>
      <c r="D85" s="110" t="s">
        <v>69</v>
      </c>
      <c r="E85" s="111" t="s">
        <v>106</v>
      </c>
      <c r="F85" s="111" t="s">
        <v>107</v>
      </c>
      <c r="I85" s="112"/>
      <c r="J85" s="113">
        <f>BK85</f>
        <v>0</v>
      </c>
      <c r="L85" s="109"/>
      <c r="M85" s="114"/>
      <c r="P85" s="115">
        <f>P86</f>
        <v>0</v>
      </c>
      <c r="R85" s="115">
        <f>R86</f>
        <v>1.0885399999999996</v>
      </c>
      <c r="T85" s="116">
        <f>T86</f>
        <v>3.2000000000000001E-2</v>
      </c>
      <c r="AR85" s="110" t="s">
        <v>80</v>
      </c>
      <c r="AT85" s="117" t="s">
        <v>69</v>
      </c>
      <c r="AU85" s="117" t="s">
        <v>70</v>
      </c>
      <c r="AY85" s="110" t="s">
        <v>108</v>
      </c>
      <c r="BK85" s="118">
        <f>BK86</f>
        <v>0</v>
      </c>
    </row>
    <row r="86" spans="2:65" s="11" customFormat="1" ht="22.9" customHeight="1">
      <c r="B86" s="109"/>
      <c r="D86" s="110" t="s">
        <v>69</v>
      </c>
      <c r="E86" s="119" t="s">
        <v>109</v>
      </c>
      <c r="F86" s="119" t="s">
        <v>110</v>
      </c>
      <c r="I86" s="112"/>
      <c r="J86" s="120">
        <f>BK86</f>
        <v>0</v>
      </c>
      <c r="L86" s="109"/>
      <c r="M86" s="114"/>
      <c r="P86" s="115">
        <f>SUM(P87:P352)</f>
        <v>0</v>
      </c>
      <c r="R86" s="115">
        <f>SUM(R87:R352)</f>
        <v>1.0885399999999996</v>
      </c>
      <c r="T86" s="116">
        <f>SUM(T87:T352)</f>
        <v>3.2000000000000001E-2</v>
      </c>
      <c r="AR86" s="110" t="s">
        <v>80</v>
      </c>
      <c r="AT86" s="117" t="s">
        <v>69</v>
      </c>
      <c r="AU86" s="117" t="s">
        <v>78</v>
      </c>
      <c r="AY86" s="110" t="s">
        <v>108</v>
      </c>
      <c r="BK86" s="118">
        <f>SUM(BK87:BK352)</f>
        <v>0</v>
      </c>
    </row>
    <row r="87" spans="2:65" s="1" customFormat="1" ht="16.5" customHeight="1">
      <c r="B87" s="30"/>
      <c r="C87" s="121" t="s">
        <v>78</v>
      </c>
      <c r="D87" s="121" t="s">
        <v>111</v>
      </c>
      <c r="E87" s="122" t="s">
        <v>112</v>
      </c>
      <c r="F87" s="123" t="s">
        <v>113</v>
      </c>
      <c r="G87" s="124" t="s">
        <v>114</v>
      </c>
      <c r="H87" s="237">
        <v>200</v>
      </c>
      <c r="I87" s="125"/>
      <c r="J87" s="126">
        <f>ROUND(I87*H87,2)</f>
        <v>0</v>
      </c>
      <c r="K87" s="123" t="s">
        <v>115</v>
      </c>
      <c r="L87" s="30"/>
      <c r="M87" s="127" t="s">
        <v>19</v>
      </c>
      <c r="N87" s="128" t="s">
        <v>41</v>
      </c>
      <c r="P87" s="129">
        <f>O87*H87</f>
        <v>0</v>
      </c>
      <c r="Q87" s="129">
        <v>0</v>
      </c>
      <c r="R87" s="129">
        <f>Q87*H87</f>
        <v>0</v>
      </c>
      <c r="S87" s="129">
        <v>0</v>
      </c>
      <c r="T87" s="130">
        <f>S87*H87</f>
        <v>0</v>
      </c>
      <c r="AR87" s="131" t="s">
        <v>116</v>
      </c>
      <c r="AT87" s="131" t="s">
        <v>111</v>
      </c>
      <c r="AU87" s="131" t="s">
        <v>80</v>
      </c>
      <c r="AY87" s="15" t="s">
        <v>108</v>
      </c>
      <c r="BE87" s="132">
        <f>IF(N87="základní",J87,0)</f>
        <v>0</v>
      </c>
      <c r="BF87" s="132">
        <f>IF(N87="snížená",J87,0)</f>
        <v>0</v>
      </c>
      <c r="BG87" s="132">
        <f>IF(N87="zákl. přenesená",J87,0)</f>
        <v>0</v>
      </c>
      <c r="BH87" s="132">
        <f>IF(N87="sníž. přenesená",J87,0)</f>
        <v>0</v>
      </c>
      <c r="BI87" s="132">
        <f>IF(N87="nulová",J87,0)</f>
        <v>0</v>
      </c>
      <c r="BJ87" s="15" t="s">
        <v>78</v>
      </c>
      <c r="BK87" s="132">
        <f>ROUND(I87*H87,2)</f>
        <v>0</v>
      </c>
      <c r="BL87" s="15" t="s">
        <v>116</v>
      </c>
      <c r="BM87" s="131" t="s">
        <v>117</v>
      </c>
    </row>
    <row r="88" spans="2:65" s="1" customFormat="1">
      <c r="B88" s="30"/>
      <c r="D88" s="133" t="s">
        <v>118</v>
      </c>
      <c r="F88" s="134" t="s">
        <v>119</v>
      </c>
      <c r="I88" s="135"/>
      <c r="L88" s="30"/>
      <c r="M88" s="136"/>
      <c r="T88" s="51"/>
      <c r="AT88" s="15" t="s">
        <v>118</v>
      </c>
      <c r="AU88" s="15" t="s">
        <v>80</v>
      </c>
    </row>
    <row r="89" spans="2:65" s="1" customFormat="1">
      <c r="B89" s="30"/>
      <c r="D89" s="137" t="s">
        <v>120</v>
      </c>
      <c r="F89" s="138" t="s">
        <v>121</v>
      </c>
      <c r="I89" s="135"/>
      <c r="L89" s="30"/>
      <c r="M89" s="136"/>
      <c r="T89" s="51"/>
      <c r="AT89" s="15" t="s">
        <v>120</v>
      </c>
      <c r="AU89" s="15" t="s">
        <v>80</v>
      </c>
    </row>
    <row r="90" spans="2:65" s="1" customFormat="1" ht="16.5" customHeight="1">
      <c r="B90" s="30"/>
      <c r="C90" s="139" t="s">
        <v>80</v>
      </c>
      <c r="D90" s="139" t="s">
        <v>122</v>
      </c>
      <c r="E90" s="140" t="s">
        <v>123</v>
      </c>
      <c r="F90" s="141" t="s">
        <v>124</v>
      </c>
      <c r="G90" s="142" t="s">
        <v>114</v>
      </c>
      <c r="H90" s="238">
        <v>150</v>
      </c>
      <c r="I90" s="143"/>
      <c r="J90" s="144">
        <f>ROUND(I90*H90,2)</f>
        <v>0</v>
      </c>
      <c r="K90" s="141" t="s">
        <v>115</v>
      </c>
      <c r="L90" s="145"/>
      <c r="M90" s="146" t="s">
        <v>19</v>
      </c>
      <c r="N90" s="147" t="s">
        <v>41</v>
      </c>
      <c r="P90" s="129">
        <f>O90*H90</f>
        <v>0</v>
      </c>
      <c r="Q90" s="129">
        <v>1.2999999999999999E-4</v>
      </c>
      <c r="R90" s="129">
        <f>Q90*H90</f>
        <v>1.95E-2</v>
      </c>
      <c r="S90" s="129">
        <v>0</v>
      </c>
      <c r="T90" s="130">
        <f>S90*H90</f>
        <v>0</v>
      </c>
      <c r="AR90" s="131" t="s">
        <v>125</v>
      </c>
      <c r="AT90" s="131" t="s">
        <v>122</v>
      </c>
      <c r="AU90" s="131" t="s">
        <v>80</v>
      </c>
      <c r="AY90" s="15" t="s">
        <v>108</v>
      </c>
      <c r="BE90" s="132">
        <f>IF(N90="základní",J90,0)</f>
        <v>0</v>
      </c>
      <c r="BF90" s="132">
        <f>IF(N90="snížená",J90,0)</f>
        <v>0</v>
      </c>
      <c r="BG90" s="132">
        <f>IF(N90="zákl. přenesená",J90,0)</f>
        <v>0</v>
      </c>
      <c r="BH90" s="132">
        <f>IF(N90="sníž. přenesená",J90,0)</f>
        <v>0</v>
      </c>
      <c r="BI90" s="132">
        <f>IF(N90="nulová",J90,0)</f>
        <v>0</v>
      </c>
      <c r="BJ90" s="15" t="s">
        <v>78</v>
      </c>
      <c r="BK90" s="132">
        <f>ROUND(I90*H90,2)</f>
        <v>0</v>
      </c>
      <c r="BL90" s="15" t="s">
        <v>116</v>
      </c>
      <c r="BM90" s="131" t="s">
        <v>126</v>
      </c>
    </row>
    <row r="91" spans="2:65" s="1" customFormat="1">
      <c r="B91" s="30"/>
      <c r="D91" s="133" t="s">
        <v>118</v>
      </c>
      <c r="F91" s="134" t="s">
        <v>124</v>
      </c>
      <c r="I91" s="135"/>
      <c r="L91" s="30"/>
      <c r="M91" s="136"/>
      <c r="T91" s="51"/>
      <c r="AT91" s="15" t="s">
        <v>118</v>
      </c>
      <c r="AU91" s="15" t="s">
        <v>80</v>
      </c>
    </row>
    <row r="92" spans="2:65" s="12" customFormat="1">
      <c r="B92" s="148"/>
      <c r="D92" s="133" t="s">
        <v>127</v>
      </c>
      <c r="F92" s="149" t="s">
        <v>128</v>
      </c>
      <c r="H92" s="239">
        <v>150</v>
      </c>
      <c r="I92" s="150"/>
      <c r="L92" s="148"/>
      <c r="M92" s="151"/>
      <c r="T92" s="152"/>
      <c r="AT92" s="153" t="s">
        <v>127</v>
      </c>
      <c r="AU92" s="153" t="s">
        <v>80</v>
      </c>
      <c r="AV92" s="12" t="s">
        <v>80</v>
      </c>
      <c r="AW92" s="12" t="s">
        <v>4</v>
      </c>
      <c r="AX92" s="12" t="s">
        <v>78</v>
      </c>
      <c r="AY92" s="153" t="s">
        <v>108</v>
      </c>
    </row>
    <row r="93" spans="2:65" s="1" customFormat="1" ht="16.5" customHeight="1">
      <c r="B93" s="30"/>
      <c r="C93" s="139" t="s">
        <v>129</v>
      </c>
      <c r="D93" s="139" t="s">
        <v>122</v>
      </c>
      <c r="E93" s="140" t="s">
        <v>130</v>
      </c>
      <c r="F93" s="141" t="s">
        <v>131</v>
      </c>
      <c r="G93" s="142" t="s">
        <v>114</v>
      </c>
      <c r="H93" s="238">
        <v>70</v>
      </c>
      <c r="I93" s="143"/>
      <c r="J93" s="144">
        <f>ROUND(I93*H93,2)</f>
        <v>0</v>
      </c>
      <c r="K93" s="141" t="s">
        <v>115</v>
      </c>
      <c r="L93" s="145"/>
      <c r="M93" s="146" t="s">
        <v>19</v>
      </c>
      <c r="N93" s="147" t="s">
        <v>41</v>
      </c>
      <c r="P93" s="129">
        <f>O93*H93</f>
        <v>0</v>
      </c>
      <c r="Q93" s="129">
        <v>2.1000000000000001E-4</v>
      </c>
      <c r="R93" s="129">
        <f>Q93*H93</f>
        <v>1.4700000000000001E-2</v>
      </c>
      <c r="S93" s="129">
        <v>0</v>
      </c>
      <c r="T93" s="130">
        <f>S93*H93</f>
        <v>0</v>
      </c>
      <c r="AR93" s="131" t="s">
        <v>125</v>
      </c>
      <c r="AT93" s="131" t="s">
        <v>122</v>
      </c>
      <c r="AU93" s="131" t="s">
        <v>80</v>
      </c>
      <c r="AY93" s="15" t="s">
        <v>108</v>
      </c>
      <c r="BE93" s="132">
        <f>IF(N93="základní",J93,0)</f>
        <v>0</v>
      </c>
      <c r="BF93" s="132">
        <f>IF(N93="snížená",J93,0)</f>
        <v>0</v>
      </c>
      <c r="BG93" s="132">
        <f>IF(N93="zákl. přenesená",J93,0)</f>
        <v>0</v>
      </c>
      <c r="BH93" s="132">
        <f>IF(N93="sníž. přenesená",J93,0)</f>
        <v>0</v>
      </c>
      <c r="BI93" s="132">
        <f>IF(N93="nulová",J93,0)</f>
        <v>0</v>
      </c>
      <c r="BJ93" s="15" t="s">
        <v>78</v>
      </c>
      <c r="BK93" s="132">
        <f>ROUND(I93*H93,2)</f>
        <v>0</v>
      </c>
      <c r="BL93" s="15" t="s">
        <v>116</v>
      </c>
      <c r="BM93" s="131" t="s">
        <v>132</v>
      </c>
    </row>
    <row r="94" spans="2:65" s="1" customFormat="1">
      <c r="B94" s="30"/>
      <c r="D94" s="133" t="s">
        <v>118</v>
      </c>
      <c r="F94" s="134" t="s">
        <v>131</v>
      </c>
      <c r="I94" s="135"/>
      <c r="L94" s="30"/>
      <c r="M94" s="136"/>
      <c r="T94" s="51"/>
      <c r="AT94" s="15" t="s">
        <v>118</v>
      </c>
      <c r="AU94" s="15" t="s">
        <v>80</v>
      </c>
    </row>
    <row r="95" spans="2:65" s="12" customFormat="1">
      <c r="B95" s="148"/>
      <c r="D95" s="133" t="s">
        <v>127</v>
      </c>
      <c r="F95" s="149" t="s">
        <v>133</v>
      </c>
      <c r="H95" s="239">
        <v>70</v>
      </c>
      <c r="I95" s="150"/>
      <c r="L95" s="148"/>
      <c r="M95" s="151"/>
      <c r="T95" s="152"/>
      <c r="AT95" s="153" t="s">
        <v>127</v>
      </c>
      <c r="AU95" s="153" t="s">
        <v>80</v>
      </c>
      <c r="AV95" s="12" t="s">
        <v>80</v>
      </c>
      <c r="AW95" s="12" t="s">
        <v>4</v>
      </c>
      <c r="AX95" s="12" t="s">
        <v>78</v>
      </c>
      <c r="AY95" s="153" t="s">
        <v>108</v>
      </c>
    </row>
    <row r="96" spans="2:65" s="1" customFormat="1" ht="16.5" customHeight="1">
      <c r="B96" s="30"/>
      <c r="C96" s="121" t="s">
        <v>134</v>
      </c>
      <c r="D96" s="121" t="s">
        <v>111</v>
      </c>
      <c r="E96" s="122" t="s">
        <v>135</v>
      </c>
      <c r="F96" s="123" t="s">
        <v>136</v>
      </c>
      <c r="G96" s="124" t="s">
        <v>137</v>
      </c>
      <c r="H96" s="237">
        <v>160</v>
      </c>
      <c r="I96" s="125"/>
      <c r="J96" s="126">
        <f>ROUND(I96*H96,2)</f>
        <v>0</v>
      </c>
      <c r="K96" s="123" t="s">
        <v>115</v>
      </c>
      <c r="L96" s="30"/>
      <c r="M96" s="127" t="s">
        <v>19</v>
      </c>
      <c r="N96" s="128" t="s">
        <v>41</v>
      </c>
      <c r="P96" s="129">
        <f>O96*H96</f>
        <v>0</v>
      </c>
      <c r="Q96" s="129">
        <v>0</v>
      </c>
      <c r="R96" s="129">
        <f>Q96*H96</f>
        <v>0</v>
      </c>
      <c r="S96" s="129">
        <v>0</v>
      </c>
      <c r="T96" s="130">
        <f>S96*H96</f>
        <v>0</v>
      </c>
      <c r="AR96" s="131" t="s">
        <v>116</v>
      </c>
      <c r="AT96" s="131" t="s">
        <v>111</v>
      </c>
      <c r="AU96" s="131" t="s">
        <v>80</v>
      </c>
      <c r="AY96" s="15" t="s">
        <v>108</v>
      </c>
      <c r="BE96" s="132">
        <f>IF(N96="základní",J96,0)</f>
        <v>0</v>
      </c>
      <c r="BF96" s="132">
        <f>IF(N96="snížená",J96,0)</f>
        <v>0</v>
      </c>
      <c r="BG96" s="132">
        <f>IF(N96="zákl. přenesená",J96,0)</f>
        <v>0</v>
      </c>
      <c r="BH96" s="132">
        <f>IF(N96="sníž. přenesená",J96,0)</f>
        <v>0</v>
      </c>
      <c r="BI96" s="132">
        <f>IF(N96="nulová",J96,0)</f>
        <v>0</v>
      </c>
      <c r="BJ96" s="15" t="s">
        <v>78</v>
      </c>
      <c r="BK96" s="132">
        <f>ROUND(I96*H96,2)</f>
        <v>0</v>
      </c>
      <c r="BL96" s="15" t="s">
        <v>116</v>
      </c>
      <c r="BM96" s="131" t="s">
        <v>138</v>
      </c>
    </row>
    <row r="97" spans="2:65" s="1" customFormat="1" ht="19.5">
      <c r="B97" s="30"/>
      <c r="D97" s="133" t="s">
        <v>118</v>
      </c>
      <c r="F97" s="134" t="s">
        <v>139</v>
      </c>
      <c r="I97" s="135"/>
      <c r="L97" s="30"/>
      <c r="M97" s="136"/>
      <c r="T97" s="51"/>
      <c r="AT97" s="15" t="s">
        <v>118</v>
      </c>
      <c r="AU97" s="15" t="s">
        <v>80</v>
      </c>
    </row>
    <row r="98" spans="2:65" s="1" customFormat="1">
      <c r="B98" s="30"/>
      <c r="D98" s="137" t="s">
        <v>120</v>
      </c>
      <c r="F98" s="138" t="s">
        <v>140</v>
      </c>
      <c r="I98" s="135"/>
      <c r="L98" s="30"/>
      <c r="M98" s="136"/>
      <c r="T98" s="51"/>
      <c r="AT98" s="15" t="s">
        <v>120</v>
      </c>
      <c r="AU98" s="15" t="s">
        <v>80</v>
      </c>
    </row>
    <row r="99" spans="2:65" s="1" customFormat="1" ht="16.5" customHeight="1">
      <c r="B99" s="30"/>
      <c r="C99" s="139" t="s">
        <v>141</v>
      </c>
      <c r="D99" s="139" t="s">
        <v>122</v>
      </c>
      <c r="E99" s="140" t="s">
        <v>142</v>
      </c>
      <c r="F99" s="141" t="s">
        <v>143</v>
      </c>
      <c r="G99" s="142" t="s">
        <v>137</v>
      </c>
      <c r="H99" s="238">
        <v>160</v>
      </c>
      <c r="I99" s="143"/>
      <c r="J99" s="144">
        <f>ROUND(I99*H99,2)</f>
        <v>0</v>
      </c>
      <c r="K99" s="141" t="s">
        <v>115</v>
      </c>
      <c r="L99" s="145"/>
      <c r="M99" s="146" t="s">
        <v>19</v>
      </c>
      <c r="N99" s="147" t="s">
        <v>41</v>
      </c>
      <c r="P99" s="129">
        <f>O99*H99</f>
        <v>0</v>
      </c>
      <c r="Q99" s="129">
        <v>5.0000000000000002E-5</v>
      </c>
      <c r="R99" s="129">
        <f>Q99*H99</f>
        <v>8.0000000000000002E-3</v>
      </c>
      <c r="S99" s="129">
        <v>0</v>
      </c>
      <c r="T99" s="130">
        <f>S99*H99</f>
        <v>0</v>
      </c>
      <c r="AR99" s="131" t="s">
        <v>125</v>
      </c>
      <c r="AT99" s="131" t="s">
        <v>122</v>
      </c>
      <c r="AU99" s="131" t="s">
        <v>80</v>
      </c>
      <c r="AY99" s="15" t="s">
        <v>108</v>
      </c>
      <c r="BE99" s="132">
        <f>IF(N99="základní",J99,0)</f>
        <v>0</v>
      </c>
      <c r="BF99" s="132">
        <f>IF(N99="snížená",J99,0)</f>
        <v>0</v>
      </c>
      <c r="BG99" s="132">
        <f>IF(N99="zákl. přenesená",J99,0)</f>
        <v>0</v>
      </c>
      <c r="BH99" s="132">
        <f>IF(N99="sníž. přenesená",J99,0)</f>
        <v>0</v>
      </c>
      <c r="BI99" s="132">
        <f>IF(N99="nulová",J99,0)</f>
        <v>0</v>
      </c>
      <c r="BJ99" s="15" t="s">
        <v>78</v>
      </c>
      <c r="BK99" s="132">
        <f>ROUND(I99*H99,2)</f>
        <v>0</v>
      </c>
      <c r="BL99" s="15" t="s">
        <v>116</v>
      </c>
      <c r="BM99" s="131" t="s">
        <v>144</v>
      </c>
    </row>
    <row r="100" spans="2:65" s="1" customFormat="1">
      <c r="B100" s="30"/>
      <c r="D100" s="133" t="s">
        <v>118</v>
      </c>
      <c r="F100" s="134" t="s">
        <v>143</v>
      </c>
      <c r="I100" s="135"/>
      <c r="L100" s="30"/>
      <c r="M100" s="136"/>
      <c r="T100" s="51"/>
      <c r="AT100" s="15" t="s">
        <v>118</v>
      </c>
      <c r="AU100" s="15" t="s">
        <v>80</v>
      </c>
    </row>
    <row r="101" spans="2:65" s="1" customFormat="1" ht="16.5" customHeight="1">
      <c r="B101" s="30"/>
      <c r="C101" s="121" t="s">
        <v>145</v>
      </c>
      <c r="D101" s="121" t="s">
        <v>111</v>
      </c>
      <c r="E101" s="122" t="s">
        <v>146</v>
      </c>
      <c r="F101" s="123" t="s">
        <v>147</v>
      </c>
      <c r="G101" s="124" t="s">
        <v>114</v>
      </c>
      <c r="H101" s="237">
        <v>1200</v>
      </c>
      <c r="I101" s="125"/>
      <c r="J101" s="126">
        <f>ROUND(I101*H101,2)</f>
        <v>0</v>
      </c>
      <c r="K101" s="123" t="s">
        <v>115</v>
      </c>
      <c r="L101" s="30"/>
      <c r="M101" s="127" t="s">
        <v>19</v>
      </c>
      <c r="N101" s="128" t="s">
        <v>41</v>
      </c>
      <c r="P101" s="129">
        <f>O101*H101</f>
        <v>0</v>
      </c>
      <c r="Q101" s="129">
        <v>0</v>
      </c>
      <c r="R101" s="129">
        <f>Q101*H101</f>
        <v>0</v>
      </c>
      <c r="S101" s="129">
        <v>0</v>
      </c>
      <c r="T101" s="130">
        <f>S101*H101</f>
        <v>0</v>
      </c>
      <c r="AR101" s="131" t="s">
        <v>116</v>
      </c>
      <c r="AT101" s="131" t="s">
        <v>111</v>
      </c>
      <c r="AU101" s="131" t="s">
        <v>80</v>
      </c>
      <c r="AY101" s="15" t="s">
        <v>108</v>
      </c>
      <c r="BE101" s="132">
        <f>IF(N101="základní",J101,0)</f>
        <v>0</v>
      </c>
      <c r="BF101" s="132">
        <f>IF(N101="snížená",J101,0)</f>
        <v>0</v>
      </c>
      <c r="BG101" s="132">
        <f>IF(N101="zákl. přenesená",J101,0)</f>
        <v>0</v>
      </c>
      <c r="BH101" s="132">
        <f>IF(N101="sníž. přenesená",J101,0)</f>
        <v>0</v>
      </c>
      <c r="BI101" s="132">
        <f>IF(N101="nulová",J101,0)</f>
        <v>0</v>
      </c>
      <c r="BJ101" s="15" t="s">
        <v>78</v>
      </c>
      <c r="BK101" s="132">
        <f>ROUND(I101*H101,2)</f>
        <v>0</v>
      </c>
      <c r="BL101" s="15" t="s">
        <v>116</v>
      </c>
      <c r="BM101" s="131" t="s">
        <v>148</v>
      </c>
    </row>
    <row r="102" spans="2:65" s="1" customFormat="1">
      <c r="B102" s="30"/>
      <c r="D102" s="133" t="s">
        <v>118</v>
      </c>
      <c r="F102" s="134" t="s">
        <v>149</v>
      </c>
      <c r="I102" s="135"/>
      <c r="L102" s="30"/>
      <c r="M102" s="136"/>
      <c r="T102" s="51"/>
      <c r="AT102" s="15" t="s">
        <v>118</v>
      </c>
      <c r="AU102" s="15" t="s">
        <v>80</v>
      </c>
    </row>
    <row r="103" spans="2:65" s="1" customFormat="1">
      <c r="B103" s="30"/>
      <c r="D103" s="137" t="s">
        <v>120</v>
      </c>
      <c r="F103" s="138" t="s">
        <v>150</v>
      </c>
      <c r="I103" s="135"/>
      <c r="L103" s="30"/>
      <c r="M103" s="136"/>
      <c r="T103" s="51"/>
      <c r="AT103" s="15" t="s">
        <v>120</v>
      </c>
      <c r="AU103" s="15" t="s">
        <v>80</v>
      </c>
    </row>
    <row r="104" spans="2:65" s="1" customFormat="1" ht="16.5" customHeight="1">
      <c r="B104" s="30"/>
      <c r="C104" s="139" t="s">
        <v>151</v>
      </c>
      <c r="D104" s="139" t="s">
        <v>122</v>
      </c>
      <c r="E104" s="140" t="s">
        <v>152</v>
      </c>
      <c r="F104" s="141" t="s">
        <v>153</v>
      </c>
      <c r="G104" s="142" t="s">
        <v>114</v>
      </c>
      <c r="H104" s="238">
        <v>1200</v>
      </c>
      <c r="I104" s="143"/>
      <c r="J104" s="144">
        <f>ROUND(I104*H104,2)</f>
        <v>0</v>
      </c>
      <c r="K104" s="141" t="s">
        <v>115</v>
      </c>
      <c r="L104" s="145"/>
      <c r="M104" s="146" t="s">
        <v>19</v>
      </c>
      <c r="N104" s="147" t="s">
        <v>41</v>
      </c>
      <c r="P104" s="129">
        <f>O104*H104</f>
        <v>0</v>
      </c>
      <c r="Q104" s="129">
        <v>1.2E-4</v>
      </c>
      <c r="R104" s="129">
        <f>Q104*H104</f>
        <v>0.14400000000000002</v>
      </c>
      <c r="S104" s="129">
        <v>0</v>
      </c>
      <c r="T104" s="130">
        <f>S104*H104</f>
        <v>0</v>
      </c>
      <c r="AR104" s="131" t="s">
        <v>125</v>
      </c>
      <c r="AT104" s="131" t="s">
        <v>122</v>
      </c>
      <c r="AU104" s="131" t="s">
        <v>80</v>
      </c>
      <c r="AY104" s="15" t="s">
        <v>108</v>
      </c>
      <c r="BE104" s="132">
        <f>IF(N104="základní",J104,0)</f>
        <v>0</v>
      </c>
      <c r="BF104" s="132">
        <f>IF(N104="snížená",J104,0)</f>
        <v>0</v>
      </c>
      <c r="BG104" s="132">
        <f>IF(N104="zákl. přenesená",J104,0)</f>
        <v>0</v>
      </c>
      <c r="BH104" s="132">
        <f>IF(N104="sníž. přenesená",J104,0)</f>
        <v>0</v>
      </c>
      <c r="BI104" s="132">
        <f>IF(N104="nulová",J104,0)</f>
        <v>0</v>
      </c>
      <c r="BJ104" s="15" t="s">
        <v>78</v>
      </c>
      <c r="BK104" s="132">
        <f>ROUND(I104*H104,2)</f>
        <v>0</v>
      </c>
      <c r="BL104" s="15" t="s">
        <v>116</v>
      </c>
      <c r="BM104" s="131" t="s">
        <v>154</v>
      </c>
    </row>
    <row r="105" spans="2:65" s="1" customFormat="1">
      <c r="B105" s="30"/>
      <c r="D105" s="133" t="s">
        <v>118</v>
      </c>
      <c r="F105" s="134" t="s">
        <v>153</v>
      </c>
      <c r="I105" s="135"/>
      <c r="L105" s="30"/>
      <c r="M105" s="136"/>
      <c r="T105" s="51"/>
      <c r="AT105" s="15" t="s">
        <v>118</v>
      </c>
      <c r="AU105" s="15" t="s">
        <v>80</v>
      </c>
    </row>
    <row r="106" spans="2:65" s="12" customFormat="1">
      <c r="B106" s="148"/>
      <c r="D106" s="133" t="s">
        <v>127</v>
      </c>
      <c r="F106" s="149" t="s">
        <v>155</v>
      </c>
      <c r="H106" s="239">
        <v>1200</v>
      </c>
      <c r="I106" s="150"/>
      <c r="L106" s="148"/>
      <c r="M106" s="151"/>
      <c r="T106" s="152"/>
      <c r="AT106" s="153" t="s">
        <v>127</v>
      </c>
      <c r="AU106" s="153" t="s">
        <v>80</v>
      </c>
      <c r="AV106" s="12" t="s">
        <v>80</v>
      </c>
      <c r="AW106" s="12" t="s">
        <v>4</v>
      </c>
      <c r="AX106" s="12" t="s">
        <v>78</v>
      </c>
      <c r="AY106" s="153" t="s">
        <v>108</v>
      </c>
    </row>
    <row r="107" spans="2:65" s="1" customFormat="1" ht="16.5" customHeight="1">
      <c r="B107" s="30"/>
      <c r="C107" s="121" t="s">
        <v>156</v>
      </c>
      <c r="D107" s="121" t="s">
        <v>111</v>
      </c>
      <c r="E107" s="122" t="s">
        <v>157</v>
      </c>
      <c r="F107" s="123" t="s">
        <v>158</v>
      </c>
      <c r="G107" s="124" t="s">
        <v>114</v>
      </c>
      <c r="H107" s="237">
        <v>1200</v>
      </c>
      <c r="I107" s="125"/>
      <c r="J107" s="126">
        <f>ROUND(I107*H107,2)</f>
        <v>0</v>
      </c>
      <c r="K107" s="123" t="s">
        <v>115</v>
      </c>
      <c r="L107" s="30"/>
      <c r="M107" s="127" t="s">
        <v>19</v>
      </c>
      <c r="N107" s="128" t="s">
        <v>41</v>
      </c>
      <c r="P107" s="129">
        <f>O107*H107</f>
        <v>0</v>
      </c>
      <c r="Q107" s="129">
        <v>0</v>
      </c>
      <c r="R107" s="129">
        <f>Q107*H107</f>
        <v>0</v>
      </c>
      <c r="S107" s="129">
        <v>0</v>
      </c>
      <c r="T107" s="130">
        <f>S107*H107</f>
        <v>0</v>
      </c>
      <c r="AR107" s="131" t="s">
        <v>116</v>
      </c>
      <c r="AT107" s="131" t="s">
        <v>111</v>
      </c>
      <c r="AU107" s="131" t="s">
        <v>80</v>
      </c>
      <c r="AY107" s="15" t="s">
        <v>108</v>
      </c>
      <c r="BE107" s="132">
        <f>IF(N107="základní",J107,0)</f>
        <v>0</v>
      </c>
      <c r="BF107" s="132">
        <f>IF(N107="snížená",J107,0)</f>
        <v>0</v>
      </c>
      <c r="BG107" s="132">
        <f>IF(N107="zákl. přenesená",J107,0)</f>
        <v>0</v>
      </c>
      <c r="BH107" s="132">
        <f>IF(N107="sníž. přenesená",J107,0)</f>
        <v>0</v>
      </c>
      <c r="BI107" s="132">
        <f>IF(N107="nulová",J107,0)</f>
        <v>0</v>
      </c>
      <c r="BJ107" s="15" t="s">
        <v>78</v>
      </c>
      <c r="BK107" s="132">
        <f>ROUND(I107*H107,2)</f>
        <v>0</v>
      </c>
      <c r="BL107" s="15" t="s">
        <v>116</v>
      </c>
      <c r="BM107" s="131" t="s">
        <v>159</v>
      </c>
    </row>
    <row r="108" spans="2:65" s="1" customFormat="1">
      <c r="B108" s="30"/>
      <c r="D108" s="133" t="s">
        <v>118</v>
      </c>
      <c r="F108" s="134" t="s">
        <v>160</v>
      </c>
      <c r="I108" s="135"/>
      <c r="L108" s="30"/>
      <c r="M108" s="136"/>
      <c r="T108" s="51"/>
      <c r="AT108" s="15" t="s">
        <v>118</v>
      </c>
      <c r="AU108" s="15" t="s">
        <v>80</v>
      </c>
    </row>
    <row r="109" spans="2:65" s="1" customFormat="1">
      <c r="B109" s="30"/>
      <c r="D109" s="137" t="s">
        <v>120</v>
      </c>
      <c r="F109" s="138" t="s">
        <v>161</v>
      </c>
      <c r="I109" s="135"/>
      <c r="L109" s="30"/>
      <c r="M109" s="136"/>
      <c r="T109" s="51"/>
      <c r="AT109" s="15" t="s">
        <v>120</v>
      </c>
      <c r="AU109" s="15" t="s">
        <v>80</v>
      </c>
    </row>
    <row r="110" spans="2:65" s="1" customFormat="1" ht="16.5" customHeight="1">
      <c r="B110" s="30"/>
      <c r="C110" s="139" t="s">
        <v>162</v>
      </c>
      <c r="D110" s="139" t="s">
        <v>122</v>
      </c>
      <c r="E110" s="140" t="s">
        <v>163</v>
      </c>
      <c r="F110" s="141" t="s">
        <v>164</v>
      </c>
      <c r="G110" s="142" t="s">
        <v>114</v>
      </c>
      <c r="H110" s="238">
        <v>1500</v>
      </c>
      <c r="I110" s="143"/>
      <c r="J110" s="144">
        <f>ROUND(I110*H110,2)</f>
        <v>0</v>
      </c>
      <c r="K110" s="141" t="s">
        <v>115</v>
      </c>
      <c r="L110" s="145"/>
      <c r="M110" s="146" t="s">
        <v>19</v>
      </c>
      <c r="N110" s="147" t="s">
        <v>41</v>
      </c>
      <c r="P110" s="129">
        <f>O110*H110</f>
        <v>0</v>
      </c>
      <c r="Q110" s="129">
        <v>1.7000000000000001E-4</v>
      </c>
      <c r="R110" s="129">
        <f>Q110*H110</f>
        <v>0.255</v>
      </c>
      <c r="S110" s="129">
        <v>0</v>
      </c>
      <c r="T110" s="130">
        <f>S110*H110</f>
        <v>0</v>
      </c>
      <c r="AR110" s="131" t="s">
        <v>125</v>
      </c>
      <c r="AT110" s="131" t="s">
        <v>122</v>
      </c>
      <c r="AU110" s="131" t="s">
        <v>80</v>
      </c>
      <c r="AY110" s="15" t="s">
        <v>108</v>
      </c>
      <c r="BE110" s="132">
        <f>IF(N110="základní",J110,0)</f>
        <v>0</v>
      </c>
      <c r="BF110" s="132">
        <f>IF(N110="snížená",J110,0)</f>
        <v>0</v>
      </c>
      <c r="BG110" s="132">
        <f>IF(N110="zákl. přenesená",J110,0)</f>
        <v>0</v>
      </c>
      <c r="BH110" s="132">
        <f>IF(N110="sníž. přenesená",J110,0)</f>
        <v>0</v>
      </c>
      <c r="BI110" s="132">
        <f>IF(N110="nulová",J110,0)</f>
        <v>0</v>
      </c>
      <c r="BJ110" s="15" t="s">
        <v>78</v>
      </c>
      <c r="BK110" s="132">
        <f>ROUND(I110*H110,2)</f>
        <v>0</v>
      </c>
      <c r="BL110" s="15" t="s">
        <v>116</v>
      </c>
      <c r="BM110" s="131" t="s">
        <v>165</v>
      </c>
    </row>
    <row r="111" spans="2:65" s="1" customFormat="1">
      <c r="B111" s="30"/>
      <c r="D111" s="133" t="s">
        <v>118</v>
      </c>
      <c r="F111" s="134" t="s">
        <v>164</v>
      </c>
      <c r="I111" s="135"/>
      <c r="L111" s="30"/>
      <c r="M111" s="136"/>
      <c r="T111" s="51"/>
      <c r="AT111" s="15" t="s">
        <v>118</v>
      </c>
      <c r="AU111" s="15" t="s">
        <v>80</v>
      </c>
    </row>
    <row r="112" spans="2:65" s="12" customFormat="1">
      <c r="B112" s="148"/>
      <c r="D112" s="133" t="s">
        <v>127</v>
      </c>
      <c r="F112" s="149" t="s">
        <v>166</v>
      </c>
      <c r="H112" s="239">
        <v>1500</v>
      </c>
      <c r="I112" s="150"/>
      <c r="L112" s="148"/>
      <c r="M112" s="151"/>
      <c r="T112" s="152"/>
      <c r="AT112" s="153" t="s">
        <v>127</v>
      </c>
      <c r="AU112" s="153" t="s">
        <v>80</v>
      </c>
      <c r="AV112" s="12" t="s">
        <v>80</v>
      </c>
      <c r="AW112" s="12" t="s">
        <v>4</v>
      </c>
      <c r="AX112" s="12" t="s">
        <v>78</v>
      </c>
      <c r="AY112" s="153" t="s">
        <v>108</v>
      </c>
    </row>
    <row r="113" spans="2:65" s="1" customFormat="1" ht="16.5" customHeight="1">
      <c r="B113" s="30"/>
      <c r="C113" s="121" t="s">
        <v>167</v>
      </c>
      <c r="D113" s="121" t="s">
        <v>111</v>
      </c>
      <c r="E113" s="122" t="s">
        <v>168</v>
      </c>
      <c r="F113" s="123" t="s">
        <v>169</v>
      </c>
      <c r="G113" s="124" t="s">
        <v>114</v>
      </c>
      <c r="H113" s="237">
        <v>80</v>
      </c>
      <c r="I113" s="125"/>
      <c r="J113" s="126">
        <f>ROUND(I113*H113,2)</f>
        <v>0</v>
      </c>
      <c r="K113" s="123" t="s">
        <v>115</v>
      </c>
      <c r="L113" s="30"/>
      <c r="M113" s="127" t="s">
        <v>19</v>
      </c>
      <c r="N113" s="128" t="s">
        <v>41</v>
      </c>
      <c r="P113" s="129">
        <f>O113*H113</f>
        <v>0</v>
      </c>
      <c r="Q113" s="129">
        <v>0</v>
      </c>
      <c r="R113" s="129">
        <f>Q113*H113</f>
        <v>0</v>
      </c>
      <c r="S113" s="129">
        <v>0</v>
      </c>
      <c r="T113" s="130">
        <f>S113*H113</f>
        <v>0</v>
      </c>
      <c r="AR113" s="131" t="s">
        <v>116</v>
      </c>
      <c r="AT113" s="131" t="s">
        <v>111</v>
      </c>
      <c r="AU113" s="131" t="s">
        <v>80</v>
      </c>
      <c r="AY113" s="15" t="s">
        <v>108</v>
      </c>
      <c r="BE113" s="132">
        <f>IF(N113="základní",J113,0)</f>
        <v>0</v>
      </c>
      <c r="BF113" s="132">
        <f>IF(N113="snížená",J113,0)</f>
        <v>0</v>
      </c>
      <c r="BG113" s="132">
        <f>IF(N113="zákl. přenesená",J113,0)</f>
        <v>0</v>
      </c>
      <c r="BH113" s="132">
        <f>IF(N113="sníž. přenesená",J113,0)</f>
        <v>0</v>
      </c>
      <c r="BI113" s="132">
        <f>IF(N113="nulová",J113,0)</f>
        <v>0</v>
      </c>
      <c r="BJ113" s="15" t="s">
        <v>78</v>
      </c>
      <c r="BK113" s="132">
        <f>ROUND(I113*H113,2)</f>
        <v>0</v>
      </c>
      <c r="BL113" s="15" t="s">
        <v>116</v>
      </c>
      <c r="BM113" s="131" t="s">
        <v>170</v>
      </c>
    </row>
    <row r="114" spans="2:65" s="1" customFormat="1">
      <c r="B114" s="30"/>
      <c r="D114" s="133" t="s">
        <v>118</v>
      </c>
      <c r="F114" s="134" t="s">
        <v>171</v>
      </c>
      <c r="I114" s="135"/>
      <c r="L114" s="30"/>
      <c r="M114" s="136"/>
      <c r="T114" s="51"/>
      <c r="AT114" s="15" t="s">
        <v>118</v>
      </c>
      <c r="AU114" s="15" t="s">
        <v>80</v>
      </c>
    </row>
    <row r="115" spans="2:65" s="1" customFormat="1">
      <c r="B115" s="30"/>
      <c r="D115" s="137" t="s">
        <v>120</v>
      </c>
      <c r="F115" s="138" t="s">
        <v>172</v>
      </c>
      <c r="I115" s="135"/>
      <c r="L115" s="30"/>
      <c r="M115" s="136"/>
      <c r="T115" s="51"/>
      <c r="AT115" s="15" t="s">
        <v>120</v>
      </c>
      <c r="AU115" s="15" t="s">
        <v>80</v>
      </c>
    </row>
    <row r="116" spans="2:65" s="1" customFormat="1" ht="16.5" customHeight="1">
      <c r="B116" s="30"/>
      <c r="C116" s="139" t="s">
        <v>173</v>
      </c>
      <c r="D116" s="139" t="s">
        <v>122</v>
      </c>
      <c r="E116" s="140" t="s">
        <v>174</v>
      </c>
      <c r="F116" s="141" t="s">
        <v>175</v>
      </c>
      <c r="G116" s="142" t="s">
        <v>114</v>
      </c>
      <c r="H116" s="238">
        <v>80</v>
      </c>
      <c r="I116" s="143"/>
      <c r="J116" s="144">
        <f>ROUND(I116*H116,2)</f>
        <v>0</v>
      </c>
      <c r="K116" s="141" t="s">
        <v>115</v>
      </c>
      <c r="L116" s="145"/>
      <c r="M116" s="146" t="s">
        <v>19</v>
      </c>
      <c r="N116" s="147" t="s">
        <v>41</v>
      </c>
      <c r="P116" s="129">
        <f>O116*H116</f>
        <v>0</v>
      </c>
      <c r="Q116" s="129">
        <v>1.3999999999999999E-4</v>
      </c>
      <c r="R116" s="129">
        <f>Q116*H116</f>
        <v>1.1199999999999998E-2</v>
      </c>
      <c r="S116" s="129">
        <v>0</v>
      </c>
      <c r="T116" s="130">
        <f>S116*H116</f>
        <v>0</v>
      </c>
      <c r="AR116" s="131" t="s">
        <v>125</v>
      </c>
      <c r="AT116" s="131" t="s">
        <v>122</v>
      </c>
      <c r="AU116" s="131" t="s">
        <v>80</v>
      </c>
      <c r="AY116" s="15" t="s">
        <v>108</v>
      </c>
      <c r="BE116" s="132">
        <f>IF(N116="základní",J116,0)</f>
        <v>0</v>
      </c>
      <c r="BF116" s="132">
        <f>IF(N116="snížená",J116,0)</f>
        <v>0</v>
      </c>
      <c r="BG116" s="132">
        <f>IF(N116="zákl. přenesená",J116,0)</f>
        <v>0</v>
      </c>
      <c r="BH116" s="132">
        <f>IF(N116="sníž. přenesená",J116,0)</f>
        <v>0</v>
      </c>
      <c r="BI116" s="132">
        <f>IF(N116="nulová",J116,0)</f>
        <v>0</v>
      </c>
      <c r="BJ116" s="15" t="s">
        <v>78</v>
      </c>
      <c r="BK116" s="132">
        <f>ROUND(I116*H116,2)</f>
        <v>0</v>
      </c>
      <c r="BL116" s="15" t="s">
        <v>116</v>
      </c>
      <c r="BM116" s="131" t="s">
        <v>176</v>
      </c>
    </row>
    <row r="117" spans="2:65" s="1" customFormat="1">
      <c r="B117" s="30"/>
      <c r="D117" s="133" t="s">
        <v>118</v>
      </c>
      <c r="F117" s="134" t="s">
        <v>175</v>
      </c>
      <c r="I117" s="135"/>
      <c r="L117" s="30"/>
      <c r="M117" s="136"/>
      <c r="T117" s="51"/>
      <c r="AT117" s="15" t="s">
        <v>118</v>
      </c>
      <c r="AU117" s="15" t="s">
        <v>80</v>
      </c>
    </row>
    <row r="118" spans="2:65" s="12" customFormat="1">
      <c r="B118" s="148"/>
      <c r="D118" s="133" t="s">
        <v>127</v>
      </c>
      <c r="F118" s="149" t="s">
        <v>177</v>
      </c>
      <c r="H118" s="239">
        <v>80</v>
      </c>
      <c r="I118" s="150"/>
      <c r="L118" s="148"/>
      <c r="M118" s="151"/>
      <c r="T118" s="152"/>
      <c r="AT118" s="153" t="s">
        <v>127</v>
      </c>
      <c r="AU118" s="153" t="s">
        <v>80</v>
      </c>
      <c r="AV118" s="12" t="s">
        <v>80</v>
      </c>
      <c r="AW118" s="12" t="s">
        <v>4</v>
      </c>
      <c r="AX118" s="12" t="s">
        <v>78</v>
      </c>
      <c r="AY118" s="153" t="s">
        <v>108</v>
      </c>
    </row>
    <row r="119" spans="2:65" s="1" customFormat="1" ht="16.5" customHeight="1">
      <c r="B119" s="30"/>
      <c r="C119" s="121" t="s">
        <v>178</v>
      </c>
      <c r="D119" s="121" t="s">
        <v>111</v>
      </c>
      <c r="E119" s="122" t="s">
        <v>179</v>
      </c>
      <c r="F119" s="123" t="s">
        <v>180</v>
      </c>
      <c r="G119" s="124" t="s">
        <v>114</v>
      </c>
      <c r="H119" s="237">
        <v>500</v>
      </c>
      <c r="I119" s="125"/>
      <c r="J119" s="126">
        <f>ROUND(I119*H119,2)</f>
        <v>0</v>
      </c>
      <c r="K119" s="123" t="s">
        <v>115</v>
      </c>
      <c r="L119" s="30"/>
      <c r="M119" s="127" t="s">
        <v>19</v>
      </c>
      <c r="N119" s="128" t="s">
        <v>41</v>
      </c>
      <c r="P119" s="129">
        <f>O119*H119</f>
        <v>0</v>
      </c>
      <c r="Q119" s="129">
        <v>0</v>
      </c>
      <c r="R119" s="129">
        <f>Q119*H119</f>
        <v>0</v>
      </c>
      <c r="S119" s="129">
        <v>0</v>
      </c>
      <c r="T119" s="130">
        <f>S119*H119</f>
        <v>0</v>
      </c>
      <c r="AR119" s="131" t="s">
        <v>116</v>
      </c>
      <c r="AT119" s="131" t="s">
        <v>111</v>
      </c>
      <c r="AU119" s="131" t="s">
        <v>80</v>
      </c>
      <c r="AY119" s="15" t="s">
        <v>108</v>
      </c>
      <c r="BE119" s="132">
        <f>IF(N119="základní",J119,0)</f>
        <v>0</v>
      </c>
      <c r="BF119" s="132">
        <f>IF(N119="snížená",J119,0)</f>
        <v>0</v>
      </c>
      <c r="BG119" s="132">
        <f>IF(N119="zákl. přenesená",J119,0)</f>
        <v>0</v>
      </c>
      <c r="BH119" s="132">
        <f>IF(N119="sníž. přenesená",J119,0)</f>
        <v>0</v>
      </c>
      <c r="BI119" s="132">
        <f>IF(N119="nulová",J119,0)</f>
        <v>0</v>
      </c>
      <c r="BJ119" s="15" t="s">
        <v>78</v>
      </c>
      <c r="BK119" s="132">
        <f>ROUND(I119*H119,2)</f>
        <v>0</v>
      </c>
      <c r="BL119" s="15" t="s">
        <v>116</v>
      </c>
      <c r="BM119" s="131" t="s">
        <v>181</v>
      </c>
    </row>
    <row r="120" spans="2:65" s="1" customFormat="1">
      <c r="B120" s="30"/>
      <c r="D120" s="133" t="s">
        <v>118</v>
      </c>
      <c r="F120" s="134" t="s">
        <v>182</v>
      </c>
      <c r="I120" s="135"/>
      <c r="L120" s="30"/>
      <c r="M120" s="136"/>
      <c r="T120" s="51"/>
      <c r="AT120" s="15" t="s">
        <v>118</v>
      </c>
      <c r="AU120" s="15" t="s">
        <v>80</v>
      </c>
    </row>
    <row r="121" spans="2:65" s="1" customFormat="1">
      <c r="B121" s="30"/>
      <c r="D121" s="137" t="s">
        <v>120</v>
      </c>
      <c r="F121" s="138" t="s">
        <v>183</v>
      </c>
      <c r="I121" s="135"/>
      <c r="L121" s="30"/>
      <c r="M121" s="136"/>
      <c r="T121" s="51"/>
      <c r="AT121" s="15" t="s">
        <v>120</v>
      </c>
      <c r="AU121" s="15" t="s">
        <v>80</v>
      </c>
    </row>
    <row r="122" spans="2:65" s="1" customFormat="1" ht="16.5" customHeight="1">
      <c r="B122" s="30"/>
      <c r="C122" s="139" t="s">
        <v>184</v>
      </c>
      <c r="D122" s="139" t="s">
        <v>122</v>
      </c>
      <c r="E122" s="140" t="s">
        <v>185</v>
      </c>
      <c r="F122" s="141" t="s">
        <v>186</v>
      </c>
      <c r="G122" s="142" t="s">
        <v>114</v>
      </c>
      <c r="H122" s="238">
        <v>200</v>
      </c>
      <c r="I122" s="143"/>
      <c r="J122" s="144">
        <f>ROUND(I122*H122,2)</f>
        <v>0</v>
      </c>
      <c r="K122" s="141" t="s">
        <v>115</v>
      </c>
      <c r="L122" s="145"/>
      <c r="M122" s="146" t="s">
        <v>19</v>
      </c>
      <c r="N122" s="147" t="s">
        <v>41</v>
      </c>
      <c r="P122" s="129">
        <f>O122*H122</f>
        <v>0</v>
      </c>
      <c r="Q122" s="129">
        <v>1.6000000000000001E-4</v>
      </c>
      <c r="R122" s="129">
        <f>Q122*H122</f>
        <v>3.2000000000000001E-2</v>
      </c>
      <c r="S122" s="129">
        <v>0</v>
      </c>
      <c r="T122" s="130">
        <f>S122*H122</f>
        <v>0</v>
      </c>
      <c r="AR122" s="131" t="s">
        <v>125</v>
      </c>
      <c r="AT122" s="131" t="s">
        <v>122</v>
      </c>
      <c r="AU122" s="131" t="s">
        <v>80</v>
      </c>
      <c r="AY122" s="15" t="s">
        <v>108</v>
      </c>
      <c r="BE122" s="132">
        <f>IF(N122="základní",J122,0)</f>
        <v>0</v>
      </c>
      <c r="BF122" s="132">
        <f>IF(N122="snížená",J122,0)</f>
        <v>0</v>
      </c>
      <c r="BG122" s="132">
        <f>IF(N122="zákl. přenesená",J122,0)</f>
        <v>0</v>
      </c>
      <c r="BH122" s="132">
        <f>IF(N122="sníž. přenesená",J122,0)</f>
        <v>0</v>
      </c>
      <c r="BI122" s="132">
        <f>IF(N122="nulová",J122,0)</f>
        <v>0</v>
      </c>
      <c r="BJ122" s="15" t="s">
        <v>78</v>
      </c>
      <c r="BK122" s="132">
        <f>ROUND(I122*H122,2)</f>
        <v>0</v>
      </c>
      <c r="BL122" s="15" t="s">
        <v>116</v>
      </c>
      <c r="BM122" s="131" t="s">
        <v>187</v>
      </c>
    </row>
    <row r="123" spans="2:65" s="1" customFormat="1">
      <c r="B123" s="30"/>
      <c r="D123" s="133" t="s">
        <v>118</v>
      </c>
      <c r="F123" s="134" t="s">
        <v>186</v>
      </c>
      <c r="I123" s="135"/>
      <c r="L123" s="30"/>
      <c r="M123" s="136"/>
      <c r="T123" s="51"/>
      <c r="AT123" s="15" t="s">
        <v>118</v>
      </c>
      <c r="AU123" s="15" t="s">
        <v>80</v>
      </c>
    </row>
    <row r="124" spans="2:65" s="12" customFormat="1">
      <c r="B124" s="148"/>
      <c r="D124" s="133" t="s">
        <v>127</v>
      </c>
      <c r="F124" s="149" t="s">
        <v>188</v>
      </c>
      <c r="H124" s="239">
        <v>200</v>
      </c>
      <c r="I124" s="150"/>
      <c r="L124" s="148"/>
      <c r="M124" s="151"/>
      <c r="T124" s="152"/>
      <c r="AT124" s="153" t="s">
        <v>127</v>
      </c>
      <c r="AU124" s="153" t="s">
        <v>80</v>
      </c>
      <c r="AV124" s="12" t="s">
        <v>80</v>
      </c>
      <c r="AW124" s="12" t="s">
        <v>4</v>
      </c>
      <c r="AX124" s="12" t="s">
        <v>78</v>
      </c>
      <c r="AY124" s="153" t="s">
        <v>108</v>
      </c>
    </row>
    <row r="125" spans="2:65" s="1" customFormat="1" ht="16.5" customHeight="1">
      <c r="B125" s="30"/>
      <c r="C125" s="139" t="s">
        <v>189</v>
      </c>
      <c r="D125" s="139" t="s">
        <v>122</v>
      </c>
      <c r="E125" s="140" t="s">
        <v>190</v>
      </c>
      <c r="F125" s="141" t="s">
        <v>191</v>
      </c>
      <c r="G125" s="142" t="s">
        <v>114</v>
      </c>
      <c r="H125" s="238">
        <v>400</v>
      </c>
      <c r="I125" s="143"/>
      <c r="J125" s="144">
        <f>ROUND(I125*H125,2)</f>
        <v>0</v>
      </c>
      <c r="K125" s="141" t="s">
        <v>115</v>
      </c>
      <c r="L125" s="145"/>
      <c r="M125" s="146" t="s">
        <v>19</v>
      </c>
      <c r="N125" s="147" t="s">
        <v>41</v>
      </c>
      <c r="P125" s="129">
        <f>O125*H125</f>
        <v>0</v>
      </c>
      <c r="Q125" s="129">
        <v>2.5000000000000001E-4</v>
      </c>
      <c r="R125" s="129">
        <f>Q125*H125</f>
        <v>0.1</v>
      </c>
      <c r="S125" s="129">
        <v>0</v>
      </c>
      <c r="T125" s="130">
        <f>S125*H125</f>
        <v>0</v>
      </c>
      <c r="AR125" s="131" t="s">
        <v>125</v>
      </c>
      <c r="AT125" s="131" t="s">
        <v>122</v>
      </c>
      <c r="AU125" s="131" t="s">
        <v>80</v>
      </c>
      <c r="AY125" s="15" t="s">
        <v>108</v>
      </c>
      <c r="BE125" s="132">
        <f>IF(N125="základní",J125,0)</f>
        <v>0</v>
      </c>
      <c r="BF125" s="132">
        <f>IF(N125="snížená",J125,0)</f>
        <v>0</v>
      </c>
      <c r="BG125" s="132">
        <f>IF(N125="zákl. přenesená",J125,0)</f>
        <v>0</v>
      </c>
      <c r="BH125" s="132">
        <f>IF(N125="sníž. přenesená",J125,0)</f>
        <v>0</v>
      </c>
      <c r="BI125" s="132">
        <f>IF(N125="nulová",J125,0)</f>
        <v>0</v>
      </c>
      <c r="BJ125" s="15" t="s">
        <v>78</v>
      </c>
      <c r="BK125" s="132">
        <f>ROUND(I125*H125,2)</f>
        <v>0</v>
      </c>
      <c r="BL125" s="15" t="s">
        <v>116</v>
      </c>
      <c r="BM125" s="131" t="s">
        <v>192</v>
      </c>
    </row>
    <row r="126" spans="2:65" s="1" customFormat="1">
      <c r="B126" s="30"/>
      <c r="D126" s="133" t="s">
        <v>118</v>
      </c>
      <c r="F126" s="134" t="s">
        <v>191</v>
      </c>
      <c r="I126" s="135"/>
      <c r="L126" s="30"/>
      <c r="M126" s="136"/>
      <c r="T126" s="51"/>
      <c r="AT126" s="15" t="s">
        <v>118</v>
      </c>
      <c r="AU126" s="15" t="s">
        <v>80</v>
      </c>
    </row>
    <row r="127" spans="2:65" s="12" customFormat="1">
      <c r="B127" s="148"/>
      <c r="D127" s="133" t="s">
        <v>127</v>
      </c>
      <c r="F127" s="149" t="s">
        <v>193</v>
      </c>
      <c r="H127" s="239">
        <v>400</v>
      </c>
      <c r="I127" s="150"/>
      <c r="L127" s="148"/>
      <c r="M127" s="151"/>
      <c r="T127" s="152"/>
      <c r="AT127" s="153" t="s">
        <v>127</v>
      </c>
      <c r="AU127" s="153" t="s">
        <v>80</v>
      </c>
      <c r="AV127" s="12" t="s">
        <v>80</v>
      </c>
      <c r="AW127" s="12" t="s">
        <v>4</v>
      </c>
      <c r="AX127" s="12" t="s">
        <v>78</v>
      </c>
      <c r="AY127" s="153" t="s">
        <v>108</v>
      </c>
    </row>
    <row r="128" spans="2:65" s="1" customFormat="1" ht="16.5" customHeight="1">
      <c r="B128" s="30"/>
      <c r="C128" s="121" t="s">
        <v>8</v>
      </c>
      <c r="D128" s="121" t="s">
        <v>111</v>
      </c>
      <c r="E128" s="122" t="s">
        <v>194</v>
      </c>
      <c r="F128" s="123" t="s">
        <v>195</v>
      </c>
      <c r="G128" s="124" t="s">
        <v>114</v>
      </c>
      <c r="H128" s="237">
        <v>200</v>
      </c>
      <c r="I128" s="125"/>
      <c r="J128" s="126">
        <f>ROUND(I128*H128,2)</f>
        <v>0</v>
      </c>
      <c r="K128" s="123" t="s">
        <v>115</v>
      </c>
      <c r="L128" s="30"/>
      <c r="M128" s="127" t="s">
        <v>19</v>
      </c>
      <c r="N128" s="128" t="s">
        <v>41</v>
      </c>
      <c r="P128" s="129">
        <f>O128*H128</f>
        <v>0</v>
      </c>
      <c r="Q128" s="129">
        <v>0</v>
      </c>
      <c r="R128" s="129">
        <f>Q128*H128</f>
        <v>0</v>
      </c>
      <c r="S128" s="129">
        <v>0</v>
      </c>
      <c r="T128" s="130">
        <f>S128*H128</f>
        <v>0</v>
      </c>
      <c r="AR128" s="131" t="s">
        <v>116</v>
      </c>
      <c r="AT128" s="131" t="s">
        <v>111</v>
      </c>
      <c r="AU128" s="131" t="s">
        <v>80</v>
      </c>
      <c r="AY128" s="15" t="s">
        <v>108</v>
      </c>
      <c r="BE128" s="132">
        <f>IF(N128="základní",J128,0)</f>
        <v>0</v>
      </c>
      <c r="BF128" s="132">
        <f>IF(N128="snížená",J128,0)</f>
        <v>0</v>
      </c>
      <c r="BG128" s="132">
        <f>IF(N128="zákl. přenesená",J128,0)</f>
        <v>0</v>
      </c>
      <c r="BH128" s="132">
        <f>IF(N128="sníž. přenesená",J128,0)</f>
        <v>0</v>
      </c>
      <c r="BI128" s="132">
        <f>IF(N128="nulová",J128,0)</f>
        <v>0</v>
      </c>
      <c r="BJ128" s="15" t="s">
        <v>78</v>
      </c>
      <c r="BK128" s="132">
        <f>ROUND(I128*H128,2)</f>
        <v>0</v>
      </c>
      <c r="BL128" s="15" t="s">
        <v>116</v>
      </c>
      <c r="BM128" s="131" t="s">
        <v>196</v>
      </c>
    </row>
    <row r="129" spans="2:65" s="1" customFormat="1">
      <c r="B129" s="30"/>
      <c r="D129" s="133" t="s">
        <v>118</v>
      </c>
      <c r="F129" s="134" t="s">
        <v>197</v>
      </c>
      <c r="I129" s="135"/>
      <c r="L129" s="30"/>
      <c r="M129" s="136"/>
      <c r="T129" s="51"/>
      <c r="AT129" s="15" t="s">
        <v>118</v>
      </c>
      <c r="AU129" s="15" t="s">
        <v>80</v>
      </c>
    </row>
    <row r="130" spans="2:65" s="1" customFormat="1">
      <c r="B130" s="30"/>
      <c r="D130" s="137" t="s">
        <v>120</v>
      </c>
      <c r="F130" s="138" t="s">
        <v>198</v>
      </c>
      <c r="I130" s="135"/>
      <c r="L130" s="30"/>
      <c r="M130" s="136"/>
      <c r="T130" s="51"/>
      <c r="AT130" s="15" t="s">
        <v>120</v>
      </c>
      <c r="AU130" s="15" t="s">
        <v>80</v>
      </c>
    </row>
    <row r="131" spans="2:65" s="1" customFormat="1" ht="16.5" customHeight="1">
      <c r="B131" s="30"/>
      <c r="C131" s="139" t="s">
        <v>116</v>
      </c>
      <c r="D131" s="139" t="s">
        <v>122</v>
      </c>
      <c r="E131" s="140" t="s">
        <v>199</v>
      </c>
      <c r="F131" s="141" t="s">
        <v>200</v>
      </c>
      <c r="G131" s="142" t="s">
        <v>114</v>
      </c>
      <c r="H131" s="238">
        <v>50</v>
      </c>
      <c r="I131" s="143"/>
      <c r="J131" s="144">
        <f>ROUND(I131*H131,2)</f>
        <v>0</v>
      </c>
      <c r="K131" s="141" t="s">
        <v>115</v>
      </c>
      <c r="L131" s="145"/>
      <c r="M131" s="146" t="s">
        <v>19</v>
      </c>
      <c r="N131" s="147" t="s">
        <v>41</v>
      </c>
      <c r="P131" s="129">
        <f>O131*H131</f>
        <v>0</v>
      </c>
      <c r="Q131" s="129">
        <v>3.4000000000000002E-4</v>
      </c>
      <c r="R131" s="129">
        <f>Q131*H131</f>
        <v>1.7000000000000001E-2</v>
      </c>
      <c r="S131" s="129">
        <v>0</v>
      </c>
      <c r="T131" s="130">
        <f>S131*H131</f>
        <v>0</v>
      </c>
      <c r="AR131" s="131" t="s">
        <v>125</v>
      </c>
      <c r="AT131" s="131" t="s">
        <v>122</v>
      </c>
      <c r="AU131" s="131" t="s">
        <v>80</v>
      </c>
      <c r="AY131" s="15" t="s">
        <v>108</v>
      </c>
      <c r="BE131" s="132">
        <f>IF(N131="základní",J131,0)</f>
        <v>0</v>
      </c>
      <c r="BF131" s="132">
        <f>IF(N131="snížená",J131,0)</f>
        <v>0</v>
      </c>
      <c r="BG131" s="132">
        <f>IF(N131="zákl. přenesená",J131,0)</f>
        <v>0</v>
      </c>
      <c r="BH131" s="132">
        <f>IF(N131="sníž. přenesená",J131,0)</f>
        <v>0</v>
      </c>
      <c r="BI131" s="132">
        <f>IF(N131="nulová",J131,0)</f>
        <v>0</v>
      </c>
      <c r="BJ131" s="15" t="s">
        <v>78</v>
      </c>
      <c r="BK131" s="132">
        <f>ROUND(I131*H131,2)</f>
        <v>0</v>
      </c>
      <c r="BL131" s="15" t="s">
        <v>116</v>
      </c>
      <c r="BM131" s="131" t="s">
        <v>201</v>
      </c>
    </row>
    <row r="132" spans="2:65" s="1" customFormat="1">
      <c r="B132" s="30"/>
      <c r="D132" s="133" t="s">
        <v>118</v>
      </c>
      <c r="F132" s="134" t="s">
        <v>200</v>
      </c>
      <c r="I132" s="135"/>
      <c r="L132" s="30"/>
      <c r="M132" s="136"/>
      <c r="T132" s="51"/>
      <c r="AT132" s="15" t="s">
        <v>118</v>
      </c>
      <c r="AU132" s="15" t="s">
        <v>80</v>
      </c>
    </row>
    <row r="133" spans="2:65" s="12" customFormat="1">
      <c r="B133" s="148"/>
      <c r="D133" s="133" t="s">
        <v>127</v>
      </c>
      <c r="F133" s="149" t="s">
        <v>202</v>
      </c>
      <c r="H133" s="239">
        <v>50</v>
      </c>
      <c r="I133" s="150"/>
      <c r="L133" s="148"/>
      <c r="M133" s="151"/>
      <c r="T133" s="152"/>
      <c r="AT133" s="153" t="s">
        <v>127</v>
      </c>
      <c r="AU133" s="153" t="s">
        <v>80</v>
      </c>
      <c r="AV133" s="12" t="s">
        <v>80</v>
      </c>
      <c r="AW133" s="12" t="s">
        <v>4</v>
      </c>
      <c r="AX133" s="12" t="s">
        <v>78</v>
      </c>
      <c r="AY133" s="153" t="s">
        <v>108</v>
      </c>
    </row>
    <row r="134" spans="2:65" s="1" customFormat="1" ht="16.5" customHeight="1">
      <c r="B134" s="30"/>
      <c r="C134" s="139" t="s">
        <v>203</v>
      </c>
      <c r="D134" s="139" t="s">
        <v>122</v>
      </c>
      <c r="E134" s="140" t="s">
        <v>204</v>
      </c>
      <c r="F134" s="141" t="s">
        <v>205</v>
      </c>
      <c r="G134" s="142" t="s">
        <v>114</v>
      </c>
      <c r="H134" s="238">
        <v>200</v>
      </c>
      <c r="I134" s="143"/>
      <c r="J134" s="144">
        <f>ROUND(I134*H134,2)</f>
        <v>0</v>
      </c>
      <c r="K134" s="141" t="s">
        <v>115</v>
      </c>
      <c r="L134" s="145"/>
      <c r="M134" s="146" t="s">
        <v>19</v>
      </c>
      <c r="N134" s="147" t="s">
        <v>41</v>
      </c>
      <c r="P134" s="129">
        <f>O134*H134</f>
        <v>0</v>
      </c>
      <c r="Q134" s="129">
        <v>5.2999999999999998E-4</v>
      </c>
      <c r="R134" s="129">
        <f>Q134*H134</f>
        <v>0.106</v>
      </c>
      <c r="S134" s="129">
        <v>0</v>
      </c>
      <c r="T134" s="130">
        <f>S134*H134</f>
        <v>0</v>
      </c>
      <c r="AR134" s="131" t="s">
        <v>125</v>
      </c>
      <c r="AT134" s="131" t="s">
        <v>122</v>
      </c>
      <c r="AU134" s="131" t="s">
        <v>80</v>
      </c>
      <c r="AY134" s="15" t="s">
        <v>108</v>
      </c>
      <c r="BE134" s="132">
        <f>IF(N134="základní",J134,0)</f>
        <v>0</v>
      </c>
      <c r="BF134" s="132">
        <f>IF(N134="snížená",J134,0)</f>
        <v>0</v>
      </c>
      <c r="BG134" s="132">
        <f>IF(N134="zákl. přenesená",J134,0)</f>
        <v>0</v>
      </c>
      <c r="BH134" s="132">
        <f>IF(N134="sníž. přenesená",J134,0)</f>
        <v>0</v>
      </c>
      <c r="BI134" s="132">
        <f>IF(N134="nulová",J134,0)</f>
        <v>0</v>
      </c>
      <c r="BJ134" s="15" t="s">
        <v>78</v>
      </c>
      <c r="BK134" s="132">
        <f>ROUND(I134*H134,2)</f>
        <v>0</v>
      </c>
      <c r="BL134" s="15" t="s">
        <v>116</v>
      </c>
      <c r="BM134" s="131" t="s">
        <v>206</v>
      </c>
    </row>
    <row r="135" spans="2:65" s="1" customFormat="1">
      <c r="B135" s="30"/>
      <c r="D135" s="133" t="s">
        <v>118</v>
      </c>
      <c r="F135" s="134" t="s">
        <v>205</v>
      </c>
      <c r="I135" s="135"/>
      <c r="L135" s="30"/>
      <c r="M135" s="136"/>
      <c r="T135" s="51"/>
      <c r="AT135" s="15" t="s">
        <v>118</v>
      </c>
      <c r="AU135" s="15" t="s">
        <v>80</v>
      </c>
    </row>
    <row r="136" spans="2:65" s="12" customFormat="1">
      <c r="B136" s="148"/>
      <c r="D136" s="133" t="s">
        <v>127</v>
      </c>
      <c r="F136" s="149" t="s">
        <v>207</v>
      </c>
      <c r="H136" s="239">
        <v>200</v>
      </c>
      <c r="I136" s="150"/>
      <c r="L136" s="148"/>
      <c r="M136" s="151"/>
      <c r="T136" s="152"/>
      <c r="AT136" s="153" t="s">
        <v>127</v>
      </c>
      <c r="AU136" s="153" t="s">
        <v>80</v>
      </c>
      <c r="AV136" s="12" t="s">
        <v>80</v>
      </c>
      <c r="AW136" s="12" t="s">
        <v>4</v>
      </c>
      <c r="AX136" s="12" t="s">
        <v>78</v>
      </c>
      <c r="AY136" s="153" t="s">
        <v>108</v>
      </c>
    </row>
    <row r="137" spans="2:65" s="1" customFormat="1" ht="16.5" customHeight="1">
      <c r="B137" s="30"/>
      <c r="C137" s="121" t="s">
        <v>208</v>
      </c>
      <c r="D137" s="121" t="s">
        <v>111</v>
      </c>
      <c r="E137" s="122" t="s">
        <v>209</v>
      </c>
      <c r="F137" s="123" t="s">
        <v>210</v>
      </c>
      <c r="G137" s="124" t="s">
        <v>114</v>
      </c>
      <c r="H137" s="237">
        <v>200</v>
      </c>
      <c r="I137" s="125"/>
      <c r="J137" s="126">
        <f>ROUND(I137*H137,2)</f>
        <v>0</v>
      </c>
      <c r="K137" s="123" t="s">
        <v>115</v>
      </c>
      <c r="L137" s="30"/>
      <c r="M137" s="127" t="s">
        <v>19</v>
      </c>
      <c r="N137" s="128" t="s">
        <v>41</v>
      </c>
      <c r="P137" s="129">
        <f>O137*H137</f>
        <v>0</v>
      </c>
      <c r="Q137" s="129">
        <v>0</v>
      </c>
      <c r="R137" s="129">
        <f>Q137*H137</f>
        <v>0</v>
      </c>
      <c r="S137" s="129">
        <v>0</v>
      </c>
      <c r="T137" s="130">
        <f>S137*H137</f>
        <v>0</v>
      </c>
      <c r="AR137" s="131" t="s">
        <v>116</v>
      </c>
      <c r="AT137" s="131" t="s">
        <v>111</v>
      </c>
      <c r="AU137" s="131" t="s">
        <v>80</v>
      </c>
      <c r="AY137" s="15" t="s">
        <v>108</v>
      </c>
      <c r="BE137" s="132">
        <f>IF(N137="základní",J137,0)</f>
        <v>0</v>
      </c>
      <c r="BF137" s="132">
        <f>IF(N137="snížená",J137,0)</f>
        <v>0</v>
      </c>
      <c r="BG137" s="132">
        <f>IF(N137="zákl. přenesená",J137,0)</f>
        <v>0</v>
      </c>
      <c r="BH137" s="132">
        <f>IF(N137="sníž. přenesená",J137,0)</f>
        <v>0</v>
      </c>
      <c r="BI137" s="132">
        <f>IF(N137="nulová",J137,0)</f>
        <v>0</v>
      </c>
      <c r="BJ137" s="15" t="s">
        <v>78</v>
      </c>
      <c r="BK137" s="132">
        <f>ROUND(I137*H137,2)</f>
        <v>0</v>
      </c>
      <c r="BL137" s="15" t="s">
        <v>116</v>
      </c>
      <c r="BM137" s="131" t="s">
        <v>211</v>
      </c>
    </row>
    <row r="138" spans="2:65" s="1" customFormat="1">
      <c r="B138" s="30"/>
      <c r="D138" s="133" t="s">
        <v>118</v>
      </c>
      <c r="F138" s="134" t="s">
        <v>212</v>
      </c>
      <c r="I138" s="135"/>
      <c r="L138" s="30"/>
      <c r="M138" s="136"/>
      <c r="T138" s="51"/>
      <c r="AT138" s="15" t="s">
        <v>118</v>
      </c>
      <c r="AU138" s="15" t="s">
        <v>80</v>
      </c>
    </row>
    <row r="139" spans="2:65" s="1" customFormat="1">
      <c r="B139" s="30"/>
      <c r="D139" s="137" t="s">
        <v>120</v>
      </c>
      <c r="F139" s="138" t="s">
        <v>213</v>
      </c>
      <c r="I139" s="135"/>
      <c r="L139" s="30"/>
      <c r="M139" s="136"/>
      <c r="T139" s="51"/>
      <c r="AT139" s="15" t="s">
        <v>120</v>
      </c>
      <c r="AU139" s="15" t="s">
        <v>80</v>
      </c>
    </row>
    <row r="140" spans="2:65" s="1" customFormat="1" ht="16.5" customHeight="1">
      <c r="B140" s="30"/>
      <c r="C140" s="139" t="s">
        <v>214</v>
      </c>
      <c r="D140" s="139" t="s">
        <v>122</v>
      </c>
      <c r="E140" s="140" t="s">
        <v>215</v>
      </c>
      <c r="F140" s="141" t="s">
        <v>216</v>
      </c>
      <c r="G140" s="142" t="s">
        <v>114</v>
      </c>
      <c r="H140" s="238">
        <v>180</v>
      </c>
      <c r="I140" s="143"/>
      <c r="J140" s="144">
        <f>ROUND(I140*H140,2)</f>
        <v>0</v>
      </c>
      <c r="K140" s="141" t="s">
        <v>115</v>
      </c>
      <c r="L140" s="145"/>
      <c r="M140" s="146" t="s">
        <v>19</v>
      </c>
      <c r="N140" s="147" t="s">
        <v>41</v>
      </c>
      <c r="P140" s="129">
        <f>O140*H140</f>
        <v>0</v>
      </c>
      <c r="Q140" s="129">
        <v>7.6999999999999996E-4</v>
      </c>
      <c r="R140" s="129">
        <f>Q140*H140</f>
        <v>0.1386</v>
      </c>
      <c r="S140" s="129">
        <v>0</v>
      </c>
      <c r="T140" s="130">
        <f>S140*H140</f>
        <v>0</v>
      </c>
      <c r="AR140" s="131" t="s">
        <v>125</v>
      </c>
      <c r="AT140" s="131" t="s">
        <v>122</v>
      </c>
      <c r="AU140" s="131" t="s">
        <v>80</v>
      </c>
      <c r="AY140" s="15" t="s">
        <v>108</v>
      </c>
      <c r="BE140" s="132">
        <f>IF(N140="základní",J140,0)</f>
        <v>0</v>
      </c>
      <c r="BF140" s="132">
        <f>IF(N140="snížená",J140,0)</f>
        <v>0</v>
      </c>
      <c r="BG140" s="132">
        <f>IF(N140="zákl. přenesená",J140,0)</f>
        <v>0</v>
      </c>
      <c r="BH140" s="132">
        <f>IF(N140="sníž. přenesená",J140,0)</f>
        <v>0</v>
      </c>
      <c r="BI140" s="132">
        <f>IF(N140="nulová",J140,0)</f>
        <v>0</v>
      </c>
      <c r="BJ140" s="15" t="s">
        <v>78</v>
      </c>
      <c r="BK140" s="132">
        <f>ROUND(I140*H140,2)</f>
        <v>0</v>
      </c>
      <c r="BL140" s="15" t="s">
        <v>116</v>
      </c>
      <c r="BM140" s="131" t="s">
        <v>217</v>
      </c>
    </row>
    <row r="141" spans="2:65" s="1" customFormat="1">
      <c r="B141" s="30"/>
      <c r="D141" s="133" t="s">
        <v>118</v>
      </c>
      <c r="F141" s="134" t="s">
        <v>216</v>
      </c>
      <c r="I141" s="135"/>
      <c r="L141" s="30"/>
      <c r="M141" s="136"/>
      <c r="T141" s="51"/>
      <c r="AT141" s="15" t="s">
        <v>118</v>
      </c>
      <c r="AU141" s="15" t="s">
        <v>80</v>
      </c>
    </row>
    <row r="142" spans="2:65" s="12" customFormat="1">
      <c r="B142" s="148"/>
      <c r="D142" s="133" t="s">
        <v>127</v>
      </c>
      <c r="F142" s="149" t="s">
        <v>218</v>
      </c>
      <c r="H142" s="239">
        <v>1800</v>
      </c>
      <c r="I142" s="150"/>
      <c r="L142" s="148"/>
      <c r="M142" s="151"/>
      <c r="T142" s="152"/>
      <c r="AT142" s="153" t="s">
        <v>127</v>
      </c>
      <c r="AU142" s="153" t="s">
        <v>80</v>
      </c>
      <c r="AV142" s="12" t="s">
        <v>80</v>
      </c>
      <c r="AW142" s="12" t="s">
        <v>4</v>
      </c>
      <c r="AX142" s="12" t="s">
        <v>78</v>
      </c>
      <c r="AY142" s="153" t="s">
        <v>108</v>
      </c>
    </row>
    <row r="143" spans="2:65" s="1" customFormat="1" ht="16.5" customHeight="1">
      <c r="B143" s="30"/>
      <c r="C143" s="121" t="s">
        <v>219</v>
      </c>
      <c r="D143" s="121" t="s">
        <v>111</v>
      </c>
      <c r="E143" s="122" t="s">
        <v>220</v>
      </c>
      <c r="F143" s="123" t="s">
        <v>221</v>
      </c>
      <c r="G143" s="124" t="s">
        <v>137</v>
      </c>
      <c r="H143" s="237">
        <v>500</v>
      </c>
      <c r="I143" s="125"/>
      <c r="J143" s="126">
        <f>ROUND(I143*H143,2)</f>
        <v>0</v>
      </c>
      <c r="K143" s="123" t="s">
        <v>115</v>
      </c>
      <c r="L143" s="30"/>
      <c r="M143" s="127" t="s">
        <v>19</v>
      </c>
      <c r="N143" s="128" t="s">
        <v>41</v>
      </c>
      <c r="P143" s="129">
        <f>O143*H143</f>
        <v>0</v>
      </c>
      <c r="Q143" s="129">
        <v>0</v>
      </c>
      <c r="R143" s="129">
        <f>Q143*H143</f>
        <v>0</v>
      </c>
      <c r="S143" s="129">
        <v>0</v>
      </c>
      <c r="T143" s="130">
        <f>S143*H143</f>
        <v>0</v>
      </c>
      <c r="AR143" s="131" t="s">
        <v>116</v>
      </c>
      <c r="AT143" s="131" t="s">
        <v>111</v>
      </c>
      <c r="AU143" s="131" t="s">
        <v>80</v>
      </c>
      <c r="AY143" s="15" t="s">
        <v>108</v>
      </c>
      <c r="BE143" s="132">
        <f>IF(N143="základní",J143,0)</f>
        <v>0</v>
      </c>
      <c r="BF143" s="132">
        <f>IF(N143="snížená",J143,0)</f>
        <v>0</v>
      </c>
      <c r="BG143" s="132">
        <f>IF(N143="zákl. přenesená",J143,0)</f>
        <v>0</v>
      </c>
      <c r="BH143" s="132">
        <f>IF(N143="sníž. přenesená",J143,0)</f>
        <v>0</v>
      </c>
      <c r="BI143" s="132">
        <f>IF(N143="nulová",J143,0)</f>
        <v>0</v>
      </c>
      <c r="BJ143" s="15" t="s">
        <v>78</v>
      </c>
      <c r="BK143" s="132">
        <f>ROUND(I143*H143,2)</f>
        <v>0</v>
      </c>
      <c r="BL143" s="15" t="s">
        <v>116</v>
      </c>
      <c r="BM143" s="131" t="s">
        <v>222</v>
      </c>
    </row>
    <row r="144" spans="2:65" s="1" customFormat="1">
      <c r="B144" s="30"/>
      <c r="D144" s="133" t="s">
        <v>118</v>
      </c>
      <c r="F144" s="134" t="s">
        <v>223</v>
      </c>
      <c r="I144" s="135"/>
      <c r="L144" s="30"/>
      <c r="M144" s="136"/>
      <c r="T144" s="51"/>
      <c r="AT144" s="15" t="s">
        <v>118</v>
      </c>
      <c r="AU144" s="15" t="s">
        <v>80</v>
      </c>
    </row>
    <row r="145" spans="2:65" s="1" customFormat="1">
      <c r="B145" s="30"/>
      <c r="D145" s="137" t="s">
        <v>120</v>
      </c>
      <c r="F145" s="138" t="s">
        <v>224</v>
      </c>
      <c r="I145" s="135"/>
      <c r="L145" s="30"/>
      <c r="M145" s="136"/>
      <c r="T145" s="51"/>
      <c r="AT145" s="15" t="s">
        <v>120</v>
      </c>
      <c r="AU145" s="15" t="s">
        <v>80</v>
      </c>
    </row>
    <row r="146" spans="2:65" s="1" customFormat="1" ht="16.5" customHeight="1">
      <c r="B146" s="30"/>
      <c r="C146" s="121" t="s">
        <v>7</v>
      </c>
      <c r="D146" s="121" t="s">
        <v>111</v>
      </c>
      <c r="E146" s="122" t="s">
        <v>225</v>
      </c>
      <c r="F146" s="123" t="s">
        <v>226</v>
      </c>
      <c r="G146" s="124" t="s">
        <v>137</v>
      </c>
      <c r="H146" s="237">
        <v>30</v>
      </c>
      <c r="I146" s="125"/>
      <c r="J146" s="126">
        <f>ROUND(I146*H146,2)</f>
        <v>0</v>
      </c>
      <c r="K146" s="123" t="s">
        <v>115</v>
      </c>
      <c r="L146" s="30"/>
      <c r="M146" s="127" t="s">
        <v>19</v>
      </c>
      <c r="N146" s="128" t="s">
        <v>41</v>
      </c>
      <c r="P146" s="129">
        <f>O146*H146</f>
        <v>0</v>
      </c>
      <c r="Q146" s="129">
        <v>0</v>
      </c>
      <c r="R146" s="129">
        <f>Q146*H146</f>
        <v>0</v>
      </c>
      <c r="S146" s="129">
        <v>0</v>
      </c>
      <c r="T146" s="130">
        <f>S146*H146</f>
        <v>0</v>
      </c>
      <c r="AR146" s="131" t="s">
        <v>116</v>
      </c>
      <c r="AT146" s="131" t="s">
        <v>111</v>
      </c>
      <c r="AU146" s="131" t="s">
        <v>80</v>
      </c>
      <c r="AY146" s="15" t="s">
        <v>108</v>
      </c>
      <c r="BE146" s="132">
        <f>IF(N146="základní",J146,0)</f>
        <v>0</v>
      </c>
      <c r="BF146" s="132">
        <f>IF(N146="snížená",J146,0)</f>
        <v>0</v>
      </c>
      <c r="BG146" s="132">
        <f>IF(N146="zákl. přenesená",J146,0)</f>
        <v>0</v>
      </c>
      <c r="BH146" s="132">
        <f>IF(N146="sníž. přenesená",J146,0)</f>
        <v>0</v>
      </c>
      <c r="BI146" s="132">
        <f>IF(N146="nulová",J146,0)</f>
        <v>0</v>
      </c>
      <c r="BJ146" s="15" t="s">
        <v>78</v>
      </c>
      <c r="BK146" s="132">
        <f>ROUND(I146*H146,2)</f>
        <v>0</v>
      </c>
      <c r="BL146" s="15" t="s">
        <v>116</v>
      </c>
      <c r="BM146" s="131" t="s">
        <v>227</v>
      </c>
    </row>
    <row r="147" spans="2:65" s="1" customFormat="1">
      <c r="B147" s="30"/>
      <c r="D147" s="133" t="s">
        <v>118</v>
      </c>
      <c r="F147" s="134" t="s">
        <v>228</v>
      </c>
      <c r="I147" s="135"/>
      <c r="L147" s="30"/>
      <c r="M147" s="136"/>
      <c r="T147" s="51"/>
      <c r="AT147" s="15" t="s">
        <v>118</v>
      </c>
      <c r="AU147" s="15" t="s">
        <v>80</v>
      </c>
    </row>
    <row r="148" spans="2:65" s="1" customFormat="1">
      <c r="B148" s="30"/>
      <c r="D148" s="137" t="s">
        <v>120</v>
      </c>
      <c r="F148" s="138" t="s">
        <v>229</v>
      </c>
      <c r="I148" s="135"/>
      <c r="L148" s="30"/>
      <c r="M148" s="136"/>
      <c r="T148" s="51"/>
      <c r="AT148" s="15" t="s">
        <v>120</v>
      </c>
      <c r="AU148" s="15" t="s">
        <v>80</v>
      </c>
    </row>
    <row r="149" spans="2:65" s="1" customFormat="1" ht="16.5" customHeight="1">
      <c r="B149" s="30"/>
      <c r="C149" s="121" t="s">
        <v>230</v>
      </c>
      <c r="D149" s="121" t="s">
        <v>111</v>
      </c>
      <c r="E149" s="122" t="s">
        <v>231</v>
      </c>
      <c r="F149" s="123" t="s">
        <v>232</v>
      </c>
      <c r="G149" s="124" t="s">
        <v>137</v>
      </c>
      <c r="H149" s="237">
        <v>50</v>
      </c>
      <c r="I149" s="125"/>
      <c r="J149" s="126">
        <f>ROUND(I149*H149,2)</f>
        <v>0</v>
      </c>
      <c r="K149" s="123" t="s">
        <v>115</v>
      </c>
      <c r="L149" s="30"/>
      <c r="M149" s="127" t="s">
        <v>19</v>
      </c>
      <c r="N149" s="128" t="s">
        <v>41</v>
      </c>
      <c r="P149" s="129">
        <f>O149*H149</f>
        <v>0</v>
      </c>
      <c r="Q149" s="129">
        <v>0</v>
      </c>
      <c r="R149" s="129">
        <f>Q149*H149</f>
        <v>0</v>
      </c>
      <c r="S149" s="129">
        <v>0</v>
      </c>
      <c r="T149" s="130">
        <f>S149*H149</f>
        <v>0</v>
      </c>
      <c r="AR149" s="131" t="s">
        <v>116</v>
      </c>
      <c r="AT149" s="131" t="s">
        <v>111</v>
      </c>
      <c r="AU149" s="131" t="s">
        <v>80</v>
      </c>
      <c r="AY149" s="15" t="s">
        <v>108</v>
      </c>
      <c r="BE149" s="132">
        <f>IF(N149="základní",J149,0)</f>
        <v>0</v>
      </c>
      <c r="BF149" s="132">
        <f>IF(N149="snížená",J149,0)</f>
        <v>0</v>
      </c>
      <c r="BG149" s="132">
        <f>IF(N149="zákl. přenesená",J149,0)</f>
        <v>0</v>
      </c>
      <c r="BH149" s="132">
        <f>IF(N149="sníž. přenesená",J149,0)</f>
        <v>0</v>
      </c>
      <c r="BI149" s="132">
        <f>IF(N149="nulová",J149,0)</f>
        <v>0</v>
      </c>
      <c r="BJ149" s="15" t="s">
        <v>78</v>
      </c>
      <c r="BK149" s="132">
        <f>ROUND(I149*H149,2)</f>
        <v>0</v>
      </c>
      <c r="BL149" s="15" t="s">
        <v>116</v>
      </c>
      <c r="BM149" s="131" t="s">
        <v>233</v>
      </c>
    </row>
    <row r="150" spans="2:65" s="1" customFormat="1">
      <c r="B150" s="30"/>
      <c r="D150" s="133" t="s">
        <v>118</v>
      </c>
      <c r="F150" s="134" t="s">
        <v>234</v>
      </c>
      <c r="I150" s="135"/>
      <c r="L150" s="30"/>
      <c r="M150" s="136"/>
      <c r="T150" s="51"/>
      <c r="AT150" s="15" t="s">
        <v>118</v>
      </c>
      <c r="AU150" s="15" t="s">
        <v>80</v>
      </c>
    </row>
    <row r="151" spans="2:65" s="1" customFormat="1">
      <c r="B151" s="30"/>
      <c r="D151" s="137" t="s">
        <v>120</v>
      </c>
      <c r="F151" s="138" t="s">
        <v>235</v>
      </c>
      <c r="I151" s="135"/>
      <c r="L151" s="30"/>
      <c r="M151" s="136"/>
      <c r="T151" s="51"/>
      <c r="AT151" s="15" t="s">
        <v>120</v>
      </c>
      <c r="AU151" s="15" t="s">
        <v>80</v>
      </c>
    </row>
    <row r="152" spans="2:65" s="1" customFormat="1" ht="16.5" customHeight="1">
      <c r="B152" s="30"/>
      <c r="C152" s="121" t="s">
        <v>236</v>
      </c>
      <c r="D152" s="121" t="s">
        <v>111</v>
      </c>
      <c r="E152" s="122" t="s">
        <v>237</v>
      </c>
      <c r="F152" s="123" t="s">
        <v>238</v>
      </c>
      <c r="G152" s="124" t="s">
        <v>137</v>
      </c>
      <c r="H152" s="237">
        <v>50</v>
      </c>
      <c r="I152" s="125"/>
      <c r="J152" s="126">
        <f>ROUND(I152*H152,2)</f>
        <v>0</v>
      </c>
      <c r="K152" s="123" t="s">
        <v>115</v>
      </c>
      <c r="L152" s="30"/>
      <c r="M152" s="127" t="s">
        <v>19</v>
      </c>
      <c r="N152" s="128" t="s">
        <v>41</v>
      </c>
      <c r="P152" s="129">
        <f>O152*H152</f>
        <v>0</v>
      </c>
      <c r="Q152" s="129">
        <v>0</v>
      </c>
      <c r="R152" s="129">
        <f>Q152*H152</f>
        <v>0</v>
      </c>
      <c r="S152" s="129">
        <v>0</v>
      </c>
      <c r="T152" s="130">
        <f>S152*H152</f>
        <v>0</v>
      </c>
      <c r="AR152" s="131" t="s">
        <v>116</v>
      </c>
      <c r="AT152" s="131" t="s">
        <v>111</v>
      </c>
      <c r="AU152" s="131" t="s">
        <v>80</v>
      </c>
      <c r="AY152" s="15" t="s">
        <v>108</v>
      </c>
      <c r="BE152" s="132">
        <f>IF(N152="základní",J152,0)</f>
        <v>0</v>
      </c>
      <c r="BF152" s="132">
        <f>IF(N152="snížená",J152,0)</f>
        <v>0</v>
      </c>
      <c r="BG152" s="132">
        <f>IF(N152="zákl. přenesená",J152,0)</f>
        <v>0</v>
      </c>
      <c r="BH152" s="132">
        <f>IF(N152="sníž. přenesená",J152,0)</f>
        <v>0</v>
      </c>
      <c r="BI152" s="132">
        <f>IF(N152="nulová",J152,0)</f>
        <v>0</v>
      </c>
      <c r="BJ152" s="15" t="s">
        <v>78</v>
      </c>
      <c r="BK152" s="132">
        <f>ROUND(I152*H152,2)</f>
        <v>0</v>
      </c>
      <c r="BL152" s="15" t="s">
        <v>116</v>
      </c>
      <c r="BM152" s="131" t="s">
        <v>239</v>
      </c>
    </row>
    <row r="153" spans="2:65" s="1" customFormat="1">
      <c r="B153" s="30"/>
      <c r="D153" s="133" t="s">
        <v>118</v>
      </c>
      <c r="F153" s="134" t="s">
        <v>240</v>
      </c>
      <c r="I153" s="135"/>
      <c r="L153" s="30"/>
      <c r="M153" s="136"/>
      <c r="T153" s="51"/>
      <c r="AT153" s="15" t="s">
        <v>118</v>
      </c>
      <c r="AU153" s="15" t="s">
        <v>80</v>
      </c>
    </row>
    <row r="154" spans="2:65" s="1" customFormat="1">
      <c r="B154" s="30"/>
      <c r="D154" s="137" t="s">
        <v>120</v>
      </c>
      <c r="F154" s="138" t="s">
        <v>241</v>
      </c>
      <c r="I154" s="135"/>
      <c r="L154" s="30"/>
      <c r="M154" s="136"/>
      <c r="T154" s="51"/>
      <c r="AT154" s="15" t="s">
        <v>120</v>
      </c>
      <c r="AU154" s="15" t="s">
        <v>80</v>
      </c>
    </row>
    <row r="155" spans="2:65" s="1" customFormat="1" ht="16.5" customHeight="1">
      <c r="B155" s="30"/>
      <c r="C155" s="121" t="s">
        <v>242</v>
      </c>
      <c r="D155" s="121" t="s">
        <v>111</v>
      </c>
      <c r="E155" s="122" t="s">
        <v>243</v>
      </c>
      <c r="F155" s="123" t="s">
        <v>244</v>
      </c>
      <c r="G155" s="124" t="s">
        <v>137</v>
      </c>
      <c r="H155" s="237">
        <v>1</v>
      </c>
      <c r="I155" s="125"/>
      <c r="J155" s="126">
        <f>ROUND(I155*H155,2)</f>
        <v>0</v>
      </c>
      <c r="K155" s="123" t="s">
        <v>115</v>
      </c>
      <c r="L155" s="30"/>
      <c r="M155" s="127" t="s">
        <v>19</v>
      </c>
      <c r="N155" s="128" t="s">
        <v>41</v>
      </c>
      <c r="P155" s="129">
        <f>O155*H155</f>
        <v>0</v>
      </c>
      <c r="Q155" s="129">
        <v>0</v>
      </c>
      <c r="R155" s="129">
        <f>Q155*H155</f>
        <v>0</v>
      </c>
      <c r="S155" s="129">
        <v>0</v>
      </c>
      <c r="T155" s="130">
        <f>S155*H155</f>
        <v>0</v>
      </c>
      <c r="AR155" s="131" t="s">
        <v>116</v>
      </c>
      <c r="AT155" s="131" t="s">
        <v>111</v>
      </c>
      <c r="AU155" s="131" t="s">
        <v>80</v>
      </c>
      <c r="AY155" s="15" t="s">
        <v>108</v>
      </c>
      <c r="BE155" s="132">
        <f>IF(N155="základní",J155,0)</f>
        <v>0</v>
      </c>
      <c r="BF155" s="132">
        <f>IF(N155="snížená",J155,0)</f>
        <v>0</v>
      </c>
      <c r="BG155" s="132">
        <f>IF(N155="zákl. přenesená",J155,0)</f>
        <v>0</v>
      </c>
      <c r="BH155" s="132">
        <f>IF(N155="sníž. přenesená",J155,0)</f>
        <v>0</v>
      </c>
      <c r="BI155" s="132">
        <f>IF(N155="nulová",J155,0)</f>
        <v>0</v>
      </c>
      <c r="BJ155" s="15" t="s">
        <v>78</v>
      </c>
      <c r="BK155" s="132">
        <f>ROUND(I155*H155,2)</f>
        <v>0</v>
      </c>
      <c r="BL155" s="15" t="s">
        <v>116</v>
      </c>
      <c r="BM155" s="131" t="s">
        <v>245</v>
      </c>
    </row>
    <row r="156" spans="2:65" s="1" customFormat="1">
      <c r="B156" s="30"/>
      <c r="D156" s="133" t="s">
        <v>118</v>
      </c>
      <c r="F156" s="134" t="s">
        <v>246</v>
      </c>
      <c r="I156" s="135"/>
      <c r="L156" s="30"/>
      <c r="M156" s="136"/>
      <c r="T156" s="51"/>
      <c r="AT156" s="15" t="s">
        <v>118</v>
      </c>
      <c r="AU156" s="15" t="s">
        <v>80</v>
      </c>
    </row>
    <row r="157" spans="2:65" s="1" customFormat="1">
      <c r="B157" s="30"/>
      <c r="D157" s="137" t="s">
        <v>120</v>
      </c>
      <c r="F157" s="138" t="s">
        <v>247</v>
      </c>
      <c r="I157" s="135"/>
      <c r="L157" s="30"/>
      <c r="M157" s="136"/>
      <c r="T157" s="51"/>
      <c r="AT157" s="15" t="s">
        <v>120</v>
      </c>
      <c r="AU157" s="15" t="s">
        <v>80</v>
      </c>
    </row>
    <row r="158" spans="2:65" s="1" customFormat="1" ht="16.5" customHeight="1">
      <c r="B158" s="30"/>
      <c r="C158" s="139" t="s">
        <v>248</v>
      </c>
      <c r="D158" s="139" t="s">
        <v>122</v>
      </c>
      <c r="E158" s="140" t="s">
        <v>249</v>
      </c>
      <c r="F158" s="141" t="s">
        <v>250</v>
      </c>
      <c r="G158" s="142" t="s">
        <v>137</v>
      </c>
      <c r="H158" s="238">
        <v>1</v>
      </c>
      <c r="I158" s="143"/>
      <c r="J158" s="144">
        <f>ROUND(I158*H158,2)</f>
        <v>0</v>
      </c>
      <c r="K158" s="141" t="s">
        <v>251</v>
      </c>
      <c r="L158" s="145"/>
      <c r="M158" s="146" t="s">
        <v>19</v>
      </c>
      <c r="N158" s="147" t="s">
        <v>41</v>
      </c>
      <c r="P158" s="129">
        <f>O158*H158</f>
        <v>0</v>
      </c>
      <c r="Q158" s="129">
        <v>3.4500000000000003E-2</v>
      </c>
      <c r="R158" s="129">
        <f>Q158*H158</f>
        <v>3.4500000000000003E-2</v>
      </c>
      <c r="S158" s="129">
        <v>0</v>
      </c>
      <c r="T158" s="130">
        <f>S158*H158</f>
        <v>0</v>
      </c>
      <c r="AR158" s="131" t="s">
        <v>125</v>
      </c>
      <c r="AT158" s="131" t="s">
        <v>122</v>
      </c>
      <c r="AU158" s="131" t="s">
        <v>80</v>
      </c>
      <c r="AY158" s="15" t="s">
        <v>108</v>
      </c>
      <c r="BE158" s="132">
        <f>IF(N158="základní",J158,0)</f>
        <v>0</v>
      </c>
      <c r="BF158" s="132">
        <f>IF(N158="snížená",J158,0)</f>
        <v>0</v>
      </c>
      <c r="BG158" s="132">
        <f>IF(N158="zákl. přenesená",J158,0)</f>
        <v>0</v>
      </c>
      <c r="BH158" s="132">
        <f>IF(N158="sníž. přenesená",J158,0)</f>
        <v>0</v>
      </c>
      <c r="BI158" s="132">
        <f>IF(N158="nulová",J158,0)</f>
        <v>0</v>
      </c>
      <c r="BJ158" s="15" t="s">
        <v>78</v>
      </c>
      <c r="BK158" s="132">
        <f>ROUND(I158*H158,2)</f>
        <v>0</v>
      </c>
      <c r="BL158" s="15" t="s">
        <v>116</v>
      </c>
      <c r="BM158" s="131" t="s">
        <v>252</v>
      </c>
    </row>
    <row r="159" spans="2:65" s="1" customFormat="1">
      <c r="B159" s="30"/>
      <c r="D159" s="133" t="s">
        <v>118</v>
      </c>
      <c r="F159" s="134" t="s">
        <v>250</v>
      </c>
      <c r="I159" s="135"/>
      <c r="L159" s="30"/>
      <c r="M159" s="136"/>
      <c r="T159" s="51"/>
      <c r="AT159" s="15" t="s">
        <v>118</v>
      </c>
      <c r="AU159" s="15" t="s">
        <v>80</v>
      </c>
    </row>
    <row r="160" spans="2:65" s="1" customFormat="1" ht="16.5" customHeight="1">
      <c r="B160" s="30"/>
      <c r="C160" s="139" t="s">
        <v>253</v>
      </c>
      <c r="D160" s="139" t="s">
        <v>122</v>
      </c>
      <c r="E160" s="140" t="s">
        <v>254</v>
      </c>
      <c r="F160" s="141" t="s">
        <v>255</v>
      </c>
      <c r="G160" s="142" t="s">
        <v>256</v>
      </c>
      <c r="H160" s="238">
        <v>1</v>
      </c>
      <c r="I160" s="143"/>
      <c r="J160" s="144">
        <f>ROUND(I160*H160,2)</f>
        <v>0</v>
      </c>
      <c r="K160" s="141" t="s">
        <v>19</v>
      </c>
      <c r="L160" s="145"/>
      <c r="M160" s="146" t="s">
        <v>19</v>
      </c>
      <c r="N160" s="147" t="s">
        <v>41</v>
      </c>
      <c r="P160" s="129">
        <f>O160*H160</f>
        <v>0</v>
      </c>
      <c r="Q160" s="129">
        <v>0</v>
      </c>
      <c r="R160" s="129">
        <f>Q160*H160</f>
        <v>0</v>
      </c>
      <c r="S160" s="129">
        <v>0</v>
      </c>
      <c r="T160" s="130">
        <f>S160*H160</f>
        <v>0</v>
      </c>
      <c r="AR160" s="131" t="s">
        <v>125</v>
      </c>
      <c r="AT160" s="131" t="s">
        <v>122</v>
      </c>
      <c r="AU160" s="131" t="s">
        <v>80</v>
      </c>
      <c r="AY160" s="15" t="s">
        <v>108</v>
      </c>
      <c r="BE160" s="132">
        <f>IF(N160="základní",J160,0)</f>
        <v>0</v>
      </c>
      <c r="BF160" s="132">
        <f>IF(N160="snížená",J160,0)</f>
        <v>0</v>
      </c>
      <c r="BG160" s="132">
        <f>IF(N160="zákl. přenesená",J160,0)</f>
        <v>0</v>
      </c>
      <c r="BH160" s="132">
        <f>IF(N160="sníž. přenesená",J160,0)</f>
        <v>0</v>
      </c>
      <c r="BI160" s="132">
        <f>IF(N160="nulová",J160,0)</f>
        <v>0</v>
      </c>
      <c r="BJ160" s="15" t="s">
        <v>78</v>
      </c>
      <c r="BK160" s="132">
        <f>ROUND(I160*H160,2)</f>
        <v>0</v>
      </c>
      <c r="BL160" s="15" t="s">
        <v>116</v>
      </c>
      <c r="BM160" s="131" t="s">
        <v>257</v>
      </c>
    </row>
    <row r="161" spans="2:65" s="1" customFormat="1">
      <c r="B161" s="30"/>
      <c r="D161" s="133" t="s">
        <v>118</v>
      </c>
      <c r="F161" s="134" t="s">
        <v>255</v>
      </c>
      <c r="I161" s="135"/>
      <c r="L161" s="30"/>
      <c r="M161" s="136"/>
      <c r="T161" s="51"/>
      <c r="AT161" s="15" t="s">
        <v>118</v>
      </c>
      <c r="AU161" s="15" t="s">
        <v>80</v>
      </c>
    </row>
    <row r="162" spans="2:65" s="1" customFormat="1" ht="16.5" customHeight="1">
      <c r="B162" s="30"/>
      <c r="C162" s="121" t="s">
        <v>258</v>
      </c>
      <c r="D162" s="121" t="s">
        <v>111</v>
      </c>
      <c r="E162" s="122" t="s">
        <v>259</v>
      </c>
      <c r="F162" s="123" t="s">
        <v>260</v>
      </c>
      <c r="G162" s="124" t="s">
        <v>261</v>
      </c>
      <c r="H162" s="237">
        <v>1</v>
      </c>
      <c r="I162" s="125"/>
      <c r="J162" s="126">
        <f>ROUND(I162*H162,2)</f>
        <v>0</v>
      </c>
      <c r="K162" s="123" t="s">
        <v>19</v>
      </c>
      <c r="L162" s="30"/>
      <c r="M162" s="127" t="s">
        <v>19</v>
      </c>
      <c r="N162" s="128" t="s">
        <v>41</v>
      </c>
      <c r="P162" s="129">
        <f>O162*H162</f>
        <v>0</v>
      </c>
      <c r="Q162" s="129">
        <v>0</v>
      </c>
      <c r="R162" s="129">
        <f>Q162*H162</f>
        <v>0</v>
      </c>
      <c r="S162" s="129">
        <v>0</v>
      </c>
      <c r="T162" s="130">
        <f>S162*H162</f>
        <v>0</v>
      </c>
      <c r="AR162" s="131" t="s">
        <v>116</v>
      </c>
      <c r="AT162" s="131" t="s">
        <v>111</v>
      </c>
      <c r="AU162" s="131" t="s">
        <v>80</v>
      </c>
      <c r="AY162" s="15" t="s">
        <v>108</v>
      </c>
      <c r="BE162" s="132">
        <f>IF(N162="základní",J162,0)</f>
        <v>0</v>
      </c>
      <c r="BF162" s="132">
        <f>IF(N162="snížená",J162,0)</f>
        <v>0</v>
      </c>
      <c r="BG162" s="132">
        <f>IF(N162="zákl. přenesená",J162,0)</f>
        <v>0</v>
      </c>
      <c r="BH162" s="132">
        <f>IF(N162="sníž. přenesená",J162,0)</f>
        <v>0</v>
      </c>
      <c r="BI162" s="132">
        <f>IF(N162="nulová",J162,0)</f>
        <v>0</v>
      </c>
      <c r="BJ162" s="15" t="s">
        <v>78</v>
      </c>
      <c r="BK162" s="132">
        <f>ROUND(I162*H162,2)</f>
        <v>0</v>
      </c>
      <c r="BL162" s="15" t="s">
        <v>116</v>
      </c>
      <c r="BM162" s="131" t="s">
        <v>262</v>
      </c>
    </row>
    <row r="163" spans="2:65" s="1" customFormat="1">
      <c r="B163" s="30"/>
      <c r="D163" s="133" t="s">
        <v>118</v>
      </c>
      <c r="F163" s="134" t="s">
        <v>260</v>
      </c>
      <c r="I163" s="135"/>
      <c r="L163" s="30"/>
      <c r="M163" s="136"/>
      <c r="T163" s="51"/>
      <c r="AT163" s="15" t="s">
        <v>118</v>
      </c>
      <c r="AU163" s="15" t="s">
        <v>80</v>
      </c>
    </row>
    <row r="164" spans="2:65" s="1" customFormat="1" ht="16.5" customHeight="1">
      <c r="B164" s="30"/>
      <c r="C164" s="121" t="s">
        <v>263</v>
      </c>
      <c r="D164" s="121" t="s">
        <v>111</v>
      </c>
      <c r="E164" s="122" t="s">
        <v>264</v>
      </c>
      <c r="F164" s="123" t="s">
        <v>265</v>
      </c>
      <c r="G164" s="124" t="s">
        <v>137</v>
      </c>
      <c r="H164" s="237">
        <v>35</v>
      </c>
      <c r="I164" s="125"/>
      <c r="J164" s="126">
        <f>ROUND(I164*H164,2)</f>
        <v>0</v>
      </c>
      <c r="K164" s="123" t="s">
        <v>115</v>
      </c>
      <c r="L164" s="30"/>
      <c r="M164" s="127" t="s">
        <v>19</v>
      </c>
      <c r="N164" s="128" t="s">
        <v>41</v>
      </c>
      <c r="P164" s="129">
        <f>O164*H164</f>
        <v>0</v>
      </c>
      <c r="Q164" s="129">
        <v>0</v>
      </c>
      <c r="R164" s="129">
        <f>Q164*H164</f>
        <v>0</v>
      </c>
      <c r="S164" s="129">
        <v>0</v>
      </c>
      <c r="T164" s="130">
        <f>S164*H164</f>
        <v>0</v>
      </c>
      <c r="AR164" s="131" t="s">
        <v>116</v>
      </c>
      <c r="AT164" s="131" t="s">
        <v>111</v>
      </c>
      <c r="AU164" s="131" t="s">
        <v>80</v>
      </c>
      <c r="AY164" s="15" t="s">
        <v>108</v>
      </c>
      <c r="BE164" s="132">
        <f>IF(N164="základní",J164,0)</f>
        <v>0</v>
      </c>
      <c r="BF164" s="132">
        <f>IF(N164="snížená",J164,0)</f>
        <v>0</v>
      </c>
      <c r="BG164" s="132">
        <f>IF(N164="zákl. přenesená",J164,0)</f>
        <v>0</v>
      </c>
      <c r="BH164" s="132">
        <f>IF(N164="sníž. přenesená",J164,0)</f>
        <v>0</v>
      </c>
      <c r="BI164" s="132">
        <f>IF(N164="nulová",J164,0)</f>
        <v>0</v>
      </c>
      <c r="BJ164" s="15" t="s">
        <v>78</v>
      </c>
      <c r="BK164" s="132">
        <f>ROUND(I164*H164,2)</f>
        <v>0</v>
      </c>
      <c r="BL164" s="15" t="s">
        <v>116</v>
      </c>
      <c r="BM164" s="131" t="s">
        <v>266</v>
      </c>
    </row>
    <row r="165" spans="2:65" s="1" customFormat="1">
      <c r="B165" s="30"/>
      <c r="D165" s="133" t="s">
        <v>118</v>
      </c>
      <c r="F165" s="134" t="s">
        <v>267</v>
      </c>
      <c r="I165" s="135"/>
      <c r="L165" s="30"/>
      <c r="M165" s="136"/>
      <c r="T165" s="51"/>
      <c r="AT165" s="15" t="s">
        <v>118</v>
      </c>
      <c r="AU165" s="15" t="s">
        <v>80</v>
      </c>
    </row>
    <row r="166" spans="2:65" s="1" customFormat="1">
      <c r="B166" s="30"/>
      <c r="D166" s="137" t="s">
        <v>120</v>
      </c>
      <c r="F166" s="138" t="s">
        <v>268</v>
      </c>
      <c r="I166" s="135"/>
      <c r="L166" s="30"/>
      <c r="M166" s="136"/>
      <c r="T166" s="51"/>
      <c r="AT166" s="15" t="s">
        <v>120</v>
      </c>
      <c r="AU166" s="15" t="s">
        <v>80</v>
      </c>
    </row>
    <row r="167" spans="2:65" s="1" customFormat="1" ht="16.5" customHeight="1">
      <c r="B167" s="30"/>
      <c r="C167" s="139" t="s">
        <v>269</v>
      </c>
      <c r="D167" s="139" t="s">
        <v>122</v>
      </c>
      <c r="E167" s="140" t="s">
        <v>270</v>
      </c>
      <c r="F167" s="141" t="s">
        <v>271</v>
      </c>
      <c r="G167" s="142" t="s">
        <v>137</v>
      </c>
      <c r="H167" s="238">
        <v>35</v>
      </c>
      <c r="I167" s="143"/>
      <c r="J167" s="144">
        <f>ROUND(I167*H167,2)</f>
        <v>0</v>
      </c>
      <c r="K167" s="141" t="s">
        <v>19</v>
      </c>
      <c r="L167" s="145"/>
      <c r="M167" s="146" t="s">
        <v>19</v>
      </c>
      <c r="N167" s="147" t="s">
        <v>41</v>
      </c>
      <c r="P167" s="129">
        <f>O167*H167</f>
        <v>0</v>
      </c>
      <c r="Q167" s="129">
        <v>0</v>
      </c>
      <c r="R167" s="129">
        <f>Q167*H167</f>
        <v>0</v>
      </c>
      <c r="S167" s="129">
        <v>0</v>
      </c>
      <c r="T167" s="130">
        <f>S167*H167</f>
        <v>0</v>
      </c>
      <c r="AR167" s="131" t="s">
        <v>125</v>
      </c>
      <c r="AT167" s="131" t="s">
        <v>122</v>
      </c>
      <c r="AU167" s="131" t="s">
        <v>80</v>
      </c>
      <c r="AY167" s="15" t="s">
        <v>108</v>
      </c>
      <c r="BE167" s="132">
        <f>IF(N167="základní",J167,0)</f>
        <v>0</v>
      </c>
      <c r="BF167" s="132">
        <f>IF(N167="snížená",J167,0)</f>
        <v>0</v>
      </c>
      <c r="BG167" s="132">
        <f>IF(N167="zákl. přenesená",J167,0)</f>
        <v>0</v>
      </c>
      <c r="BH167" s="132">
        <f>IF(N167="sníž. přenesená",J167,0)</f>
        <v>0</v>
      </c>
      <c r="BI167" s="132">
        <f>IF(N167="nulová",J167,0)</f>
        <v>0</v>
      </c>
      <c r="BJ167" s="15" t="s">
        <v>78</v>
      </c>
      <c r="BK167" s="132">
        <f>ROUND(I167*H167,2)</f>
        <v>0</v>
      </c>
      <c r="BL167" s="15" t="s">
        <v>116</v>
      </c>
      <c r="BM167" s="131" t="s">
        <v>272</v>
      </c>
    </row>
    <row r="168" spans="2:65" s="1" customFormat="1">
      <c r="B168" s="30"/>
      <c r="D168" s="133" t="s">
        <v>118</v>
      </c>
      <c r="F168" s="134" t="s">
        <v>271</v>
      </c>
      <c r="I168" s="135"/>
      <c r="L168" s="30"/>
      <c r="M168" s="136"/>
      <c r="T168" s="51"/>
      <c r="AT168" s="15" t="s">
        <v>118</v>
      </c>
      <c r="AU168" s="15" t="s">
        <v>80</v>
      </c>
    </row>
    <row r="169" spans="2:65" s="1" customFormat="1" ht="16.5" customHeight="1">
      <c r="B169" s="30"/>
      <c r="C169" s="121" t="s">
        <v>273</v>
      </c>
      <c r="D169" s="121" t="s">
        <v>111</v>
      </c>
      <c r="E169" s="122" t="s">
        <v>274</v>
      </c>
      <c r="F169" s="123" t="s">
        <v>275</v>
      </c>
      <c r="G169" s="124" t="s">
        <v>137</v>
      </c>
      <c r="H169" s="237">
        <v>25</v>
      </c>
      <c r="I169" s="125"/>
      <c r="J169" s="126">
        <f>ROUND(I169*H169,2)</f>
        <v>0</v>
      </c>
      <c r="K169" s="123" t="s">
        <v>115</v>
      </c>
      <c r="L169" s="30"/>
      <c r="M169" s="127" t="s">
        <v>19</v>
      </c>
      <c r="N169" s="128" t="s">
        <v>41</v>
      </c>
      <c r="P169" s="129">
        <f>O169*H169</f>
        <v>0</v>
      </c>
      <c r="Q169" s="129">
        <v>0</v>
      </c>
      <c r="R169" s="129">
        <f>Q169*H169</f>
        <v>0</v>
      </c>
      <c r="S169" s="129">
        <v>0</v>
      </c>
      <c r="T169" s="130">
        <f>S169*H169</f>
        <v>0</v>
      </c>
      <c r="AR169" s="131" t="s">
        <v>116</v>
      </c>
      <c r="AT169" s="131" t="s">
        <v>111</v>
      </c>
      <c r="AU169" s="131" t="s">
        <v>80</v>
      </c>
      <c r="AY169" s="15" t="s">
        <v>108</v>
      </c>
      <c r="BE169" s="132">
        <f>IF(N169="základní",J169,0)</f>
        <v>0</v>
      </c>
      <c r="BF169" s="132">
        <f>IF(N169="snížená",J169,0)</f>
        <v>0</v>
      </c>
      <c r="BG169" s="132">
        <f>IF(N169="zákl. přenesená",J169,0)</f>
        <v>0</v>
      </c>
      <c r="BH169" s="132">
        <f>IF(N169="sníž. přenesená",J169,0)</f>
        <v>0</v>
      </c>
      <c r="BI169" s="132">
        <f>IF(N169="nulová",J169,0)</f>
        <v>0</v>
      </c>
      <c r="BJ169" s="15" t="s">
        <v>78</v>
      </c>
      <c r="BK169" s="132">
        <f>ROUND(I169*H169,2)</f>
        <v>0</v>
      </c>
      <c r="BL169" s="15" t="s">
        <v>116</v>
      </c>
      <c r="BM169" s="131" t="s">
        <v>276</v>
      </c>
    </row>
    <row r="170" spans="2:65" s="1" customFormat="1" ht="19.5">
      <c r="B170" s="30"/>
      <c r="D170" s="133" t="s">
        <v>118</v>
      </c>
      <c r="F170" s="134" t="s">
        <v>277</v>
      </c>
      <c r="I170" s="135"/>
      <c r="L170" s="30"/>
      <c r="M170" s="136"/>
      <c r="T170" s="51"/>
      <c r="AT170" s="15" t="s">
        <v>118</v>
      </c>
      <c r="AU170" s="15" t="s">
        <v>80</v>
      </c>
    </row>
    <row r="171" spans="2:65" s="1" customFormat="1">
      <c r="B171" s="30"/>
      <c r="D171" s="137" t="s">
        <v>120</v>
      </c>
      <c r="F171" s="138" t="s">
        <v>278</v>
      </c>
      <c r="I171" s="135"/>
      <c r="L171" s="30"/>
      <c r="M171" s="136"/>
      <c r="T171" s="51"/>
      <c r="AT171" s="15" t="s">
        <v>120</v>
      </c>
      <c r="AU171" s="15" t="s">
        <v>80</v>
      </c>
    </row>
    <row r="172" spans="2:65" s="1" customFormat="1" ht="16.5" customHeight="1">
      <c r="B172" s="30"/>
      <c r="C172" s="139" t="s">
        <v>279</v>
      </c>
      <c r="D172" s="139" t="s">
        <v>122</v>
      </c>
      <c r="E172" s="140" t="s">
        <v>280</v>
      </c>
      <c r="F172" s="141" t="s">
        <v>281</v>
      </c>
      <c r="G172" s="142" t="s">
        <v>137</v>
      </c>
      <c r="H172" s="238">
        <v>25</v>
      </c>
      <c r="I172" s="143"/>
      <c r="J172" s="144">
        <f>ROUND(I172*H172,2)</f>
        <v>0</v>
      </c>
      <c r="K172" s="141" t="s">
        <v>115</v>
      </c>
      <c r="L172" s="145"/>
      <c r="M172" s="146" t="s">
        <v>19</v>
      </c>
      <c r="N172" s="147" t="s">
        <v>41</v>
      </c>
      <c r="P172" s="129">
        <f>O172*H172</f>
        <v>0</v>
      </c>
      <c r="Q172" s="129">
        <v>4.0000000000000003E-5</v>
      </c>
      <c r="R172" s="129">
        <f>Q172*H172</f>
        <v>1E-3</v>
      </c>
      <c r="S172" s="129">
        <v>0</v>
      </c>
      <c r="T172" s="130">
        <f>S172*H172</f>
        <v>0</v>
      </c>
      <c r="AR172" s="131" t="s">
        <v>125</v>
      </c>
      <c r="AT172" s="131" t="s">
        <v>122</v>
      </c>
      <c r="AU172" s="131" t="s">
        <v>80</v>
      </c>
      <c r="AY172" s="15" t="s">
        <v>108</v>
      </c>
      <c r="BE172" s="132">
        <f>IF(N172="základní",J172,0)</f>
        <v>0</v>
      </c>
      <c r="BF172" s="132">
        <f>IF(N172="snížená",J172,0)</f>
        <v>0</v>
      </c>
      <c r="BG172" s="132">
        <f>IF(N172="zákl. přenesená",J172,0)</f>
        <v>0</v>
      </c>
      <c r="BH172" s="132">
        <f>IF(N172="sníž. přenesená",J172,0)</f>
        <v>0</v>
      </c>
      <c r="BI172" s="132">
        <f>IF(N172="nulová",J172,0)</f>
        <v>0</v>
      </c>
      <c r="BJ172" s="15" t="s">
        <v>78</v>
      </c>
      <c r="BK172" s="132">
        <f>ROUND(I172*H172,2)</f>
        <v>0</v>
      </c>
      <c r="BL172" s="15" t="s">
        <v>116</v>
      </c>
      <c r="BM172" s="131" t="s">
        <v>282</v>
      </c>
    </row>
    <row r="173" spans="2:65" s="1" customFormat="1">
      <c r="B173" s="30"/>
      <c r="D173" s="133" t="s">
        <v>118</v>
      </c>
      <c r="F173" s="134" t="s">
        <v>281</v>
      </c>
      <c r="I173" s="135"/>
      <c r="L173" s="30"/>
      <c r="M173" s="136"/>
      <c r="T173" s="51"/>
      <c r="AT173" s="15" t="s">
        <v>118</v>
      </c>
      <c r="AU173" s="15" t="s">
        <v>80</v>
      </c>
    </row>
    <row r="174" spans="2:65" s="1" customFormat="1" ht="16.5" customHeight="1">
      <c r="B174" s="30"/>
      <c r="C174" s="121" t="s">
        <v>125</v>
      </c>
      <c r="D174" s="121" t="s">
        <v>111</v>
      </c>
      <c r="E174" s="122" t="s">
        <v>283</v>
      </c>
      <c r="F174" s="123" t="s">
        <v>284</v>
      </c>
      <c r="G174" s="124" t="s">
        <v>137</v>
      </c>
      <c r="H174" s="237">
        <v>2</v>
      </c>
      <c r="I174" s="125"/>
      <c r="J174" s="126">
        <f>ROUND(I174*H174,2)</f>
        <v>0</v>
      </c>
      <c r="K174" s="123" t="s">
        <v>115</v>
      </c>
      <c r="L174" s="30"/>
      <c r="M174" s="127" t="s">
        <v>19</v>
      </c>
      <c r="N174" s="128" t="s">
        <v>41</v>
      </c>
      <c r="P174" s="129">
        <f>O174*H174</f>
        <v>0</v>
      </c>
      <c r="Q174" s="129">
        <v>0</v>
      </c>
      <c r="R174" s="129">
        <f>Q174*H174</f>
        <v>0</v>
      </c>
      <c r="S174" s="129">
        <v>0</v>
      </c>
      <c r="T174" s="130">
        <f>S174*H174</f>
        <v>0</v>
      </c>
      <c r="AR174" s="131" t="s">
        <v>116</v>
      </c>
      <c r="AT174" s="131" t="s">
        <v>111</v>
      </c>
      <c r="AU174" s="131" t="s">
        <v>80</v>
      </c>
      <c r="AY174" s="15" t="s">
        <v>108</v>
      </c>
      <c r="BE174" s="132">
        <f>IF(N174="základní",J174,0)</f>
        <v>0</v>
      </c>
      <c r="BF174" s="132">
        <f>IF(N174="snížená",J174,0)</f>
        <v>0</v>
      </c>
      <c r="BG174" s="132">
        <f>IF(N174="zákl. přenesená",J174,0)</f>
        <v>0</v>
      </c>
      <c r="BH174" s="132">
        <f>IF(N174="sníž. přenesená",J174,0)</f>
        <v>0</v>
      </c>
      <c r="BI174" s="132">
        <f>IF(N174="nulová",J174,0)</f>
        <v>0</v>
      </c>
      <c r="BJ174" s="15" t="s">
        <v>78</v>
      </c>
      <c r="BK174" s="132">
        <f>ROUND(I174*H174,2)</f>
        <v>0</v>
      </c>
      <c r="BL174" s="15" t="s">
        <v>116</v>
      </c>
      <c r="BM174" s="131" t="s">
        <v>285</v>
      </c>
    </row>
    <row r="175" spans="2:65" s="1" customFormat="1" ht="19.5">
      <c r="B175" s="30"/>
      <c r="D175" s="133" t="s">
        <v>118</v>
      </c>
      <c r="F175" s="134" t="s">
        <v>286</v>
      </c>
      <c r="I175" s="135"/>
      <c r="L175" s="30"/>
      <c r="M175" s="136"/>
      <c r="T175" s="51"/>
      <c r="AT175" s="15" t="s">
        <v>118</v>
      </c>
      <c r="AU175" s="15" t="s">
        <v>80</v>
      </c>
    </row>
    <row r="176" spans="2:65" s="1" customFormat="1">
      <c r="B176" s="30"/>
      <c r="D176" s="137" t="s">
        <v>120</v>
      </c>
      <c r="F176" s="138" t="s">
        <v>287</v>
      </c>
      <c r="I176" s="135"/>
      <c r="L176" s="30"/>
      <c r="M176" s="136"/>
      <c r="T176" s="51"/>
      <c r="AT176" s="15" t="s">
        <v>120</v>
      </c>
      <c r="AU176" s="15" t="s">
        <v>80</v>
      </c>
    </row>
    <row r="177" spans="2:65" s="1" customFormat="1" ht="16.5" customHeight="1">
      <c r="B177" s="30"/>
      <c r="C177" s="139" t="s">
        <v>288</v>
      </c>
      <c r="D177" s="139" t="s">
        <v>122</v>
      </c>
      <c r="E177" s="140" t="s">
        <v>289</v>
      </c>
      <c r="F177" s="141" t="s">
        <v>290</v>
      </c>
      <c r="G177" s="142" t="s">
        <v>137</v>
      </c>
      <c r="H177" s="238">
        <v>2</v>
      </c>
      <c r="I177" s="143"/>
      <c r="J177" s="144">
        <f>ROUND(I177*H177,2)</f>
        <v>0</v>
      </c>
      <c r="K177" s="141" t="s">
        <v>115</v>
      </c>
      <c r="L177" s="145"/>
      <c r="M177" s="146" t="s">
        <v>19</v>
      </c>
      <c r="N177" s="147" t="s">
        <v>41</v>
      </c>
      <c r="P177" s="129">
        <f>O177*H177</f>
        <v>0</v>
      </c>
      <c r="Q177" s="129">
        <v>4.0000000000000003E-5</v>
      </c>
      <c r="R177" s="129">
        <f>Q177*H177</f>
        <v>8.0000000000000007E-5</v>
      </c>
      <c r="S177" s="129">
        <v>0</v>
      </c>
      <c r="T177" s="130">
        <f>S177*H177</f>
        <v>0</v>
      </c>
      <c r="AR177" s="131" t="s">
        <v>125</v>
      </c>
      <c r="AT177" s="131" t="s">
        <v>122</v>
      </c>
      <c r="AU177" s="131" t="s">
        <v>80</v>
      </c>
      <c r="AY177" s="15" t="s">
        <v>108</v>
      </c>
      <c r="BE177" s="132">
        <f>IF(N177="základní",J177,0)</f>
        <v>0</v>
      </c>
      <c r="BF177" s="132">
        <f>IF(N177="snížená",J177,0)</f>
        <v>0</v>
      </c>
      <c r="BG177" s="132">
        <f>IF(N177="zákl. přenesená",J177,0)</f>
        <v>0</v>
      </c>
      <c r="BH177" s="132">
        <f>IF(N177="sníž. přenesená",J177,0)</f>
        <v>0</v>
      </c>
      <c r="BI177" s="132">
        <f>IF(N177="nulová",J177,0)</f>
        <v>0</v>
      </c>
      <c r="BJ177" s="15" t="s">
        <v>78</v>
      </c>
      <c r="BK177" s="132">
        <f>ROUND(I177*H177,2)</f>
        <v>0</v>
      </c>
      <c r="BL177" s="15" t="s">
        <v>116</v>
      </c>
      <c r="BM177" s="131" t="s">
        <v>291</v>
      </c>
    </row>
    <row r="178" spans="2:65" s="1" customFormat="1">
      <c r="B178" s="30"/>
      <c r="D178" s="133" t="s">
        <v>118</v>
      </c>
      <c r="F178" s="134" t="s">
        <v>290</v>
      </c>
      <c r="I178" s="135"/>
      <c r="L178" s="30"/>
      <c r="M178" s="136"/>
      <c r="T178" s="51"/>
      <c r="AT178" s="15" t="s">
        <v>118</v>
      </c>
      <c r="AU178" s="15" t="s">
        <v>80</v>
      </c>
    </row>
    <row r="179" spans="2:65" s="1" customFormat="1" ht="16.5" customHeight="1">
      <c r="B179" s="30"/>
      <c r="C179" s="121" t="s">
        <v>292</v>
      </c>
      <c r="D179" s="121" t="s">
        <v>111</v>
      </c>
      <c r="E179" s="122" t="s">
        <v>293</v>
      </c>
      <c r="F179" s="123" t="s">
        <v>294</v>
      </c>
      <c r="G179" s="124" t="s">
        <v>137</v>
      </c>
      <c r="H179" s="237">
        <v>4</v>
      </c>
      <c r="I179" s="125"/>
      <c r="J179" s="126">
        <f>ROUND(I179*H179,2)</f>
        <v>0</v>
      </c>
      <c r="K179" s="123" t="s">
        <v>115</v>
      </c>
      <c r="L179" s="30"/>
      <c r="M179" s="127" t="s">
        <v>19</v>
      </c>
      <c r="N179" s="128" t="s">
        <v>41</v>
      </c>
      <c r="P179" s="129">
        <f>O179*H179</f>
        <v>0</v>
      </c>
      <c r="Q179" s="129">
        <v>0</v>
      </c>
      <c r="R179" s="129">
        <f>Q179*H179</f>
        <v>0</v>
      </c>
      <c r="S179" s="129">
        <v>0</v>
      </c>
      <c r="T179" s="130">
        <f>S179*H179</f>
        <v>0</v>
      </c>
      <c r="AR179" s="131" t="s">
        <v>116</v>
      </c>
      <c r="AT179" s="131" t="s">
        <v>111</v>
      </c>
      <c r="AU179" s="131" t="s">
        <v>80</v>
      </c>
      <c r="AY179" s="15" t="s">
        <v>108</v>
      </c>
      <c r="BE179" s="132">
        <f>IF(N179="základní",J179,0)</f>
        <v>0</v>
      </c>
      <c r="BF179" s="132">
        <f>IF(N179="snížená",J179,0)</f>
        <v>0</v>
      </c>
      <c r="BG179" s="132">
        <f>IF(N179="zákl. přenesená",J179,0)</f>
        <v>0</v>
      </c>
      <c r="BH179" s="132">
        <f>IF(N179="sníž. přenesená",J179,0)</f>
        <v>0</v>
      </c>
      <c r="BI179" s="132">
        <f>IF(N179="nulová",J179,0)</f>
        <v>0</v>
      </c>
      <c r="BJ179" s="15" t="s">
        <v>78</v>
      </c>
      <c r="BK179" s="132">
        <f>ROUND(I179*H179,2)</f>
        <v>0</v>
      </c>
      <c r="BL179" s="15" t="s">
        <v>116</v>
      </c>
      <c r="BM179" s="131" t="s">
        <v>295</v>
      </c>
    </row>
    <row r="180" spans="2:65" s="1" customFormat="1" ht="19.5">
      <c r="B180" s="30"/>
      <c r="D180" s="133" t="s">
        <v>118</v>
      </c>
      <c r="F180" s="134" t="s">
        <v>296</v>
      </c>
      <c r="I180" s="135"/>
      <c r="L180" s="30"/>
      <c r="M180" s="136"/>
      <c r="T180" s="51"/>
      <c r="AT180" s="15" t="s">
        <v>118</v>
      </c>
      <c r="AU180" s="15" t="s">
        <v>80</v>
      </c>
    </row>
    <row r="181" spans="2:65" s="1" customFormat="1">
      <c r="B181" s="30"/>
      <c r="D181" s="137" t="s">
        <v>120</v>
      </c>
      <c r="F181" s="138" t="s">
        <v>297</v>
      </c>
      <c r="I181" s="135"/>
      <c r="L181" s="30"/>
      <c r="M181" s="136"/>
      <c r="T181" s="51"/>
      <c r="AT181" s="15" t="s">
        <v>120</v>
      </c>
      <c r="AU181" s="15" t="s">
        <v>80</v>
      </c>
    </row>
    <row r="182" spans="2:65" s="1" customFormat="1" ht="16.5" customHeight="1">
      <c r="B182" s="30"/>
      <c r="C182" s="139" t="s">
        <v>298</v>
      </c>
      <c r="D182" s="139" t="s">
        <v>122</v>
      </c>
      <c r="E182" s="140" t="s">
        <v>299</v>
      </c>
      <c r="F182" s="141" t="s">
        <v>300</v>
      </c>
      <c r="G182" s="142" t="s">
        <v>137</v>
      </c>
      <c r="H182" s="238">
        <v>4</v>
      </c>
      <c r="I182" s="143"/>
      <c r="J182" s="144">
        <f>ROUND(I182*H182,2)</f>
        <v>0</v>
      </c>
      <c r="K182" s="141" t="s">
        <v>115</v>
      </c>
      <c r="L182" s="145"/>
      <c r="M182" s="146" t="s">
        <v>19</v>
      </c>
      <c r="N182" s="147" t="s">
        <v>41</v>
      </c>
      <c r="P182" s="129">
        <f>O182*H182</f>
        <v>0</v>
      </c>
      <c r="Q182" s="129">
        <v>5.0000000000000002E-5</v>
      </c>
      <c r="R182" s="129">
        <f>Q182*H182</f>
        <v>2.0000000000000001E-4</v>
      </c>
      <c r="S182" s="129">
        <v>0</v>
      </c>
      <c r="T182" s="130">
        <f>S182*H182</f>
        <v>0</v>
      </c>
      <c r="AR182" s="131" t="s">
        <v>125</v>
      </c>
      <c r="AT182" s="131" t="s">
        <v>122</v>
      </c>
      <c r="AU182" s="131" t="s">
        <v>80</v>
      </c>
      <c r="AY182" s="15" t="s">
        <v>108</v>
      </c>
      <c r="BE182" s="132">
        <f>IF(N182="základní",J182,0)</f>
        <v>0</v>
      </c>
      <c r="BF182" s="132">
        <f>IF(N182="snížená",J182,0)</f>
        <v>0</v>
      </c>
      <c r="BG182" s="132">
        <f>IF(N182="zákl. přenesená",J182,0)</f>
        <v>0</v>
      </c>
      <c r="BH182" s="132">
        <f>IF(N182="sníž. přenesená",J182,0)</f>
        <v>0</v>
      </c>
      <c r="BI182" s="132">
        <f>IF(N182="nulová",J182,0)</f>
        <v>0</v>
      </c>
      <c r="BJ182" s="15" t="s">
        <v>78</v>
      </c>
      <c r="BK182" s="132">
        <f>ROUND(I182*H182,2)</f>
        <v>0</v>
      </c>
      <c r="BL182" s="15" t="s">
        <v>116</v>
      </c>
      <c r="BM182" s="131" t="s">
        <v>301</v>
      </c>
    </row>
    <row r="183" spans="2:65" s="1" customFormat="1">
      <c r="B183" s="30"/>
      <c r="D183" s="133" t="s">
        <v>118</v>
      </c>
      <c r="F183" s="134" t="s">
        <v>300</v>
      </c>
      <c r="I183" s="135"/>
      <c r="L183" s="30"/>
      <c r="M183" s="136"/>
      <c r="T183" s="51"/>
      <c r="AT183" s="15" t="s">
        <v>118</v>
      </c>
      <c r="AU183" s="15" t="s">
        <v>80</v>
      </c>
    </row>
    <row r="184" spans="2:65" s="1" customFormat="1" ht="16.5" customHeight="1">
      <c r="B184" s="30"/>
      <c r="C184" s="121" t="s">
        <v>302</v>
      </c>
      <c r="D184" s="121" t="s">
        <v>111</v>
      </c>
      <c r="E184" s="122" t="s">
        <v>303</v>
      </c>
      <c r="F184" s="123" t="s">
        <v>304</v>
      </c>
      <c r="G184" s="124" t="s">
        <v>137</v>
      </c>
      <c r="H184" s="237">
        <v>4</v>
      </c>
      <c r="I184" s="125"/>
      <c r="J184" s="126">
        <f>ROUND(I184*H184,2)</f>
        <v>0</v>
      </c>
      <c r="K184" s="123" t="s">
        <v>115</v>
      </c>
      <c r="L184" s="30"/>
      <c r="M184" s="127" t="s">
        <v>19</v>
      </c>
      <c r="N184" s="128" t="s">
        <v>41</v>
      </c>
      <c r="P184" s="129">
        <f>O184*H184</f>
        <v>0</v>
      </c>
      <c r="Q184" s="129">
        <v>0</v>
      </c>
      <c r="R184" s="129">
        <f>Q184*H184</f>
        <v>0</v>
      </c>
      <c r="S184" s="129">
        <v>0</v>
      </c>
      <c r="T184" s="130">
        <f>S184*H184</f>
        <v>0</v>
      </c>
      <c r="AR184" s="131" t="s">
        <v>116</v>
      </c>
      <c r="AT184" s="131" t="s">
        <v>111</v>
      </c>
      <c r="AU184" s="131" t="s">
        <v>80</v>
      </c>
      <c r="AY184" s="15" t="s">
        <v>108</v>
      </c>
      <c r="BE184" s="132">
        <f>IF(N184="základní",J184,0)</f>
        <v>0</v>
      </c>
      <c r="BF184" s="132">
        <f>IF(N184="snížená",J184,0)</f>
        <v>0</v>
      </c>
      <c r="BG184" s="132">
        <f>IF(N184="zákl. přenesená",J184,0)</f>
        <v>0</v>
      </c>
      <c r="BH184" s="132">
        <f>IF(N184="sníž. přenesená",J184,0)</f>
        <v>0</v>
      </c>
      <c r="BI184" s="132">
        <f>IF(N184="nulová",J184,0)</f>
        <v>0</v>
      </c>
      <c r="BJ184" s="15" t="s">
        <v>78</v>
      </c>
      <c r="BK184" s="132">
        <f>ROUND(I184*H184,2)</f>
        <v>0</v>
      </c>
      <c r="BL184" s="15" t="s">
        <v>116</v>
      </c>
      <c r="BM184" s="131" t="s">
        <v>305</v>
      </c>
    </row>
    <row r="185" spans="2:65" s="1" customFormat="1" ht="19.5">
      <c r="B185" s="30"/>
      <c r="D185" s="133" t="s">
        <v>118</v>
      </c>
      <c r="F185" s="134" t="s">
        <v>306</v>
      </c>
      <c r="I185" s="135"/>
      <c r="L185" s="30"/>
      <c r="M185" s="136"/>
      <c r="T185" s="51"/>
      <c r="AT185" s="15" t="s">
        <v>118</v>
      </c>
      <c r="AU185" s="15" t="s">
        <v>80</v>
      </c>
    </row>
    <row r="186" spans="2:65" s="1" customFormat="1">
      <c r="B186" s="30"/>
      <c r="D186" s="137" t="s">
        <v>120</v>
      </c>
      <c r="F186" s="138" t="s">
        <v>307</v>
      </c>
      <c r="I186" s="135"/>
      <c r="L186" s="30"/>
      <c r="M186" s="136"/>
      <c r="T186" s="51"/>
      <c r="AT186" s="15" t="s">
        <v>120</v>
      </c>
      <c r="AU186" s="15" t="s">
        <v>80</v>
      </c>
    </row>
    <row r="187" spans="2:65" s="1" customFormat="1" ht="16.5" customHeight="1">
      <c r="B187" s="30"/>
      <c r="C187" s="139" t="s">
        <v>308</v>
      </c>
      <c r="D187" s="139" t="s">
        <v>122</v>
      </c>
      <c r="E187" s="140" t="s">
        <v>309</v>
      </c>
      <c r="F187" s="141" t="s">
        <v>310</v>
      </c>
      <c r="G187" s="142" t="s">
        <v>137</v>
      </c>
      <c r="H187" s="238">
        <v>4</v>
      </c>
      <c r="I187" s="143"/>
      <c r="J187" s="144">
        <f>ROUND(I187*H187,2)</f>
        <v>0</v>
      </c>
      <c r="K187" s="141" t="s">
        <v>115</v>
      </c>
      <c r="L187" s="145"/>
      <c r="M187" s="146" t="s">
        <v>19</v>
      </c>
      <c r="N187" s="147" t="s">
        <v>41</v>
      </c>
      <c r="P187" s="129">
        <f>O187*H187</f>
        <v>0</v>
      </c>
      <c r="Q187" s="129">
        <v>5.0000000000000002E-5</v>
      </c>
      <c r="R187" s="129">
        <f>Q187*H187</f>
        <v>2.0000000000000001E-4</v>
      </c>
      <c r="S187" s="129">
        <v>0</v>
      </c>
      <c r="T187" s="130">
        <f>S187*H187</f>
        <v>0</v>
      </c>
      <c r="AR187" s="131" t="s">
        <v>125</v>
      </c>
      <c r="AT187" s="131" t="s">
        <v>122</v>
      </c>
      <c r="AU187" s="131" t="s">
        <v>80</v>
      </c>
      <c r="AY187" s="15" t="s">
        <v>108</v>
      </c>
      <c r="BE187" s="132">
        <f>IF(N187="základní",J187,0)</f>
        <v>0</v>
      </c>
      <c r="BF187" s="132">
        <f>IF(N187="snížená",J187,0)</f>
        <v>0</v>
      </c>
      <c r="BG187" s="132">
        <f>IF(N187="zákl. přenesená",J187,0)</f>
        <v>0</v>
      </c>
      <c r="BH187" s="132">
        <f>IF(N187="sníž. přenesená",J187,0)</f>
        <v>0</v>
      </c>
      <c r="BI187" s="132">
        <f>IF(N187="nulová",J187,0)</f>
        <v>0</v>
      </c>
      <c r="BJ187" s="15" t="s">
        <v>78</v>
      </c>
      <c r="BK187" s="132">
        <f>ROUND(I187*H187,2)</f>
        <v>0</v>
      </c>
      <c r="BL187" s="15" t="s">
        <v>116</v>
      </c>
      <c r="BM187" s="131" t="s">
        <v>311</v>
      </c>
    </row>
    <row r="188" spans="2:65" s="1" customFormat="1">
      <c r="B188" s="30"/>
      <c r="D188" s="133" t="s">
        <v>118</v>
      </c>
      <c r="F188" s="134" t="s">
        <v>310</v>
      </c>
      <c r="I188" s="135"/>
      <c r="L188" s="30"/>
      <c r="M188" s="136"/>
      <c r="T188" s="51"/>
      <c r="AT188" s="15" t="s">
        <v>118</v>
      </c>
      <c r="AU188" s="15" t="s">
        <v>80</v>
      </c>
    </row>
    <row r="189" spans="2:65" s="1" customFormat="1" ht="16.5" customHeight="1">
      <c r="B189" s="30"/>
      <c r="C189" s="121" t="s">
        <v>312</v>
      </c>
      <c r="D189" s="121" t="s">
        <v>111</v>
      </c>
      <c r="E189" s="122" t="s">
        <v>313</v>
      </c>
      <c r="F189" s="123" t="s">
        <v>314</v>
      </c>
      <c r="G189" s="124" t="s">
        <v>137</v>
      </c>
      <c r="H189" s="237">
        <v>2</v>
      </c>
      <c r="I189" s="125"/>
      <c r="J189" s="126">
        <f>ROUND(I189*H189,2)</f>
        <v>0</v>
      </c>
      <c r="K189" s="123" t="s">
        <v>115</v>
      </c>
      <c r="L189" s="30"/>
      <c r="M189" s="127" t="s">
        <v>19</v>
      </c>
      <c r="N189" s="128" t="s">
        <v>41</v>
      </c>
      <c r="P189" s="129">
        <f>O189*H189</f>
        <v>0</v>
      </c>
      <c r="Q189" s="129">
        <v>0</v>
      </c>
      <c r="R189" s="129">
        <f>Q189*H189</f>
        <v>0</v>
      </c>
      <c r="S189" s="129">
        <v>0</v>
      </c>
      <c r="T189" s="130">
        <f>S189*H189</f>
        <v>0</v>
      </c>
      <c r="AR189" s="131" t="s">
        <v>116</v>
      </c>
      <c r="AT189" s="131" t="s">
        <v>111</v>
      </c>
      <c r="AU189" s="131" t="s">
        <v>80</v>
      </c>
      <c r="AY189" s="15" t="s">
        <v>108</v>
      </c>
      <c r="BE189" s="132">
        <f>IF(N189="základní",J189,0)</f>
        <v>0</v>
      </c>
      <c r="BF189" s="132">
        <f>IF(N189="snížená",J189,0)</f>
        <v>0</v>
      </c>
      <c r="BG189" s="132">
        <f>IF(N189="zákl. přenesená",J189,0)</f>
        <v>0</v>
      </c>
      <c r="BH189" s="132">
        <f>IF(N189="sníž. přenesená",J189,0)</f>
        <v>0</v>
      </c>
      <c r="BI189" s="132">
        <f>IF(N189="nulová",J189,0)</f>
        <v>0</v>
      </c>
      <c r="BJ189" s="15" t="s">
        <v>78</v>
      </c>
      <c r="BK189" s="132">
        <f>ROUND(I189*H189,2)</f>
        <v>0</v>
      </c>
      <c r="BL189" s="15" t="s">
        <v>116</v>
      </c>
      <c r="BM189" s="131" t="s">
        <v>315</v>
      </c>
    </row>
    <row r="190" spans="2:65" s="1" customFormat="1">
      <c r="B190" s="30"/>
      <c r="D190" s="133" t="s">
        <v>118</v>
      </c>
      <c r="F190" s="134" t="s">
        <v>316</v>
      </c>
      <c r="I190" s="135"/>
      <c r="L190" s="30"/>
      <c r="M190" s="136"/>
      <c r="T190" s="51"/>
      <c r="AT190" s="15" t="s">
        <v>118</v>
      </c>
      <c r="AU190" s="15" t="s">
        <v>80</v>
      </c>
    </row>
    <row r="191" spans="2:65" s="1" customFormat="1">
      <c r="B191" s="30"/>
      <c r="D191" s="137" t="s">
        <v>120</v>
      </c>
      <c r="F191" s="138" t="s">
        <v>317</v>
      </c>
      <c r="I191" s="135"/>
      <c r="L191" s="30"/>
      <c r="M191" s="136"/>
      <c r="T191" s="51"/>
      <c r="AT191" s="15" t="s">
        <v>120</v>
      </c>
      <c r="AU191" s="15" t="s">
        <v>80</v>
      </c>
    </row>
    <row r="192" spans="2:65" s="1" customFormat="1" ht="16.5" customHeight="1">
      <c r="B192" s="30"/>
      <c r="C192" s="139" t="s">
        <v>318</v>
      </c>
      <c r="D192" s="139" t="s">
        <v>122</v>
      </c>
      <c r="E192" s="140" t="s">
        <v>319</v>
      </c>
      <c r="F192" s="141" t="s">
        <v>320</v>
      </c>
      <c r="G192" s="142" t="s">
        <v>137</v>
      </c>
      <c r="H192" s="238">
        <v>2</v>
      </c>
      <c r="I192" s="143"/>
      <c r="J192" s="144">
        <f>ROUND(I192*H192,2)</f>
        <v>0</v>
      </c>
      <c r="K192" s="141" t="s">
        <v>115</v>
      </c>
      <c r="L192" s="145"/>
      <c r="M192" s="146" t="s">
        <v>19</v>
      </c>
      <c r="N192" s="147" t="s">
        <v>41</v>
      </c>
      <c r="P192" s="129">
        <f>O192*H192</f>
        <v>0</v>
      </c>
      <c r="Q192" s="129">
        <v>5.0000000000000001E-4</v>
      </c>
      <c r="R192" s="129">
        <f>Q192*H192</f>
        <v>1E-3</v>
      </c>
      <c r="S192" s="129">
        <v>0</v>
      </c>
      <c r="T192" s="130">
        <f>S192*H192</f>
        <v>0</v>
      </c>
      <c r="AR192" s="131" t="s">
        <v>125</v>
      </c>
      <c r="AT192" s="131" t="s">
        <v>122</v>
      </c>
      <c r="AU192" s="131" t="s">
        <v>80</v>
      </c>
      <c r="AY192" s="15" t="s">
        <v>108</v>
      </c>
      <c r="BE192" s="132">
        <f>IF(N192="základní",J192,0)</f>
        <v>0</v>
      </c>
      <c r="BF192" s="132">
        <f>IF(N192="snížená",J192,0)</f>
        <v>0</v>
      </c>
      <c r="BG192" s="132">
        <f>IF(N192="zákl. přenesená",J192,0)</f>
        <v>0</v>
      </c>
      <c r="BH192" s="132">
        <f>IF(N192="sníž. přenesená",J192,0)</f>
        <v>0</v>
      </c>
      <c r="BI192" s="132">
        <f>IF(N192="nulová",J192,0)</f>
        <v>0</v>
      </c>
      <c r="BJ192" s="15" t="s">
        <v>78</v>
      </c>
      <c r="BK192" s="132">
        <f>ROUND(I192*H192,2)</f>
        <v>0</v>
      </c>
      <c r="BL192" s="15" t="s">
        <v>116</v>
      </c>
      <c r="BM192" s="131" t="s">
        <v>321</v>
      </c>
    </row>
    <row r="193" spans="2:65" s="1" customFormat="1">
      <c r="B193" s="30"/>
      <c r="D193" s="133" t="s">
        <v>118</v>
      </c>
      <c r="F193" s="134" t="s">
        <v>320</v>
      </c>
      <c r="I193" s="135"/>
      <c r="L193" s="30"/>
      <c r="M193" s="136"/>
      <c r="T193" s="51"/>
      <c r="AT193" s="15" t="s">
        <v>118</v>
      </c>
      <c r="AU193" s="15" t="s">
        <v>80</v>
      </c>
    </row>
    <row r="194" spans="2:65" s="1" customFormat="1" ht="16.5" customHeight="1">
      <c r="B194" s="30"/>
      <c r="C194" s="121" t="s">
        <v>322</v>
      </c>
      <c r="D194" s="121" t="s">
        <v>111</v>
      </c>
      <c r="E194" s="122" t="s">
        <v>323</v>
      </c>
      <c r="F194" s="123" t="s">
        <v>324</v>
      </c>
      <c r="G194" s="124" t="s">
        <v>137</v>
      </c>
      <c r="H194" s="237">
        <v>8</v>
      </c>
      <c r="I194" s="125"/>
      <c r="J194" s="126">
        <f>ROUND(I194*H194,2)</f>
        <v>0</v>
      </c>
      <c r="K194" s="123" t="s">
        <v>115</v>
      </c>
      <c r="L194" s="30"/>
      <c r="M194" s="127" t="s">
        <v>19</v>
      </c>
      <c r="N194" s="128" t="s">
        <v>41</v>
      </c>
      <c r="P194" s="129">
        <f>O194*H194</f>
        <v>0</v>
      </c>
      <c r="Q194" s="129">
        <v>0</v>
      </c>
      <c r="R194" s="129">
        <f>Q194*H194</f>
        <v>0</v>
      </c>
      <c r="S194" s="129">
        <v>0</v>
      </c>
      <c r="T194" s="130">
        <f>S194*H194</f>
        <v>0</v>
      </c>
      <c r="AR194" s="131" t="s">
        <v>116</v>
      </c>
      <c r="AT194" s="131" t="s">
        <v>111</v>
      </c>
      <c r="AU194" s="131" t="s">
        <v>80</v>
      </c>
      <c r="AY194" s="15" t="s">
        <v>108</v>
      </c>
      <c r="BE194" s="132">
        <f>IF(N194="základní",J194,0)</f>
        <v>0</v>
      </c>
      <c r="BF194" s="132">
        <f>IF(N194="snížená",J194,0)</f>
        <v>0</v>
      </c>
      <c r="BG194" s="132">
        <f>IF(N194="zákl. přenesená",J194,0)</f>
        <v>0</v>
      </c>
      <c r="BH194" s="132">
        <f>IF(N194="sníž. přenesená",J194,0)</f>
        <v>0</v>
      </c>
      <c r="BI194" s="132">
        <f>IF(N194="nulová",J194,0)</f>
        <v>0</v>
      </c>
      <c r="BJ194" s="15" t="s">
        <v>78</v>
      </c>
      <c r="BK194" s="132">
        <f>ROUND(I194*H194,2)</f>
        <v>0</v>
      </c>
      <c r="BL194" s="15" t="s">
        <v>116</v>
      </c>
      <c r="BM194" s="131" t="s">
        <v>325</v>
      </c>
    </row>
    <row r="195" spans="2:65" s="1" customFormat="1">
      <c r="B195" s="30"/>
      <c r="D195" s="133" t="s">
        <v>118</v>
      </c>
      <c r="F195" s="134" t="s">
        <v>326</v>
      </c>
      <c r="I195" s="135"/>
      <c r="L195" s="30"/>
      <c r="M195" s="136"/>
      <c r="T195" s="51"/>
      <c r="AT195" s="15" t="s">
        <v>118</v>
      </c>
      <c r="AU195" s="15" t="s">
        <v>80</v>
      </c>
    </row>
    <row r="196" spans="2:65" s="1" customFormat="1">
      <c r="B196" s="30"/>
      <c r="D196" s="137" t="s">
        <v>120</v>
      </c>
      <c r="F196" s="138" t="s">
        <v>327</v>
      </c>
      <c r="I196" s="135"/>
      <c r="L196" s="30"/>
      <c r="M196" s="136"/>
      <c r="T196" s="51"/>
      <c r="AT196" s="15" t="s">
        <v>120</v>
      </c>
      <c r="AU196" s="15" t="s">
        <v>80</v>
      </c>
    </row>
    <row r="197" spans="2:65" s="1" customFormat="1" ht="16.5" customHeight="1">
      <c r="B197" s="30"/>
      <c r="C197" s="139" t="s">
        <v>328</v>
      </c>
      <c r="D197" s="139" t="s">
        <v>122</v>
      </c>
      <c r="E197" s="140" t="s">
        <v>329</v>
      </c>
      <c r="F197" s="141" t="s">
        <v>330</v>
      </c>
      <c r="G197" s="142" t="s">
        <v>137</v>
      </c>
      <c r="H197" s="238">
        <v>4</v>
      </c>
      <c r="I197" s="143"/>
      <c r="J197" s="144">
        <f>ROUND(I197*H197,2)</f>
        <v>0</v>
      </c>
      <c r="K197" s="141" t="s">
        <v>115</v>
      </c>
      <c r="L197" s="145"/>
      <c r="M197" s="146" t="s">
        <v>19</v>
      </c>
      <c r="N197" s="147" t="s">
        <v>41</v>
      </c>
      <c r="P197" s="129">
        <f>O197*H197</f>
        <v>0</v>
      </c>
      <c r="Q197" s="129">
        <v>5.0000000000000001E-4</v>
      </c>
      <c r="R197" s="129">
        <f>Q197*H197</f>
        <v>2E-3</v>
      </c>
      <c r="S197" s="129">
        <v>0</v>
      </c>
      <c r="T197" s="130">
        <f>S197*H197</f>
        <v>0</v>
      </c>
      <c r="AR197" s="131" t="s">
        <v>125</v>
      </c>
      <c r="AT197" s="131" t="s">
        <v>122</v>
      </c>
      <c r="AU197" s="131" t="s">
        <v>80</v>
      </c>
      <c r="AY197" s="15" t="s">
        <v>108</v>
      </c>
      <c r="BE197" s="132">
        <f>IF(N197="základní",J197,0)</f>
        <v>0</v>
      </c>
      <c r="BF197" s="132">
        <f>IF(N197="snížená",J197,0)</f>
        <v>0</v>
      </c>
      <c r="BG197" s="132">
        <f>IF(N197="zákl. přenesená",J197,0)</f>
        <v>0</v>
      </c>
      <c r="BH197" s="132">
        <f>IF(N197="sníž. přenesená",J197,0)</f>
        <v>0</v>
      </c>
      <c r="BI197" s="132">
        <f>IF(N197="nulová",J197,0)</f>
        <v>0</v>
      </c>
      <c r="BJ197" s="15" t="s">
        <v>78</v>
      </c>
      <c r="BK197" s="132">
        <f>ROUND(I197*H197,2)</f>
        <v>0</v>
      </c>
      <c r="BL197" s="15" t="s">
        <v>116</v>
      </c>
      <c r="BM197" s="131" t="s">
        <v>331</v>
      </c>
    </row>
    <row r="198" spans="2:65" s="1" customFormat="1">
      <c r="B198" s="30"/>
      <c r="D198" s="133" t="s">
        <v>118</v>
      </c>
      <c r="F198" s="134" t="s">
        <v>330</v>
      </c>
      <c r="I198" s="135"/>
      <c r="L198" s="30"/>
      <c r="M198" s="136"/>
      <c r="T198" s="51"/>
      <c r="AT198" s="15" t="s">
        <v>118</v>
      </c>
      <c r="AU198" s="15" t="s">
        <v>80</v>
      </c>
    </row>
    <row r="199" spans="2:65" s="1" customFormat="1" ht="16.5" customHeight="1">
      <c r="B199" s="30"/>
      <c r="C199" s="139" t="s">
        <v>332</v>
      </c>
      <c r="D199" s="139" t="s">
        <v>122</v>
      </c>
      <c r="E199" s="140" t="s">
        <v>333</v>
      </c>
      <c r="F199" s="141" t="s">
        <v>334</v>
      </c>
      <c r="G199" s="142" t="s">
        <v>137</v>
      </c>
      <c r="H199" s="238">
        <v>4</v>
      </c>
      <c r="I199" s="143"/>
      <c r="J199" s="144">
        <f>ROUND(I199*H199,2)</f>
        <v>0</v>
      </c>
      <c r="K199" s="141" t="s">
        <v>115</v>
      </c>
      <c r="L199" s="145"/>
      <c r="M199" s="146" t="s">
        <v>19</v>
      </c>
      <c r="N199" s="147" t="s">
        <v>41</v>
      </c>
      <c r="P199" s="129">
        <f>O199*H199</f>
        <v>0</v>
      </c>
      <c r="Q199" s="129">
        <v>5.9999999999999995E-4</v>
      </c>
      <c r="R199" s="129">
        <f>Q199*H199</f>
        <v>2.3999999999999998E-3</v>
      </c>
      <c r="S199" s="129">
        <v>0</v>
      </c>
      <c r="T199" s="130">
        <f>S199*H199</f>
        <v>0</v>
      </c>
      <c r="AR199" s="131" t="s">
        <v>125</v>
      </c>
      <c r="AT199" s="131" t="s">
        <v>122</v>
      </c>
      <c r="AU199" s="131" t="s">
        <v>80</v>
      </c>
      <c r="AY199" s="15" t="s">
        <v>108</v>
      </c>
      <c r="BE199" s="132">
        <f>IF(N199="základní",J199,0)</f>
        <v>0</v>
      </c>
      <c r="BF199" s="132">
        <f>IF(N199="snížená",J199,0)</f>
        <v>0</v>
      </c>
      <c r="BG199" s="132">
        <f>IF(N199="zákl. přenesená",J199,0)</f>
        <v>0</v>
      </c>
      <c r="BH199" s="132">
        <f>IF(N199="sníž. přenesená",J199,0)</f>
        <v>0</v>
      </c>
      <c r="BI199" s="132">
        <f>IF(N199="nulová",J199,0)</f>
        <v>0</v>
      </c>
      <c r="BJ199" s="15" t="s">
        <v>78</v>
      </c>
      <c r="BK199" s="132">
        <f>ROUND(I199*H199,2)</f>
        <v>0</v>
      </c>
      <c r="BL199" s="15" t="s">
        <v>116</v>
      </c>
      <c r="BM199" s="131" t="s">
        <v>335</v>
      </c>
    </row>
    <row r="200" spans="2:65" s="1" customFormat="1">
      <c r="B200" s="30"/>
      <c r="D200" s="133" t="s">
        <v>118</v>
      </c>
      <c r="F200" s="134" t="s">
        <v>334</v>
      </c>
      <c r="I200" s="135"/>
      <c r="L200" s="30"/>
      <c r="M200" s="136"/>
      <c r="T200" s="51"/>
      <c r="AT200" s="15" t="s">
        <v>118</v>
      </c>
      <c r="AU200" s="15" t="s">
        <v>80</v>
      </c>
    </row>
    <row r="201" spans="2:65" s="1" customFormat="1" ht="16.5" customHeight="1">
      <c r="B201" s="30"/>
      <c r="C201" s="121" t="s">
        <v>336</v>
      </c>
      <c r="D201" s="121" t="s">
        <v>111</v>
      </c>
      <c r="E201" s="122" t="s">
        <v>337</v>
      </c>
      <c r="F201" s="123" t="s">
        <v>338</v>
      </c>
      <c r="G201" s="124" t="s">
        <v>137</v>
      </c>
      <c r="H201" s="237">
        <v>10</v>
      </c>
      <c r="I201" s="125"/>
      <c r="J201" s="126">
        <f>ROUND(I201*H201,2)</f>
        <v>0</v>
      </c>
      <c r="K201" s="123" t="s">
        <v>115</v>
      </c>
      <c r="L201" s="30"/>
      <c r="M201" s="127" t="s">
        <v>19</v>
      </c>
      <c r="N201" s="128" t="s">
        <v>41</v>
      </c>
      <c r="P201" s="129">
        <f>O201*H201</f>
        <v>0</v>
      </c>
      <c r="Q201" s="129">
        <v>0</v>
      </c>
      <c r="R201" s="129">
        <f>Q201*H201</f>
        <v>0</v>
      </c>
      <c r="S201" s="129">
        <v>0</v>
      </c>
      <c r="T201" s="130">
        <f>S201*H201</f>
        <v>0</v>
      </c>
      <c r="AR201" s="131" t="s">
        <v>116</v>
      </c>
      <c r="AT201" s="131" t="s">
        <v>111</v>
      </c>
      <c r="AU201" s="131" t="s">
        <v>80</v>
      </c>
      <c r="AY201" s="15" t="s">
        <v>108</v>
      </c>
      <c r="BE201" s="132">
        <f>IF(N201="základní",J201,0)</f>
        <v>0</v>
      </c>
      <c r="BF201" s="132">
        <f>IF(N201="snížená",J201,0)</f>
        <v>0</v>
      </c>
      <c r="BG201" s="132">
        <f>IF(N201="zákl. přenesená",J201,0)</f>
        <v>0</v>
      </c>
      <c r="BH201" s="132">
        <f>IF(N201="sníž. přenesená",J201,0)</f>
        <v>0</v>
      </c>
      <c r="BI201" s="132">
        <f>IF(N201="nulová",J201,0)</f>
        <v>0</v>
      </c>
      <c r="BJ201" s="15" t="s">
        <v>78</v>
      </c>
      <c r="BK201" s="132">
        <f>ROUND(I201*H201,2)</f>
        <v>0</v>
      </c>
      <c r="BL201" s="15" t="s">
        <v>116</v>
      </c>
      <c r="BM201" s="131" t="s">
        <v>339</v>
      </c>
    </row>
    <row r="202" spans="2:65" s="1" customFormat="1">
      <c r="B202" s="30"/>
      <c r="D202" s="133" t="s">
        <v>118</v>
      </c>
      <c r="F202" s="134" t="s">
        <v>340</v>
      </c>
      <c r="I202" s="135"/>
      <c r="L202" s="30"/>
      <c r="M202" s="136"/>
      <c r="T202" s="51"/>
      <c r="AT202" s="15" t="s">
        <v>118</v>
      </c>
      <c r="AU202" s="15" t="s">
        <v>80</v>
      </c>
    </row>
    <row r="203" spans="2:65" s="1" customFormat="1">
      <c r="B203" s="30"/>
      <c r="D203" s="137" t="s">
        <v>120</v>
      </c>
      <c r="F203" s="138" t="s">
        <v>341</v>
      </c>
      <c r="I203" s="135"/>
      <c r="L203" s="30"/>
      <c r="M203" s="136"/>
      <c r="T203" s="51"/>
      <c r="AT203" s="15" t="s">
        <v>120</v>
      </c>
      <c r="AU203" s="15" t="s">
        <v>80</v>
      </c>
    </row>
    <row r="204" spans="2:65" s="1" customFormat="1" ht="16.5" customHeight="1">
      <c r="B204" s="30"/>
      <c r="C204" s="121" t="s">
        <v>342</v>
      </c>
      <c r="D204" s="121" t="s">
        <v>111</v>
      </c>
      <c r="E204" s="122" t="s">
        <v>343</v>
      </c>
      <c r="F204" s="123" t="s">
        <v>344</v>
      </c>
      <c r="G204" s="124" t="s">
        <v>137</v>
      </c>
      <c r="H204" s="237">
        <v>2</v>
      </c>
      <c r="I204" s="125"/>
      <c r="J204" s="126">
        <f>ROUND(I204*H204,2)</f>
        <v>0</v>
      </c>
      <c r="K204" s="123" t="s">
        <v>115</v>
      </c>
      <c r="L204" s="30"/>
      <c r="M204" s="127" t="s">
        <v>19</v>
      </c>
      <c r="N204" s="128" t="s">
        <v>41</v>
      </c>
      <c r="P204" s="129">
        <f>O204*H204</f>
        <v>0</v>
      </c>
      <c r="Q204" s="129">
        <v>0</v>
      </c>
      <c r="R204" s="129">
        <f>Q204*H204</f>
        <v>0</v>
      </c>
      <c r="S204" s="129">
        <v>0</v>
      </c>
      <c r="T204" s="130">
        <f>S204*H204</f>
        <v>0</v>
      </c>
      <c r="AR204" s="131" t="s">
        <v>116</v>
      </c>
      <c r="AT204" s="131" t="s">
        <v>111</v>
      </c>
      <c r="AU204" s="131" t="s">
        <v>80</v>
      </c>
      <c r="AY204" s="15" t="s">
        <v>108</v>
      </c>
      <c r="BE204" s="132">
        <f>IF(N204="základní",J204,0)</f>
        <v>0</v>
      </c>
      <c r="BF204" s="132">
        <f>IF(N204="snížená",J204,0)</f>
        <v>0</v>
      </c>
      <c r="BG204" s="132">
        <f>IF(N204="zákl. přenesená",J204,0)</f>
        <v>0</v>
      </c>
      <c r="BH204" s="132">
        <f>IF(N204="sníž. přenesená",J204,0)</f>
        <v>0</v>
      </c>
      <c r="BI204" s="132">
        <f>IF(N204="nulová",J204,0)</f>
        <v>0</v>
      </c>
      <c r="BJ204" s="15" t="s">
        <v>78</v>
      </c>
      <c r="BK204" s="132">
        <f>ROUND(I204*H204,2)</f>
        <v>0</v>
      </c>
      <c r="BL204" s="15" t="s">
        <v>116</v>
      </c>
      <c r="BM204" s="131" t="s">
        <v>345</v>
      </c>
    </row>
    <row r="205" spans="2:65" s="1" customFormat="1">
      <c r="B205" s="30"/>
      <c r="D205" s="133" t="s">
        <v>118</v>
      </c>
      <c r="F205" s="134" t="s">
        <v>346</v>
      </c>
      <c r="I205" s="135"/>
      <c r="L205" s="30"/>
      <c r="M205" s="136"/>
      <c r="T205" s="51"/>
      <c r="AT205" s="15" t="s">
        <v>118</v>
      </c>
      <c r="AU205" s="15" t="s">
        <v>80</v>
      </c>
    </row>
    <row r="206" spans="2:65" s="1" customFormat="1">
      <c r="B206" s="30"/>
      <c r="D206" s="137" t="s">
        <v>120</v>
      </c>
      <c r="F206" s="138" t="s">
        <v>347</v>
      </c>
      <c r="I206" s="135"/>
      <c r="L206" s="30"/>
      <c r="M206" s="136"/>
      <c r="T206" s="51"/>
      <c r="AT206" s="15" t="s">
        <v>120</v>
      </c>
      <c r="AU206" s="15" t="s">
        <v>80</v>
      </c>
    </row>
    <row r="207" spans="2:65" s="1" customFormat="1" ht="16.5" customHeight="1">
      <c r="B207" s="30"/>
      <c r="C207" s="139" t="s">
        <v>348</v>
      </c>
      <c r="D207" s="139" t="s">
        <v>122</v>
      </c>
      <c r="E207" s="140" t="s">
        <v>349</v>
      </c>
      <c r="F207" s="141" t="s">
        <v>350</v>
      </c>
      <c r="G207" s="142" t="s">
        <v>137</v>
      </c>
      <c r="H207" s="238">
        <v>1</v>
      </c>
      <c r="I207" s="143"/>
      <c r="J207" s="144">
        <f>ROUND(I207*H207,2)</f>
        <v>0</v>
      </c>
      <c r="K207" s="141" t="s">
        <v>251</v>
      </c>
      <c r="L207" s="145"/>
      <c r="M207" s="146" t="s">
        <v>19</v>
      </c>
      <c r="N207" s="147" t="s">
        <v>41</v>
      </c>
      <c r="P207" s="129">
        <f>O207*H207</f>
        <v>0</v>
      </c>
      <c r="Q207" s="129">
        <v>1.9000000000000001E-4</v>
      </c>
      <c r="R207" s="129">
        <f>Q207*H207</f>
        <v>1.9000000000000001E-4</v>
      </c>
      <c r="S207" s="129">
        <v>0</v>
      </c>
      <c r="T207" s="130">
        <f>S207*H207</f>
        <v>0</v>
      </c>
      <c r="AR207" s="131" t="s">
        <v>125</v>
      </c>
      <c r="AT207" s="131" t="s">
        <v>122</v>
      </c>
      <c r="AU207" s="131" t="s">
        <v>80</v>
      </c>
      <c r="AY207" s="15" t="s">
        <v>108</v>
      </c>
      <c r="BE207" s="132">
        <f>IF(N207="základní",J207,0)</f>
        <v>0</v>
      </c>
      <c r="BF207" s="132">
        <f>IF(N207="snížená",J207,0)</f>
        <v>0</v>
      </c>
      <c r="BG207" s="132">
        <f>IF(N207="zákl. přenesená",J207,0)</f>
        <v>0</v>
      </c>
      <c r="BH207" s="132">
        <f>IF(N207="sníž. přenesená",J207,0)</f>
        <v>0</v>
      </c>
      <c r="BI207" s="132">
        <f>IF(N207="nulová",J207,0)</f>
        <v>0</v>
      </c>
      <c r="BJ207" s="15" t="s">
        <v>78</v>
      </c>
      <c r="BK207" s="132">
        <f>ROUND(I207*H207,2)</f>
        <v>0</v>
      </c>
      <c r="BL207" s="15" t="s">
        <v>116</v>
      </c>
      <c r="BM207" s="131" t="s">
        <v>351</v>
      </c>
    </row>
    <row r="208" spans="2:65" s="1" customFormat="1">
      <c r="B208" s="30"/>
      <c r="D208" s="133" t="s">
        <v>118</v>
      </c>
      <c r="F208" s="134" t="s">
        <v>350</v>
      </c>
      <c r="I208" s="135"/>
      <c r="L208" s="30"/>
      <c r="M208" s="136"/>
      <c r="T208" s="51"/>
      <c r="AT208" s="15" t="s">
        <v>118</v>
      </c>
      <c r="AU208" s="15" t="s">
        <v>80</v>
      </c>
    </row>
    <row r="209" spans="2:65" s="1" customFormat="1" ht="16.5" customHeight="1">
      <c r="B209" s="30"/>
      <c r="C209" s="139" t="s">
        <v>352</v>
      </c>
      <c r="D209" s="139" t="s">
        <v>122</v>
      </c>
      <c r="E209" s="140" t="s">
        <v>353</v>
      </c>
      <c r="F209" s="141" t="s">
        <v>354</v>
      </c>
      <c r="G209" s="142" t="s">
        <v>137</v>
      </c>
      <c r="H209" s="238">
        <v>1</v>
      </c>
      <c r="I209" s="143"/>
      <c r="J209" s="144">
        <f>ROUND(I209*H209,2)</f>
        <v>0</v>
      </c>
      <c r="K209" s="141" t="s">
        <v>251</v>
      </c>
      <c r="L209" s="145"/>
      <c r="M209" s="146" t="s">
        <v>19</v>
      </c>
      <c r="N209" s="147" t="s">
        <v>41</v>
      </c>
      <c r="P209" s="129">
        <f>O209*H209</f>
        <v>0</v>
      </c>
      <c r="Q209" s="129">
        <v>6.9999999999999994E-5</v>
      </c>
      <c r="R209" s="129">
        <f>Q209*H209</f>
        <v>6.9999999999999994E-5</v>
      </c>
      <c r="S209" s="129">
        <v>0</v>
      </c>
      <c r="T209" s="130">
        <f>S209*H209</f>
        <v>0</v>
      </c>
      <c r="AR209" s="131" t="s">
        <v>125</v>
      </c>
      <c r="AT209" s="131" t="s">
        <v>122</v>
      </c>
      <c r="AU209" s="131" t="s">
        <v>80</v>
      </c>
      <c r="AY209" s="15" t="s">
        <v>108</v>
      </c>
      <c r="BE209" s="132">
        <f>IF(N209="základní",J209,0)</f>
        <v>0</v>
      </c>
      <c r="BF209" s="132">
        <f>IF(N209="snížená",J209,0)</f>
        <v>0</v>
      </c>
      <c r="BG209" s="132">
        <f>IF(N209="zákl. přenesená",J209,0)</f>
        <v>0</v>
      </c>
      <c r="BH209" s="132">
        <f>IF(N209="sníž. přenesená",J209,0)</f>
        <v>0</v>
      </c>
      <c r="BI209" s="132">
        <f>IF(N209="nulová",J209,0)</f>
        <v>0</v>
      </c>
      <c r="BJ209" s="15" t="s">
        <v>78</v>
      </c>
      <c r="BK209" s="132">
        <f>ROUND(I209*H209,2)</f>
        <v>0</v>
      </c>
      <c r="BL209" s="15" t="s">
        <v>116</v>
      </c>
      <c r="BM209" s="131" t="s">
        <v>355</v>
      </c>
    </row>
    <row r="210" spans="2:65" s="1" customFormat="1">
      <c r="B210" s="30"/>
      <c r="D210" s="133" t="s">
        <v>118</v>
      </c>
      <c r="F210" s="134" t="s">
        <v>354</v>
      </c>
      <c r="I210" s="135"/>
      <c r="L210" s="30"/>
      <c r="M210" s="136"/>
      <c r="T210" s="51"/>
      <c r="AT210" s="15" t="s">
        <v>118</v>
      </c>
      <c r="AU210" s="15" t="s">
        <v>80</v>
      </c>
    </row>
    <row r="211" spans="2:65" s="1" customFormat="1" ht="16.5" customHeight="1">
      <c r="B211" s="30"/>
      <c r="C211" s="121" t="s">
        <v>356</v>
      </c>
      <c r="D211" s="121" t="s">
        <v>111</v>
      </c>
      <c r="E211" s="122" t="s">
        <v>357</v>
      </c>
      <c r="F211" s="123" t="s">
        <v>358</v>
      </c>
      <c r="G211" s="124" t="s">
        <v>137</v>
      </c>
      <c r="H211" s="237">
        <v>1</v>
      </c>
      <c r="I211" s="125"/>
      <c r="J211" s="126">
        <f>ROUND(I211*H211,2)</f>
        <v>0</v>
      </c>
      <c r="K211" s="123" t="s">
        <v>115</v>
      </c>
      <c r="L211" s="30"/>
      <c r="M211" s="127" t="s">
        <v>19</v>
      </c>
      <c r="N211" s="128" t="s">
        <v>41</v>
      </c>
      <c r="P211" s="129">
        <f>O211*H211</f>
        <v>0</v>
      </c>
      <c r="Q211" s="129">
        <v>0</v>
      </c>
      <c r="R211" s="129">
        <f>Q211*H211</f>
        <v>0</v>
      </c>
      <c r="S211" s="129">
        <v>0</v>
      </c>
      <c r="T211" s="130">
        <f>S211*H211</f>
        <v>0</v>
      </c>
      <c r="AR211" s="131" t="s">
        <v>116</v>
      </c>
      <c r="AT211" s="131" t="s">
        <v>111</v>
      </c>
      <c r="AU211" s="131" t="s">
        <v>80</v>
      </c>
      <c r="AY211" s="15" t="s">
        <v>108</v>
      </c>
      <c r="BE211" s="132">
        <f>IF(N211="základní",J211,0)</f>
        <v>0</v>
      </c>
      <c r="BF211" s="132">
        <f>IF(N211="snížená",J211,0)</f>
        <v>0</v>
      </c>
      <c r="BG211" s="132">
        <f>IF(N211="zákl. přenesená",J211,0)</f>
        <v>0</v>
      </c>
      <c r="BH211" s="132">
        <f>IF(N211="sníž. přenesená",J211,0)</f>
        <v>0</v>
      </c>
      <c r="BI211" s="132">
        <f>IF(N211="nulová",J211,0)</f>
        <v>0</v>
      </c>
      <c r="BJ211" s="15" t="s">
        <v>78</v>
      </c>
      <c r="BK211" s="132">
        <f>ROUND(I211*H211,2)</f>
        <v>0</v>
      </c>
      <c r="BL211" s="15" t="s">
        <v>116</v>
      </c>
      <c r="BM211" s="131" t="s">
        <v>359</v>
      </c>
    </row>
    <row r="212" spans="2:65" s="1" customFormat="1">
      <c r="B212" s="30"/>
      <c r="D212" s="133" t="s">
        <v>118</v>
      </c>
      <c r="F212" s="134" t="s">
        <v>360</v>
      </c>
      <c r="I212" s="135"/>
      <c r="L212" s="30"/>
      <c r="M212" s="136"/>
      <c r="T212" s="51"/>
      <c r="AT212" s="15" t="s">
        <v>118</v>
      </c>
      <c r="AU212" s="15" t="s">
        <v>80</v>
      </c>
    </row>
    <row r="213" spans="2:65" s="1" customFormat="1">
      <c r="B213" s="30"/>
      <c r="D213" s="137" t="s">
        <v>120</v>
      </c>
      <c r="F213" s="138" t="s">
        <v>361</v>
      </c>
      <c r="I213" s="135"/>
      <c r="L213" s="30"/>
      <c r="M213" s="136"/>
      <c r="T213" s="51"/>
      <c r="AT213" s="15" t="s">
        <v>120</v>
      </c>
      <c r="AU213" s="15" t="s">
        <v>80</v>
      </c>
    </row>
    <row r="214" spans="2:65" s="1" customFormat="1" ht="16.5" customHeight="1">
      <c r="B214" s="30"/>
      <c r="C214" s="139" t="s">
        <v>362</v>
      </c>
      <c r="D214" s="139" t="s">
        <v>122</v>
      </c>
      <c r="E214" s="140" t="s">
        <v>363</v>
      </c>
      <c r="F214" s="141" t="s">
        <v>364</v>
      </c>
      <c r="G214" s="142" t="s">
        <v>137</v>
      </c>
      <c r="H214" s="238">
        <v>1</v>
      </c>
      <c r="I214" s="143"/>
      <c r="J214" s="144">
        <f>ROUND(I214*H214,2)</f>
        <v>0</v>
      </c>
      <c r="K214" s="141" t="s">
        <v>251</v>
      </c>
      <c r="L214" s="145"/>
      <c r="M214" s="146" t="s">
        <v>19</v>
      </c>
      <c r="N214" s="147" t="s">
        <v>41</v>
      </c>
      <c r="P214" s="129">
        <f>O214*H214</f>
        <v>0</v>
      </c>
      <c r="Q214" s="129">
        <v>7.0499999999999998E-3</v>
      </c>
      <c r="R214" s="129">
        <f>Q214*H214</f>
        <v>7.0499999999999998E-3</v>
      </c>
      <c r="S214" s="129">
        <v>0</v>
      </c>
      <c r="T214" s="130">
        <f>S214*H214</f>
        <v>0</v>
      </c>
      <c r="AR214" s="131" t="s">
        <v>125</v>
      </c>
      <c r="AT214" s="131" t="s">
        <v>122</v>
      </c>
      <c r="AU214" s="131" t="s">
        <v>80</v>
      </c>
      <c r="AY214" s="15" t="s">
        <v>108</v>
      </c>
      <c r="BE214" s="132">
        <f>IF(N214="základní",J214,0)</f>
        <v>0</v>
      </c>
      <c r="BF214" s="132">
        <f>IF(N214="snížená",J214,0)</f>
        <v>0</v>
      </c>
      <c r="BG214" s="132">
        <f>IF(N214="zákl. přenesená",J214,0)</f>
        <v>0</v>
      </c>
      <c r="BH214" s="132">
        <f>IF(N214="sníž. přenesená",J214,0)</f>
        <v>0</v>
      </c>
      <c r="BI214" s="132">
        <f>IF(N214="nulová",J214,0)</f>
        <v>0</v>
      </c>
      <c r="BJ214" s="15" t="s">
        <v>78</v>
      </c>
      <c r="BK214" s="132">
        <f>ROUND(I214*H214,2)</f>
        <v>0</v>
      </c>
      <c r="BL214" s="15" t="s">
        <v>116</v>
      </c>
      <c r="BM214" s="131" t="s">
        <v>365</v>
      </c>
    </row>
    <row r="215" spans="2:65" s="1" customFormat="1">
      <c r="B215" s="30"/>
      <c r="D215" s="133" t="s">
        <v>118</v>
      </c>
      <c r="F215" s="134" t="s">
        <v>364</v>
      </c>
      <c r="I215" s="135"/>
      <c r="L215" s="30"/>
      <c r="M215" s="136"/>
      <c r="T215" s="51"/>
      <c r="AT215" s="15" t="s">
        <v>118</v>
      </c>
      <c r="AU215" s="15" t="s">
        <v>80</v>
      </c>
    </row>
    <row r="216" spans="2:65" s="1" customFormat="1" ht="16.5" customHeight="1">
      <c r="B216" s="30"/>
      <c r="C216" s="139" t="s">
        <v>366</v>
      </c>
      <c r="D216" s="139" t="s">
        <v>122</v>
      </c>
      <c r="E216" s="140" t="s">
        <v>367</v>
      </c>
      <c r="F216" s="141" t="s">
        <v>368</v>
      </c>
      <c r="G216" s="142" t="s">
        <v>137</v>
      </c>
      <c r="H216" s="238">
        <v>1</v>
      </c>
      <c r="I216" s="143"/>
      <c r="J216" s="144">
        <f>ROUND(I216*H216,2)</f>
        <v>0</v>
      </c>
      <c r="K216" s="141" t="s">
        <v>251</v>
      </c>
      <c r="L216" s="145"/>
      <c r="M216" s="146" t="s">
        <v>19</v>
      </c>
      <c r="N216" s="147" t="s">
        <v>41</v>
      </c>
      <c r="P216" s="129">
        <f>O216*H216</f>
        <v>0</v>
      </c>
      <c r="Q216" s="129">
        <v>2.4000000000000001E-4</v>
      </c>
      <c r="R216" s="129">
        <f>Q216*H216</f>
        <v>2.4000000000000001E-4</v>
      </c>
      <c r="S216" s="129">
        <v>0</v>
      </c>
      <c r="T216" s="130">
        <f>S216*H216</f>
        <v>0</v>
      </c>
      <c r="AR216" s="131" t="s">
        <v>125</v>
      </c>
      <c r="AT216" s="131" t="s">
        <v>122</v>
      </c>
      <c r="AU216" s="131" t="s">
        <v>80</v>
      </c>
      <c r="AY216" s="15" t="s">
        <v>108</v>
      </c>
      <c r="BE216" s="132">
        <f>IF(N216="základní",J216,0)</f>
        <v>0</v>
      </c>
      <c r="BF216" s="132">
        <f>IF(N216="snížená",J216,0)</f>
        <v>0</v>
      </c>
      <c r="BG216" s="132">
        <f>IF(N216="zákl. přenesená",J216,0)</f>
        <v>0</v>
      </c>
      <c r="BH216" s="132">
        <f>IF(N216="sníž. přenesená",J216,0)</f>
        <v>0</v>
      </c>
      <c r="BI216" s="132">
        <f>IF(N216="nulová",J216,0)</f>
        <v>0</v>
      </c>
      <c r="BJ216" s="15" t="s">
        <v>78</v>
      </c>
      <c r="BK216" s="132">
        <f>ROUND(I216*H216,2)</f>
        <v>0</v>
      </c>
      <c r="BL216" s="15" t="s">
        <v>116</v>
      </c>
      <c r="BM216" s="131" t="s">
        <v>369</v>
      </c>
    </row>
    <row r="217" spans="2:65" s="1" customFormat="1">
      <c r="B217" s="30"/>
      <c r="D217" s="133" t="s">
        <v>118</v>
      </c>
      <c r="F217" s="134" t="s">
        <v>368</v>
      </c>
      <c r="I217" s="135"/>
      <c r="L217" s="30"/>
      <c r="M217" s="136"/>
      <c r="T217" s="51"/>
      <c r="AT217" s="15" t="s">
        <v>118</v>
      </c>
      <c r="AU217" s="15" t="s">
        <v>80</v>
      </c>
    </row>
    <row r="218" spans="2:65" s="1" customFormat="1" ht="16.5" customHeight="1">
      <c r="B218" s="30"/>
      <c r="C218" s="139" t="s">
        <v>370</v>
      </c>
      <c r="D218" s="139" t="s">
        <v>122</v>
      </c>
      <c r="E218" s="140" t="s">
        <v>371</v>
      </c>
      <c r="F218" s="141" t="s">
        <v>372</v>
      </c>
      <c r="G218" s="142" t="s">
        <v>137</v>
      </c>
      <c r="H218" s="238">
        <v>1</v>
      </c>
      <c r="I218" s="143"/>
      <c r="J218" s="144">
        <f>ROUND(I218*H218,2)</f>
        <v>0</v>
      </c>
      <c r="K218" s="141" t="s">
        <v>251</v>
      </c>
      <c r="L218" s="145"/>
      <c r="M218" s="146" t="s">
        <v>19</v>
      </c>
      <c r="N218" s="147" t="s">
        <v>41</v>
      </c>
      <c r="P218" s="129">
        <f>O218*H218</f>
        <v>0</v>
      </c>
      <c r="Q218" s="129">
        <v>1.2999999999999999E-4</v>
      </c>
      <c r="R218" s="129">
        <f>Q218*H218</f>
        <v>1.2999999999999999E-4</v>
      </c>
      <c r="S218" s="129">
        <v>0</v>
      </c>
      <c r="T218" s="130">
        <f>S218*H218</f>
        <v>0</v>
      </c>
      <c r="AR218" s="131" t="s">
        <v>125</v>
      </c>
      <c r="AT218" s="131" t="s">
        <v>122</v>
      </c>
      <c r="AU218" s="131" t="s">
        <v>80</v>
      </c>
      <c r="AY218" s="15" t="s">
        <v>108</v>
      </c>
      <c r="BE218" s="132">
        <f>IF(N218="základní",J218,0)</f>
        <v>0</v>
      </c>
      <c r="BF218" s="132">
        <f>IF(N218="snížená",J218,0)</f>
        <v>0</v>
      </c>
      <c r="BG218" s="132">
        <f>IF(N218="zákl. přenesená",J218,0)</f>
        <v>0</v>
      </c>
      <c r="BH218" s="132">
        <f>IF(N218="sníž. přenesená",J218,0)</f>
        <v>0</v>
      </c>
      <c r="BI218" s="132">
        <f>IF(N218="nulová",J218,0)</f>
        <v>0</v>
      </c>
      <c r="BJ218" s="15" t="s">
        <v>78</v>
      </c>
      <c r="BK218" s="132">
        <f>ROUND(I218*H218,2)</f>
        <v>0</v>
      </c>
      <c r="BL218" s="15" t="s">
        <v>116</v>
      </c>
      <c r="BM218" s="131" t="s">
        <v>373</v>
      </c>
    </row>
    <row r="219" spans="2:65" s="1" customFormat="1">
      <c r="B219" s="30"/>
      <c r="D219" s="133" t="s">
        <v>118</v>
      </c>
      <c r="F219" s="134" t="s">
        <v>372</v>
      </c>
      <c r="I219" s="135"/>
      <c r="L219" s="30"/>
      <c r="M219" s="136"/>
      <c r="T219" s="51"/>
      <c r="AT219" s="15" t="s">
        <v>118</v>
      </c>
      <c r="AU219" s="15" t="s">
        <v>80</v>
      </c>
    </row>
    <row r="220" spans="2:65" s="1" customFormat="1" ht="16.5" customHeight="1">
      <c r="B220" s="30"/>
      <c r="C220" s="139" t="s">
        <v>374</v>
      </c>
      <c r="D220" s="139" t="s">
        <v>122</v>
      </c>
      <c r="E220" s="140" t="s">
        <v>375</v>
      </c>
      <c r="F220" s="141" t="s">
        <v>376</v>
      </c>
      <c r="G220" s="142" t="s">
        <v>137</v>
      </c>
      <c r="H220" s="238">
        <v>1</v>
      </c>
      <c r="I220" s="143"/>
      <c r="J220" s="144">
        <f>ROUND(I220*H220,2)</f>
        <v>0</v>
      </c>
      <c r="K220" s="141" t="s">
        <v>251</v>
      </c>
      <c r="L220" s="145"/>
      <c r="M220" s="146" t="s">
        <v>19</v>
      </c>
      <c r="N220" s="147" t="s">
        <v>41</v>
      </c>
      <c r="P220" s="129">
        <f>O220*H220</f>
        <v>0</v>
      </c>
      <c r="Q220" s="129">
        <v>1.2700000000000001E-3</v>
      </c>
      <c r="R220" s="129">
        <f>Q220*H220</f>
        <v>1.2700000000000001E-3</v>
      </c>
      <c r="S220" s="129">
        <v>0</v>
      </c>
      <c r="T220" s="130">
        <f>S220*H220</f>
        <v>0</v>
      </c>
      <c r="AR220" s="131" t="s">
        <v>125</v>
      </c>
      <c r="AT220" s="131" t="s">
        <v>122</v>
      </c>
      <c r="AU220" s="131" t="s">
        <v>80</v>
      </c>
      <c r="AY220" s="15" t="s">
        <v>108</v>
      </c>
      <c r="BE220" s="132">
        <f>IF(N220="základní",J220,0)</f>
        <v>0</v>
      </c>
      <c r="BF220" s="132">
        <f>IF(N220="snížená",J220,0)</f>
        <v>0</v>
      </c>
      <c r="BG220" s="132">
        <f>IF(N220="zákl. přenesená",J220,0)</f>
        <v>0</v>
      </c>
      <c r="BH220" s="132">
        <f>IF(N220="sníž. přenesená",J220,0)</f>
        <v>0</v>
      </c>
      <c r="BI220" s="132">
        <f>IF(N220="nulová",J220,0)</f>
        <v>0</v>
      </c>
      <c r="BJ220" s="15" t="s">
        <v>78</v>
      </c>
      <c r="BK220" s="132">
        <f>ROUND(I220*H220,2)</f>
        <v>0</v>
      </c>
      <c r="BL220" s="15" t="s">
        <v>116</v>
      </c>
      <c r="BM220" s="131" t="s">
        <v>377</v>
      </c>
    </row>
    <row r="221" spans="2:65" s="1" customFormat="1">
      <c r="B221" s="30"/>
      <c r="D221" s="133" t="s">
        <v>118</v>
      </c>
      <c r="F221" s="134" t="s">
        <v>376</v>
      </c>
      <c r="I221" s="135"/>
      <c r="L221" s="30"/>
      <c r="M221" s="136"/>
      <c r="T221" s="51"/>
      <c r="AT221" s="15" t="s">
        <v>118</v>
      </c>
      <c r="AU221" s="15" t="s">
        <v>80</v>
      </c>
    </row>
    <row r="222" spans="2:65" s="1" customFormat="1" ht="16.5" customHeight="1">
      <c r="B222" s="30"/>
      <c r="C222" s="139" t="s">
        <v>378</v>
      </c>
      <c r="D222" s="139" t="s">
        <v>122</v>
      </c>
      <c r="E222" s="140" t="s">
        <v>379</v>
      </c>
      <c r="F222" s="141" t="s">
        <v>380</v>
      </c>
      <c r="G222" s="142" t="s">
        <v>381</v>
      </c>
      <c r="H222" s="238">
        <v>1</v>
      </c>
      <c r="I222" s="143"/>
      <c r="J222" s="144">
        <f>ROUND(I222*H222,2)</f>
        <v>0</v>
      </c>
      <c r="K222" s="141" t="s">
        <v>251</v>
      </c>
      <c r="L222" s="145"/>
      <c r="M222" s="146" t="s">
        <v>19</v>
      </c>
      <c r="N222" s="147" t="s">
        <v>41</v>
      </c>
      <c r="P222" s="129">
        <f>O222*H222</f>
        <v>0</v>
      </c>
      <c r="Q222" s="129">
        <v>7.7999999999999999E-4</v>
      </c>
      <c r="R222" s="129">
        <f>Q222*H222</f>
        <v>7.7999999999999999E-4</v>
      </c>
      <c r="S222" s="129">
        <v>0</v>
      </c>
      <c r="T222" s="130">
        <f>S222*H222</f>
        <v>0</v>
      </c>
      <c r="AR222" s="131" t="s">
        <v>125</v>
      </c>
      <c r="AT222" s="131" t="s">
        <v>122</v>
      </c>
      <c r="AU222" s="131" t="s">
        <v>80</v>
      </c>
      <c r="AY222" s="15" t="s">
        <v>108</v>
      </c>
      <c r="BE222" s="132">
        <f>IF(N222="základní",J222,0)</f>
        <v>0</v>
      </c>
      <c r="BF222" s="132">
        <f>IF(N222="snížená",J222,0)</f>
        <v>0</v>
      </c>
      <c r="BG222" s="132">
        <f>IF(N222="zákl. přenesená",J222,0)</f>
        <v>0</v>
      </c>
      <c r="BH222" s="132">
        <f>IF(N222="sníž. přenesená",J222,0)</f>
        <v>0</v>
      </c>
      <c r="BI222" s="132">
        <f>IF(N222="nulová",J222,0)</f>
        <v>0</v>
      </c>
      <c r="BJ222" s="15" t="s">
        <v>78</v>
      </c>
      <c r="BK222" s="132">
        <f>ROUND(I222*H222,2)</f>
        <v>0</v>
      </c>
      <c r="BL222" s="15" t="s">
        <v>116</v>
      </c>
      <c r="BM222" s="131" t="s">
        <v>382</v>
      </c>
    </row>
    <row r="223" spans="2:65" s="1" customFormat="1">
      <c r="B223" s="30"/>
      <c r="D223" s="133" t="s">
        <v>118</v>
      </c>
      <c r="F223" s="134" t="s">
        <v>380</v>
      </c>
      <c r="I223" s="135"/>
      <c r="L223" s="30"/>
      <c r="M223" s="136"/>
      <c r="T223" s="51"/>
      <c r="AT223" s="15" t="s">
        <v>118</v>
      </c>
      <c r="AU223" s="15" t="s">
        <v>80</v>
      </c>
    </row>
    <row r="224" spans="2:65" s="1" customFormat="1" ht="16.5" customHeight="1">
      <c r="B224" s="30"/>
      <c r="C224" s="139" t="s">
        <v>383</v>
      </c>
      <c r="D224" s="139" t="s">
        <v>122</v>
      </c>
      <c r="E224" s="140" t="s">
        <v>384</v>
      </c>
      <c r="F224" s="141" t="s">
        <v>385</v>
      </c>
      <c r="G224" s="142" t="s">
        <v>137</v>
      </c>
      <c r="H224" s="238">
        <v>2</v>
      </c>
      <c r="I224" s="143"/>
      <c r="J224" s="144">
        <f>ROUND(I224*H224,2)</f>
        <v>0</v>
      </c>
      <c r="K224" s="141" t="s">
        <v>251</v>
      </c>
      <c r="L224" s="145"/>
      <c r="M224" s="146" t="s">
        <v>19</v>
      </c>
      <c r="N224" s="147" t="s">
        <v>41</v>
      </c>
      <c r="P224" s="129">
        <f>O224*H224</f>
        <v>0</v>
      </c>
      <c r="Q224" s="129">
        <v>1.3999999999999999E-4</v>
      </c>
      <c r="R224" s="129">
        <f>Q224*H224</f>
        <v>2.7999999999999998E-4</v>
      </c>
      <c r="S224" s="129">
        <v>0</v>
      </c>
      <c r="T224" s="130">
        <f>S224*H224</f>
        <v>0</v>
      </c>
      <c r="AR224" s="131" t="s">
        <v>125</v>
      </c>
      <c r="AT224" s="131" t="s">
        <v>122</v>
      </c>
      <c r="AU224" s="131" t="s">
        <v>80</v>
      </c>
      <c r="AY224" s="15" t="s">
        <v>108</v>
      </c>
      <c r="BE224" s="132">
        <f>IF(N224="základní",J224,0)</f>
        <v>0</v>
      </c>
      <c r="BF224" s="132">
        <f>IF(N224="snížená",J224,0)</f>
        <v>0</v>
      </c>
      <c r="BG224" s="132">
        <f>IF(N224="zákl. přenesená",J224,0)</f>
        <v>0</v>
      </c>
      <c r="BH224" s="132">
        <f>IF(N224="sníž. přenesená",J224,0)</f>
        <v>0</v>
      </c>
      <c r="BI224" s="132">
        <f>IF(N224="nulová",J224,0)</f>
        <v>0</v>
      </c>
      <c r="BJ224" s="15" t="s">
        <v>78</v>
      </c>
      <c r="BK224" s="132">
        <f>ROUND(I224*H224,2)</f>
        <v>0</v>
      </c>
      <c r="BL224" s="15" t="s">
        <v>116</v>
      </c>
      <c r="BM224" s="131" t="s">
        <v>386</v>
      </c>
    </row>
    <row r="225" spans="2:65" s="1" customFormat="1">
      <c r="B225" s="30"/>
      <c r="D225" s="133" t="s">
        <v>118</v>
      </c>
      <c r="F225" s="134" t="s">
        <v>385</v>
      </c>
      <c r="I225" s="135"/>
      <c r="L225" s="30"/>
      <c r="M225" s="136"/>
      <c r="T225" s="51"/>
      <c r="AT225" s="15" t="s">
        <v>118</v>
      </c>
      <c r="AU225" s="15" t="s">
        <v>80</v>
      </c>
    </row>
    <row r="226" spans="2:65" s="1" customFormat="1" ht="21.75" customHeight="1">
      <c r="B226" s="30"/>
      <c r="C226" s="121" t="s">
        <v>387</v>
      </c>
      <c r="D226" s="121" t="s">
        <v>111</v>
      </c>
      <c r="E226" s="122" t="s">
        <v>388</v>
      </c>
      <c r="F226" s="123" t="s">
        <v>389</v>
      </c>
      <c r="G226" s="124" t="s">
        <v>137</v>
      </c>
      <c r="H226" s="237">
        <v>42</v>
      </c>
      <c r="I226" s="125"/>
      <c r="J226" s="126">
        <f>ROUND(I226*H226,2)</f>
        <v>0</v>
      </c>
      <c r="K226" s="123" t="s">
        <v>115</v>
      </c>
      <c r="L226" s="30"/>
      <c r="M226" s="127" t="s">
        <v>19</v>
      </c>
      <c r="N226" s="128" t="s">
        <v>41</v>
      </c>
      <c r="P226" s="129">
        <f>O226*H226</f>
        <v>0</v>
      </c>
      <c r="Q226" s="129">
        <v>0</v>
      </c>
      <c r="R226" s="129">
        <f>Q226*H226</f>
        <v>0</v>
      </c>
      <c r="S226" s="129">
        <v>0</v>
      </c>
      <c r="T226" s="130">
        <f>S226*H226</f>
        <v>0</v>
      </c>
      <c r="AR226" s="131" t="s">
        <v>116</v>
      </c>
      <c r="AT226" s="131" t="s">
        <v>111</v>
      </c>
      <c r="AU226" s="131" t="s">
        <v>80</v>
      </c>
      <c r="AY226" s="15" t="s">
        <v>108</v>
      </c>
      <c r="BE226" s="132">
        <f>IF(N226="základní",J226,0)</f>
        <v>0</v>
      </c>
      <c r="BF226" s="132">
        <f>IF(N226="snížená",J226,0)</f>
        <v>0</v>
      </c>
      <c r="BG226" s="132">
        <f>IF(N226="zákl. přenesená",J226,0)</f>
        <v>0</v>
      </c>
      <c r="BH226" s="132">
        <f>IF(N226="sníž. přenesená",J226,0)</f>
        <v>0</v>
      </c>
      <c r="BI226" s="132">
        <f>IF(N226="nulová",J226,0)</f>
        <v>0</v>
      </c>
      <c r="BJ226" s="15" t="s">
        <v>78</v>
      </c>
      <c r="BK226" s="132">
        <f>ROUND(I226*H226,2)</f>
        <v>0</v>
      </c>
      <c r="BL226" s="15" t="s">
        <v>116</v>
      </c>
      <c r="BM226" s="131" t="s">
        <v>390</v>
      </c>
    </row>
    <row r="227" spans="2:65" s="1" customFormat="1" ht="19.5">
      <c r="B227" s="30"/>
      <c r="D227" s="133" t="s">
        <v>118</v>
      </c>
      <c r="F227" s="134" t="s">
        <v>391</v>
      </c>
      <c r="I227" s="135"/>
      <c r="L227" s="30"/>
      <c r="M227" s="136"/>
      <c r="T227" s="51"/>
      <c r="AT227" s="15" t="s">
        <v>118</v>
      </c>
      <c r="AU227" s="15" t="s">
        <v>80</v>
      </c>
    </row>
    <row r="228" spans="2:65" s="1" customFormat="1">
      <c r="B228" s="30"/>
      <c r="D228" s="137" t="s">
        <v>120</v>
      </c>
      <c r="F228" s="138" t="s">
        <v>392</v>
      </c>
      <c r="I228" s="135"/>
      <c r="L228" s="30"/>
      <c r="M228" s="136"/>
      <c r="T228" s="51"/>
      <c r="AT228" s="15" t="s">
        <v>120</v>
      </c>
      <c r="AU228" s="15" t="s">
        <v>80</v>
      </c>
    </row>
    <row r="229" spans="2:65" s="1" customFormat="1" ht="16.5" customHeight="1">
      <c r="B229" s="30"/>
      <c r="C229" s="139" t="s">
        <v>393</v>
      </c>
      <c r="D229" s="139" t="s">
        <v>122</v>
      </c>
      <c r="E229" s="140" t="s">
        <v>394</v>
      </c>
      <c r="F229" s="141" t="s">
        <v>395</v>
      </c>
      <c r="G229" s="142" t="s">
        <v>137</v>
      </c>
      <c r="H229" s="238">
        <v>38</v>
      </c>
      <c r="I229" s="143"/>
      <c r="J229" s="144">
        <f>ROUND(I229*H229,2)</f>
        <v>0</v>
      </c>
      <c r="K229" s="141" t="s">
        <v>115</v>
      </c>
      <c r="L229" s="145"/>
      <c r="M229" s="146" t="s">
        <v>19</v>
      </c>
      <c r="N229" s="147" t="s">
        <v>41</v>
      </c>
      <c r="P229" s="129">
        <f>O229*H229</f>
        <v>0</v>
      </c>
      <c r="Q229" s="129">
        <v>6.9999999999999994E-5</v>
      </c>
      <c r="R229" s="129">
        <f>Q229*H229</f>
        <v>2.6599999999999996E-3</v>
      </c>
      <c r="S229" s="129">
        <v>0</v>
      </c>
      <c r="T229" s="130">
        <f>S229*H229</f>
        <v>0</v>
      </c>
      <c r="AR229" s="131" t="s">
        <v>125</v>
      </c>
      <c r="AT229" s="131" t="s">
        <v>122</v>
      </c>
      <c r="AU229" s="131" t="s">
        <v>80</v>
      </c>
      <c r="AY229" s="15" t="s">
        <v>108</v>
      </c>
      <c r="BE229" s="132">
        <f>IF(N229="základní",J229,0)</f>
        <v>0</v>
      </c>
      <c r="BF229" s="132">
        <f>IF(N229="snížená",J229,0)</f>
        <v>0</v>
      </c>
      <c r="BG229" s="132">
        <f>IF(N229="zákl. přenesená",J229,0)</f>
        <v>0</v>
      </c>
      <c r="BH229" s="132">
        <f>IF(N229="sníž. přenesená",J229,0)</f>
        <v>0</v>
      </c>
      <c r="BI229" s="132">
        <f>IF(N229="nulová",J229,0)</f>
        <v>0</v>
      </c>
      <c r="BJ229" s="15" t="s">
        <v>78</v>
      </c>
      <c r="BK229" s="132">
        <f>ROUND(I229*H229,2)</f>
        <v>0</v>
      </c>
      <c r="BL229" s="15" t="s">
        <v>116</v>
      </c>
      <c r="BM229" s="131" t="s">
        <v>396</v>
      </c>
    </row>
    <row r="230" spans="2:65" s="1" customFormat="1">
      <c r="B230" s="30"/>
      <c r="D230" s="133" t="s">
        <v>118</v>
      </c>
      <c r="F230" s="134" t="s">
        <v>395</v>
      </c>
      <c r="I230" s="135"/>
      <c r="L230" s="30"/>
      <c r="M230" s="136"/>
      <c r="T230" s="51"/>
      <c r="AT230" s="15" t="s">
        <v>118</v>
      </c>
      <c r="AU230" s="15" t="s">
        <v>80</v>
      </c>
    </row>
    <row r="231" spans="2:65" s="1" customFormat="1" ht="16.5" customHeight="1">
      <c r="B231" s="30"/>
      <c r="C231" s="139" t="s">
        <v>397</v>
      </c>
      <c r="D231" s="139" t="s">
        <v>122</v>
      </c>
      <c r="E231" s="140" t="s">
        <v>398</v>
      </c>
      <c r="F231" s="141" t="s">
        <v>399</v>
      </c>
      <c r="G231" s="142" t="s">
        <v>137</v>
      </c>
      <c r="H231" s="238">
        <v>4</v>
      </c>
      <c r="I231" s="143"/>
      <c r="J231" s="144">
        <f>ROUND(I231*H231,2)</f>
        <v>0</v>
      </c>
      <c r="K231" s="141" t="s">
        <v>115</v>
      </c>
      <c r="L231" s="145"/>
      <c r="M231" s="146" t="s">
        <v>19</v>
      </c>
      <c r="N231" s="147" t="s">
        <v>41</v>
      </c>
      <c r="P231" s="129">
        <f>O231*H231</f>
        <v>0</v>
      </c>
      <c r="Q231" s="129">
        <v>1E-4</v>
      </c>
      <c r="R231" s="129">
        <f>Q231*H231</f>
        <v>4.0000000000000002E-4</v>
      </c>
      <c r="S231" s="129">
        <v>0</v>
      </c>
      <c r="T231" s="130">
        <f>S231*H231</f>
        <v>0</v>
      </c>
      <c r="AR231" s="131" t="s">
        <v>125</v>
      </c>
      <c r="AT231" s="131" t="s">
        <v>122</v>
      </c>
      <c r="AU231" s="131" t="s">
        <v>80</v>
      </c>
      <c r="AY231" s="15" t="s">
        <v>108</v>
      </c>
      <c r="BE231" s="132">
        <f>IF(N231="základní",J231,0)</f>
        <v>0</v>
      </c>
      <c r="BF231" s="132">
        <f>IF(N231="snížená",J231,0)</f>
        <v>0</v>
      </c>
      <c r="BG231" s="132">
        <f>IF(N231="zákl. přenesená",J231,0)</f>
        <v>0</v>
      </c>
      <c r="BH231" s="132">
        <f>IF(N231="sníž. přenesená",J231,0)</f>
        <v>0</v>
      </c>
      <c r="BI231" s="132">
        <f>IF(N231="nulová",J231,0)</f>
        <v>0</v>
      </c>
      <c r="BJ231" s="15" t="s">
        <v>78</v>
      </c>
      <c r="BK231" s="132">
        <f>ROUND(I231*H231,2)</f>
        <v>0</v>
      </c>
      <c r="BL231" s="15" t="s">
        <v>116</v>
      </c>
      <c r="BM231" s="131" t="s">
        <v>400</v>
      </c>
    </row>
    <row r="232" spans="2:65" s="1" customFormat="1">
      <c r="B232" s="30"/>
      <c r="D232" s="133" t="s">
        <v>118</v>
      </c>
      <c r="F232" s="134" t="s">
        <v>399</v>
      </c>
      <c r="I232" s="135"/>
      <c r="L232" s="30"/>
      <c r="M232" s="136"/>
      <c r="T232" s="51"/>
      <c r="AT232" s="15" t="s">
        <v>118</v>
      </c>
      <c r="AU232" s="15" t="s">
        <v>80</v>
      </c>
    </row>
    <row r="233" spans="2:65" s="1" customFormat="1" ht="16.5" customHeight="1">
      <c r="B233" s="30"/>
      <c r="C233" s="139" t="s">
        <v>401</v>
      </c>
      <c r="D233" s="139" t="s">
        <v>122</v>
      </c>
      <c r="E233" s="140" t="s">
        <v>402</v>
      </c>
      <c r="F233" s="141" t="s">
        <v>403</v>
      </c>
      <c r="G233" s="142" t="s">
        <v>137</v>
      </c>
      <c r="H233" s="238">
        <v>41</v>
      </c>
      <c r="I233" s="143"/>
      <c r="J233" s="144">
        <f>ROUND(I233*H233,2)</f>
        <v>0</v>
      </c>
      <c r="K233" s="141" t="s">
        <v>115</v>
      </c>
      <c r="L233" s="145"/>
      <c r="M233" s="146" t="s">
        <v>19</v>
      </c>
      <c r="N233" s="147" t="s">
        <v>41</v>
      </c>
      <c r="P233" s="129">
        <f>O233*H233</f>
        <v>0</v>
      </c>
      <c r="Q233" s="129">
        <v>1.0000000000000001E-5</v>
      </c>
      <c r="R233" s="129">
        <f>Q233*H233</f>
        <v>4.1000000000000005E-4</v>
      </c>
      <c r="S233" s="129">
        <v>0</v>
      </c>
      <c r="T233" s="130">
        <f>S233*H233</f>
        <v>0</v>
      </c>
      <c r="AR233" s="131" t="s">
        <v>125</v>
      </c>
      <c r="AT233" s="131" t="s">
        <v>122</v>
      </c>
      <c r="AU233" s="131" t="s">
        <v>80</v>
      </c>
      <c r="AY233" s="15" t="s">
        <v>108</v>
      </c>
      <c r="BE233" s="132">
        <f>IF(N233="základní",J233,0)</f>
        <v>0</v>
      </c>
      <c r="BF233" s="132">
        <f>IF(N233="snížená",J233,0)</f>
        <v>0</v>
      </c>
      <c r="BG233" s="132">
        <f>IF(N233="zákl. přenesená",J233,0)</f>
        <v>0</v>
      </c>
      <c r="BH233" s="132">
        <f>IF(N233="sníž. přenesená",J233,0)</f>
        <v>0</v>
      </c>
      <c r="BI233" s="132">
        <f>IF(N233="nulová",J233,0)</f>
        <v>0</v>
      </c>
      <c r="BJ233" s="15" t="s">
        <v>78</v>
      </c>
      <c r="BK233" s="132">
        <f>ROUND(I233*H233,2)</f>
        <v>0</v>
      </c>
      <c r="BL233" s="15" t="s">
        <v>116</v>
      </c>
      <c r="BM233" s="131" t="s">
        <v>404</v>
      </c>
    </row>
    <row r="234" spans="2:65" s="1" customFormat="1">
      <c r="B234" s="30"/>
      <c r="D234" s="133" t="s">
        <v>118</v>
      </c>
      <c r="F234" s="134" t="s">
        <v>403</v>
      </c>
      <c r="I234" s="135"/>
      <c r="L234" s="30"/>
      <c r="M234" s="136"/>
      <c r="T234" s="51"/>
      <c r="AT234" s="15" t="s">
        <v>118</v>
      </c>
      <c r="AU234" s="15" t="s">
        <v>80</v>
      </c>
    </row>
    <row r="235" spans="2:65" s="1" customFormat="1" ht="16.5" customHeight="1">
      <c r="B235" s="30"/>
      <c r="C235" s="139" t="s">
        <v>405</v>
      </c>
      <c r="D235" s="139" t="s">
        <v>122</v>
      </c>
      <c r="E235" s="140" t="s">
        <v>406</v>
      </c>
      <c r="F235" s="141" t="s">
        <v>407</v>
      </c>
      <c r="G235" s="142" t="s">
        <v>137</v>
      </c>
      <c r="H235" s="238">
        <v>9</v>
      </c>
      <c r="I235" s="143"/>
      <c r="J235" s="144">
        <f>ROUND(I235*H235,2)</f>
        <v>0</v>
      </c>
      <c r="K235" s="141" t="s">
        <v>115</v>
      </c>
      <c r="L235" s="145"/>
      <c r="M235" s="146" t="s">
        <v>19</v>
      </c>
      <c r="N235" s="147" t="s">
        <v>41</v>
      </c>
      <c r="P235" s="129">
        <f>O235*H235</f>
        <v>0</v>
      </c>
      <c r="Q235" s="129">
        <v>2.0000000000000002E-5</v>
      </c>
      <c r="R235" s="129">
        <f>Q235*H235</f>
        <v>1.8000000000000001E-4</v>
      </c>
      <c r="S235" s="129">
        <v>0</v>
      </c>
      <c r="T235" s="130">
        <f>S235*H235</f>
        <v>0</v>
      </c>
      <c r="AR235" s="131" t="s">
        <v>125</v>
      </c>
      <c r="AT235" s="131" t="s">
        <v>122</v>
      </c>
      <c r="AU235" s="131" t="s">
        <v>80</v>
      </c>
      <c r="AY235" s="15" t="s">
        <v>108</v>
      </c>
      <c r="BE235" s="132">
        <f>IF(N235="základní",J235,0)</f>
        <v>0</v>
      </c>
      <c r="BF235" s="132">
        <f>IF(N235="snížená",J235,0)</f>
        <v>0</v>
      </c>
      <c r="BG235" s="132">
        <f>IF(N235="zákl. přenesená",J235,0)</f>
        <v>0</v>
      </c>
      <c r="BH235" s="132">
        <f>IF(N235="sníž. přenesená",J235,0)</f>
        <v>0</v>
      </c>
      <c r="BI235" s="132">
        <f>IF(N235="nulová",J235,0)</f>
        <v>0</v>
      </c>
      <c r="BJ235" s="15" t="s">
        <v>78</v>
      </c>
      <c r="BK235" s="132">
        <f>ROUND(I235*H235,2)</f>
        <v>0</v>
      </c>
      <c r="BL235" s="15" t="s">
        <v>116</v>
      </c>
      <c r="BM235" s="131" t="s">
        <v>408</v>
      </c>
    </row>
    <row r="236" spans="2:65" s="1" customFormat="1">
      <c r="B236" s="30"/>
      <c r="D236" s="133" t="s">
        <v>118</v>
      </c>
      <c r="F236" s="134" t="s">
        <v>407</v>
      </c>
      <c r="I236" s="135"/>
      <c r="L236" s="30"/>
      <c r="M236" s="136"/>
      <c r="T236" s="51"/>
      <c r="AT236" s="15" t="s">
        <v>118</v>
      </c>
      <c r="AU236" s="15" t="s">
        <v>80</v>
      </c>
    </row>
    <row r="237" spans="2:65" s="1" customFormat="1" ht="16.5" customHeight="1">
      <c r="B237" s="30"/>
      <c r="C237" s="139" t="s">
        <v>409</v>
      </c>
      <c r="D237" s="139" t="s">
        <v>122</v>
      </c>
      <c r="E237" s="140" t="s">
        <v>410</v>
      </c>
      <c r="F237" s="141" t="s">
        <v>411</v>
      </c>
      <c r="G237" s="142" t="s">
        <v>137</v>
      </c>
      <c r="H237" s="238">
        <v>2</v>
      </c>
      <c r="I237" s="143"/>
      <c r="J237" s="144">
        <f>ROUND(I237*H237,2)</f>
        <v>0</v>
      </c>
      <c r="K237" s="141" t="s">
        <v>115</v>
      </c>
      <c r="L237" s="145"/>
      <c r="M237" s="146" t="s">
        <v>19</v>
      </c>
      <c r="N237" s="147" t="s">
        <v>41</v>
      </c>
      <c r="P237" s="129">
        <f>O237*H237</f>
        <v>0</v>
      </c>
      <c r="Q237" s="129">
        <v>3.0000000000000001E-5</v>
      </c>
      <c r="R237" s="129">
        <f>Q237*H237</f>
        <v>6.0000000000000002E-5</v>
      </c>
      <c r="S237" s="129">
        <v>0</v>
      </c>
      <c r="T237" s="130">
        <f>S237*H237</f>
        <v>0</v>
      </c>
      <c r="AR237" s="131" t="s">
        <v>125</v>
      </c>
      <c r="AT237" s="131" t="s">
        <v>122</v>
      </c>
      <c r="AU237" s="131" t="s">
        <v>80</v>
      </c>
      <c r="AY237" s="15" t="s">
        <v>108</v>
      </c>
      <c r="BE237" s="132">
        <f>IF(N237="základní",J237,0)</f>
        <v>0</v>
      </c>
      <c r="BF237" s="132">
        <f>IF(N237="snížená",J237,0)</f>
        <v>0</v>
      </c>
      <c r="BG237" s="132">
        <f>IF(N237="zákl. přenesená",J237,0)</f>
        <v>0</v>
      </c>
      <c r="BH237" s="132">
        <f>IF(N237="sníž. přenesená",J237,0)</f>
        <v>0</v>
      </c>
      <c r="BI237" s="132">
        <f>IF(N237="nulová",J237,0)</f>
        <v>0</v>
      </c>
      <c r="BJ237" s="15" t="s">
        <v>78</v>
      </c>
      <c r="BK237" s="132">
        <f>ROUND(I237*H237,2)</f>
        <v>0</v>
      </c>
      <c r="BL237" s="15" t="s">
        <v>116</v>
      </c>
      <c r="BM237" s="131" t="s">
        <v>412</v>
      </c>
    </row>
    <row r="238" spans="2:65" s="1" customFormat="1">
      <c r="B238" s="30"/>
      <c r="D238" s="133" t="s">
        <v>118</v>
      </c>
      <c r="F238" s="134" t="s">
        <v>411</v>
      </c>
      <c r="I238" s="135"/>
      <c r="L238" s="30"/>
      <c r="M238" s="136"/>
      <c r="T238" s="51"/>
      <c r="AT238" s="15" t="s">
        <v>118</v>
      </c>
      <c r="AU238" s="15" t="s">
        <v>80</v>
      </c>
    </row>
    <row r="239" spans="2:65" s="1" customFormat="1" ht="24.2" customHeight="1">
      <c r="B239" s="30"/>
      <c r="C239" s="121" t="s">
        <v>413</v>
      </c>
      <c r="D239" s="121" t="s">
        <v>111</v>
      </c>
      <c r="E239" s="122" t="s">
        <v>414</v>
      </c>
      <c r="F239" s="123" t="s">
        <v>415</v>
      </c>
      <c r="G239" s="124" t="s">
        <v>137</v>
      </c>
      <c r="H239" s="237">
        <v>5</v>
      </c>
      <c r="I239" s="125"/>
      <c r="J239" s="126">
        <f>ROUND(I239*H239,2)</f>
        <v>0</v>
      </c>
      <c r="K239" s="123" t="s">
        <v>115</v>
      </c>
      <c r="L239" s="30"/>
      <c r="M239" s="127" t="s">
        <v>19</v>
      </c>
      <c r="N239" s="128" t="s">
        <v>41</v>
      </c>
      <c r="P239" s="129">
        <f>O239*H239</f>
        <v>0</v>
      </c>
      <c r="Q239" s="129">
        <v>0</v>
      </c>
      <c r="R239" s="129">
        <f>Q239*H239</f>
        <v>0</v>
      </c>
      <c r="S239" s="129">
        <v>0</v>
      </c>
      <c r="T239" s="130">
        <f>S239*H239</f>
        <v>0</v>
      </c>
      <c r="AR239" s="131" t="s">
        <v>116</v>
      </c>
      <c r="AT239" s="131" t="s">
        <v>111</v>
      </c>
      <c r="AU239" s="131" t="s">
        <v>80</v>
      </c>
      <c r="AY239" s="15" t="s">
        <v>108</v>
      </c>
      <c r="BE239" s="132">
        <f>IF(N239="základní",J239,0)</f>
        <v>0</v>
      </c>
      <c r="BF239" s="132">
        <f>IF(N239="snížená",J239,0)</f>
        <v>0</v>
      </c>
      <c r="BG239" s="132">
        <f>IF(N239="zákl. přenesená",J239,0)</f>
        <v>0</v>
      </c>
      <c r="BH239" s="132">
        <f>IF(N239="sníž. přenesená",J239,0)</f>
        <v>0</v>
      </c>
      <c r="BI239" s="132">
        <f>IF(N239="nulová",J239,0)</f>
        <v>0</v>
      </c>
      <c r="BJ239" s="15" t="s">
        <v>78</v>
      </c>
      <c r="BK239" s="132">
        <f>ROUND(I239*H239,2)</f>
        <v>0</v>
      </c>
      <c r="BL239" s="15" t="s">
        <v>116</v>
      </c>
      <c r="BM239" s="131" t="s">
        <v>416</v>
      </c>
    </row>
    <row r="240" spans="2:65" s="1" customFormat="1">
      <c r="B240" s="30"/>
      <c r="D240" s="133" t="s">
        <v>118</v>
      </c>
      <c r="F240" s="134" t="s">
        <v>417</v>
      </c>
      <c r="I240" s="135"/>
      <c r="L240" s="30"/>
      <c r="M240" s="136"/>
      <c r="T240" s="51"/>
      <c r="AT240" s="15" t="s">
        <v>118</v>
      </c>
      <c r="AU240" s="15" t="s">
        <v>80</v>
      </c>
    </row>
    <row r="241" spans="2:65" s="1" customFormat="1">
      <c r="B241" s="30"/>
      <c r="D241" s="137" t="s">
        <v>120</v>
      </c>
      <c r="F241" s="138" t="s">
        <v>418</v>
      </c>
      <c r="I241" s="135"/>
      <c r="L241" s="30"/>
      <c r="M241" s="136"/>
      <c r="T241" s="51"/>
      <c r="AT241" s="15" t="s">
        <v>120</v>
      </c>
      <c r="AU241" s="15" t="s">
        <v>80</v>
      </c>
    </row>
    <row r="242" spans="2:65" s="1" customFormat="1" ht="16.5" customHeight="1">
      <c r="B242" s="30"/>
      <c r="C242" s="139" t="s">
        <v>419</v>
      </c>
      <c r="D242" s="139" t="s">
        <v>122</v>
      </c>
      <c r="E242" s="140" t="s">
        <v>420</v>
      </c>
      <c r="F242" s="141" t="s">
        <v>421</v>
      </c>
      <c r="G242" s="142" t="s">
        <v>137</v>
      </c>
      <c r="H242" s="238">
        <v>5</v>
      </c>
      <c r="I242" s="143"/>
      <c r="J242" s="144">
        <f>ROUND(I242*H242,2)</f>
        <v>0</v>
      </c>
      <c r="K242" s="141" t="s">
        <v>251</v>
      </c>
      <c r="L242" s="145"/>
      <c r="M242" s="146" t="s">
        <v>19</v>
      </c>
      <c r="N242" s="147" t="s">
        <v>41</v>
      </c>
      <c r="P242" s="129">
        <f>O242*H242</f>
        <v>0</v>
      </c>
      <c r="Q242" s="129">
        <v>2.4000000000000001E-4</v>
      </c>
      <c r="R242" s="129">
        <f>Q242*H242</f>
        <v>1.2000000000000001E-3</v>
      </c>
      <c r="S242" s="129">
        <v>0</v>
      </c>
      <c r="T242" s="130">
        <f>S242*H242</f>
        <v>0</v>
      </c>
      <c r="AR242" s="131" t="s">
        <v>125</v>
      </c>
      <c r="AT242" s="131" t="s">
        <v>122</v>
      </c>
      <c r="AU242" s="131" t="s">
        <v>80</v>
      </c>
      <c r="AY242" s="15" t="s">
        <v>108</v>
      </c>
      <c r="BE242" s="132">
        <f>IF(N242="základní",J242,0)</f>
        <v>0</v>
      </c>
      <c r="BF242" s="132">
        <f>IF(N242="snížená",J242,0)</f>
        <v>0</v>
      </c>
      <c r="BG242" s="132">
        <f>IF(N242="zákl. přenesená",J242,0)</f>
        <v>0</v>
      </c>
      <c r="BH242" s="132">
        <f>IF(N242="sníž. přenesená",J242,0)</f>
        <v>0</v>
      </c>
      <c r="BI242" s="132">
        <f>IF(N242="nulová",J242,0)</f>
        <v>0</v>
      </c>
      <c r="BJ242" s="15" t="s">
        <v>78</v>
      </c>
      <c r="BK242" s="132">
        <f>ROUND(I242*H242,2)</f>
        <v>0</v>
      </c>
      <c r="BL242" s="15" t="s">
        <v>116</v>
      </c>
      <c r="BM242" s="131" t="s">
        <v>422</v>
      </c>
    </row>
    <row r="243" spans="2:65" s="1" customFormat="1">
      <c r="B243" s="30"/>
      <c r="D243" s="133" t="s">
        <v>118</v>
      </c>
      <c r="F243" s="134" t="s">
        <v>421</v>
      </c>
      <c r="I243" s="135"/>
      <c r="L243" s="30"/>
      <c r="M243" s="136"/>
      <c r="T243" s="51"/>
      <c r="AT243" s="15" t="s">
        <v>118</v>
      </c>
      <c r="AU243" s="15" t="s">
        <v>80</v>
      </c>
    </row>
    <row r="244" spans="2:65" s="1" customFormat="1" ht="16.5" customHeight="1">
      <c r="B244" s="30"/>
      <c r="C244" s="121" t="s">
        <v>423</v>
      </c>
      <c r="D244" s="121" t="s">
        <v>111</v>
      </c>
      <c r="E244" s="122" t="s">
        <v>424</v>
      </c>
      <c r="F244" s="123" t="s">
        <v>425</v>
      </c>
      <c r="G244" s="124" t="s">
        <v>137</v>
      </c>
      <c r="H244" s="237">
        <v>32</v>
      </c>
      <c r="I244" s="125"/>
      <c r="J244" s="126">
        <f>ROUND(I244*H244,2)</f>
        <v>0</v>
      </c>
      <c r="K244" s="123" t="s">
        <v>115</v>
      </c>
      <c r="L244" s="30"/>
      <c r="M244" s="127" t="s">
        <v>19</v>
      </c>
      <c r="N244" s="128" t="s">
        <v>41</v>
      </c>
      <c r="P244" s="129">
        <f>O244*H244</f>
        <v>0</v>
      </c>
      <c r="Q244" s="129">
        <v>0</v>
      </c>
      <c r="R244" s="129">
        <f>Q244*H244</f>
        <v>0</v>
      </c>
      <c r="S244" s="129">
        <v>0</v>
      </c>
      <c r="T244" s="130">
        <f>S244*H244</f>
        <v>0</v>
      </c>
      <c r="AR244" s="131" t="s">
        <v>116</v>
      </c>
      <c r="AT244" s="131" t="s">
        <v>111</v>
      </c>
      <c r="AU244" s="131" t="s">
        <v>80</v>
      </c>
      <c r="AY244" s="15" t="s">
        <v>108</v>
      </c>
      <c r="BE244" s="132">
        <f>IF(N244="základní",J244,0)</f>
        <v>0</v>
      </c>
      <c r="BF244" s="132">
        <f>IF(N244="snížená",J244,0)</f>
        <v>0</v>
      </c>
      <c r="BG244" s="132">
        <f>IF(N244="zákl. přenesená",J244,0)</f>
        <v>0</v>
      </c>
      <c r="BH244" s="132">
        <f>IF(N244="sníž. přenesená",J244,0)</f>
        <v>0</v>
      </c>
      <c r="BI244" s="132">
        <f>IF(N244="nulová",J244,0)</f>
        <v>0</v>
      </c>
      <c r="BJ244" s="15" t="s">
        <v>78</v>
      </c>
      <c r="BK244" s="132">
        <f>ROUND(I244*H244,2)</f>
        <v>0</v>
      </c>
      <c r="BL244" s="15" t="s">
        <v>116</v>
      </c>
      <c r="BM244" s="131" t="s">
        <v>426</v>
      </c>
    </row>
    <row r="245" spans="2:65" s="1" customFormat="1">
      <c r="B245" s="30"/>
      <c r="D245" s="133" t="s">
        <v>118</v>
      </c>
      <c r="F245" s="134" t="s">
        <v>427</v>
      </c>
      <c r="I245" s="135"/>
      <c r="L245" s="30"/>
      <c r="M245" s="136"/>
      <c r="T245" s="51"/>
      <c r="AT245" s="15" t="s">
        <v>118</v>
      </c>
      <c r="AU245" s="15" t="s">
        <v>80</v>
      </c>
    </row>
    <row r="246" spans="2:65" s="1" customFormat="1">
      <c r="B246" s="30"/>
      <c r="D246" s="137" t="s">
        <v>120</v>
      </c>
      <c r="F246" s="138" t="s">
        <v>428</v>
      </c>
      <c r="I246" s="135"/>
      <c r="L246" s="30"/>
      <c r="M246" s="136"/>
      <c r="T246" s="51"/>
      <c r="AT246" s="15" t="s">
        <v>120</v>
      </c>
      <c r="AU246" s="15" t="s">
        <v>80</v>
      </c>
    </row>
    <row r="247" spans="2:65" s="1" customFormat="1" ht="16.5" customHeight="1">
      <c r="B247" s="30"/>
      <c r="C247" s="139" t="s">
        <v>429</v>
      </c>
      <c r="D247" s="139" t="s">
        <v>122</v>
      </c>
      <c r="E247" s="140" t="s">
        <v>430</v>
      </c>
      <c r="F247" s="141" t="s">
        <v>431</v>
      </c>
      <c r="G247" s="142" t="s">
        <v>137</v>
      </c>
      <c r="H247" s="238">
        <v>8</v>
      </c>
      <c r="I247" s="143"/>
      <c r="J247" s="144">
        <f>ROUND(I247*H247,2)</f>
        <v>0</v>
      </c>
      <c r="K247" s="141" t="s">
        <v>115</v>
      </c>
      <c r="L247" s="145"/>
      <c r="M247" s="146" t="s">
        <v>19</v>
      </c>
      <c r="N247" s="147" t="s">
        <v>41</v>
      </c>
      <c r="P247" s="129">
        <f>O247*H247</f>
        <v>0</v>
      </c>
      <c r="Q247" s="129">
        <v>4.0000000000000002E-4</v>
      </c>
      <c r="R247" s="129">
        <f>Q247*H247</f>
        <v>3.2000000000000002E-3</v>
      </c>
      <c r="S247" s="129">
        <v>0</v>
      </c>
      <c r="T247" s="130">
        <f>S247*H247</f>
        <v>0</v>
      </c>
      <c r="AR247" s="131" t="s">
        <v>125</v>
      </c>
      <c r="AT247" s="131" t="s">
        <v>122</v>
      </c>
      <c r="AU247" s="131" t="s">
        <v>80</v>
      </c>
      <c r="AY247" s="15" t="s">
        <v>108</v>
      </c>
      <c r="BE247" s="132">
        <f>IF(N247="základní",J247,0)</f>
        <v>0</v>
      </c>
      <c r="BF247" s="132">
        <f>IF(N247="snížená",J247,0)</f>
        <v>0</v>
      </c>
      <c r="BG247" s="132">
        <f>IF(N247="zákl. přenesená",J247,0)</f>
        <v>0</v>
      </c>
      <c r="BH247" s="132">
        <f>IF(N247="sníž. přenesená",J247,0)</f>
        <v>0</v>
      </c>
      <c r="BI247" s="132">
        <f>IF(N247="nulová",J247,0)</f>
        <v>0</v>
      </c>
      <c r="BJ247" s="15" t="s">
        <v>78</v>
      </c>
      <c r="BK247" s="132">
        <f>ROUND(I247*H247,2)</f>
        <v>0</v>
      </c>
      <c r="BL247" s="15" t="s">
        <v>116</v>
      </c>
      <c r="BM247" s="131" t="s">
        <v>432</v>
      </c>
    </row>
    <row r="248" spans="2:65" s="1" customFormat="1">
      <c r="B248" s="30"/>
      <c r="D248" s="133" t="s">
        <v>118</v>
      </c>
      <c r="F248" s="134" t="s">
        <v>431</v>
      </c>
      <c r="I248" s="135"/>
      <c r="L248" s="30"/>
      <c r="M248" s="136"/>
      <c r="T248" s="51"/>
      <c r="AT248" s="15" t="s">
        <v>118</v>
      </c>
      <c r="AU248" s="15" t="s">
        <v>80</v>
      </c>
    </row>
    <row r="249" spans="2:65" s="1" customFormat="1" ht="16.5" customHeight="1">
      <c r="B249" s="30"/>
      <c r="C249" s="139" t="s">
        <v>433</v>
      </c>
      <c r="D249" s="139" t="s">
        <v>122</v>
      </c>
      <c r="E249" s="140" t="s">
        <v>434</v>
      </c>
      <c r="F249" s="141" t="s">
        <v>435</v>
      </c>
      <c r="G249" s="142" t="s">
        <v>137</v>
      </c>
      <c r="H249" s="238">
        <v>23</v>
      </c>
      <c r="I249" s="143"/>
      <c r="J249" s="144">
        <f>ROUND(I249*H249,2)</f>
        <v>0</v>
      </c>
      <c r="K249" s="141" t="s">
        <v>115</v>
      </c>
      <c r="L249" s="145"/>
      <c r="M249" s="146" t="s">
        <v>19</v>
      </c>
      <c r="N249" s="147" t="s">
        <v>41</v>
      </c>
      <c r="P249" s="129">
        <f>O249*H249</f>
        <v>0</v>
      </c>
      <c r="Q249" s="129">
        <v>4.0000000000000002E-4</v>
      </c>
      <c r="R249" s="129">
        <f>Q249*H249</f>
        <v>9.1999999999999998E-3</v>
      </c>
      <c r="S249" s="129">
        <v>0</v>
      </c>
      <c r="T249" s="130">
        <f>S249*H249</f>
        <v>0</v>
      </c>
      <c r="AR249" s="131" t="s">
        <v>125</v>
      </c>
      <c r="AT249" s="131" t="s">
        <v>122</v>
      </c>
      <c r="AU249" s="131" t="s">
        <v>80</v>
      </c>
      <c r="AY249" s="15" t="s">
        <v>108</v>
      </c>
      <c r="BE249" s="132">
        <f>IF(N249="základní",J249,0)</f>
        <v>0</v>
      </c>
      <c r="BF249" s="132">
        <f>IF(N249="snížená",J249,0)</f>
        <v>0</v>
      </c>
      <c r="BG249" s="132">
        <f>IF(N249="zákl. přenesená",J249,0)</f>
        <v>0</v>
      </c>
      <c r="BH249" s="132">
        <f>IF(N249="sníž. přenesená",J249,0)</f>
        <v>0</v>
      </c>
      <c r="BI249" s="132">
        <f>IF(N249="nulová",J249,0)</f>
        <v>0</v>
      </c>
      <c r="BJ249" s="15" t="s">
        <v>78</v>
      </c>
      <c r="BK249" s="132">
        <f>ROUND(I249*H249,2)</f>
        <v>0</v>
      </c>
      <c r="BL249" s="15" t="s">
        <v>116</v>
      </c>
      <c r="BM249" s="131" t="s">
        <v>436</v>
      </c>
    </row>
    <row r="250" spans="2:65" s="1" customFormat="1">
      <c r="B250" s="30"/>
      <c r="D250" s="133" t="s">
        <v>118</v>
      </c>
      <c r="F250" s="134" t="s">
        <v>435</v>
      </c>
      <c r="I250" s="135"/>
      <c r="L250" s="30"/>
      <c r="M250" s="136"/>
      <c r="T250" s="51"/>
      <c r="AT250" s="15" t="s">
        <v>118</v>
      </c>
      <c r="AU250" s="15" t="s">
        <v>80</v>
      </c>
    </row>
    <row r="251" spans="2:65" s="1" customFormat="1" ht="16.5" customHeight="1">
      <c r="B251" s="30"/>
      <c r="C251" s="139" t="s">
        <v>437</v>
      </c>
      <c r="D251" s="139" t="s">
        <v>122</v>
      </c>
      <c r="E251" s="140" t="s">
        <v>438</v>
      </c>
      <c r="F251" s="141" t="s">
        <v>439</v>
      </c>
      <c r="G251" s="142" t="s">
        <v>137</v>
      </c>
      <c r="H251" s="238">
        <v>1</v>
      </c>
      <c r="I251" s="143"/>
      <c r="J251" s="144">
        <f>ROUND(I251*H251,2)</f>
        <v>0</v>
      </c>
      <c r="K251" s="141" t="s">
        <v>115</v>
      </c>
      <c r="L251" s="145"/>
      <c r="M251" s="146" t="s">
        <v>19</v>
      </c>
      <c r="N251" s="147" t="s">
        <v>41</v>
      </c>
      <c r="P251" s="129">
        <f>O251*H251</f>
        <v>0</v>
      </c>
      <c r="Q251" s="129">
        <v>4.0000000000000002E-4</v>
      </c>
      <c r="R251" s="129">
        <f>Q251*H251</f>
        <v>4.0000000000000002E-4</v>
      </c>
      <c r="S251" s="129">
        <v>0</v>
      </c>
      <c r="T251" s="130">
        <f>S251*H251</f>
        <v>0</v>
      </c>
      <c r="AR251" s="131" t="s">
        <v>125</v>
      </c>
      <c r="AT251" s="131" t="s">
        <v>122</v>
      </c>
      <c r="AU251" s="131" t="s">
        <v>80</v>
      </c>
      <c r="AY251" s="15" t="s">
        <v>108</v>
      </c>
      <c r="BE251" s="132">
        <f>IF(N251="základní",J251,0)</f>
        <v>0</v>
      </c>
      <c r="BF251" s="132">
        <f>IF(N251="snížená",J251,0)</f>
        <v>0</v>
      </c>
      <c r="BG251" s="132">
        <f>IF(N251="zákl. přenesená",J251,0)</f>
        <v>0</v>
      </c>
      <c r="BH251" s="132">
        <f>IF(N251="sníž. přenesená",J251,0)</f>
        <v>0</v>
      </c>
      <c r="BI251" s="132">
        <f>IF(N251="nulová",J251,0)</f>
        <v>0</v>
      </c>
      <c r="BJ251" s="15" t="s">
        <v>78</v>
      </c>
      <c r="BK251" s="132">
        <f>ROUND(I251*H251,2)</f>
        <v>0</v>
      </c>
      <c r="BL251" s="15" t="s">
        <v>116</v>
      </c>
      <c r="BM251" s="131" t="s">
        <v>440</v>
      </c>
    </row>
    <row r="252" spans="2:65" s="1" customFormat="1">
      <c r="B252" s="30"/>
      <c r="D252" s="133" t="s">
        <v>118</v>
      </c>
      <c r="F252" s="134" t="s">
        <v>439</v>
      </c>
      <c r="I252" s="135"/>
      <c r="L252" s="30"/>
      <c r="M252" s="136"/>
      <c r="T252" s="51"/>
      <c r="AT252" s="15" t="s">
        <v>118</v>
      </c>
      <c r="AU252" s="15" t="s">
        <v>80</v>
      </c>
    </row>
    <row r="253" spans="2:65" s="1" customFormat="1" ht="16.5" customHeight="1">
      <c r="B253" s="30"/>
      <c r="C253" s="121" t="s">
        <v>441</v>
      </c>
      <c r="D253" s="121" t="s">
        <v>111</v>
      </c>
      <c r="E253" s="122" t="s">
        <v>442</v>
      </c>
      <c r="F253" s="123" t="s">
        <v>443</v>
      </c>
      <c r="G253" s="124" t="s">
        <v>137</v>
      </c>
      <c r="H253" s="237">
        <v>9</v>
      </c>
      <c r="I253" s="125"/>
      <c r="J253" s="126">
        <f>ROUND(I253*H253,2)</f>
        <v>0</v>
      </c>
      <c r="K253" s="123" t="s">
        <v>115</v>
      </c>
      <c r="L253" s="30"/>
      <c r="M253" s="127" t="s">
        <v>19</v>
      </c>
      <c r="N253" s="128" t="s">
        <v>41</v>
      </c>
      <c r="P253" s="129">
        <f>O253*H253</f>
        <v>0</v>
      </c>
      <c r="Q253" s="129">
        <v>0</v>
      </c>
      <c r="R253" s="129">
        <f>Q253*H253</f>
        <v>0</v>
      </c>
      <c r="S253" s="129">
        <v>0</v>
      </c>
      <c r="T253" s="130">
        <f>S253*H253</f>
        <v>0</v>
      </c>
      <c r="AR253" s="131" t="s">
        <v>116</v>
      </c>
      <c r="AT253" s="131" t="s">
        <v>111</v>
      </c>
      <c r="AU253" s="131" t="s">
        <v>80</v>
      </c>
      <c r="AY253" s="15" t="s">
        <v>108</v>
      </c>
      <c r="BE253" s="132">
        <f>IF(N253="základní",J253,0)</f>
        <v>0</v>
      </c>
      <c r="BF253" s="132">
        <f>IF(N253="snížená",J253,0)</f>
        <v>0</v>
      </c>
      <c r="BG253" s="132">
        <f>IF(N253="zákl. přenesená",J253,0)</f>
        <v>0</v>
      </c>
      <c r="BH253" s="132">
        <f>IF(N253="sníž. přenesená",J253,0)</f>
        <v>0</v>
      </c>
      <c r="BI253" s="132">
        <f>IF(N253="nulová",J253,0)</f>
        <v>0</v>
      </c>
      <c r="BJ253" s="15" t="s">
        <v>78</v>
      </c>
      <c r="BK253" s="132">
        <f>ROUND(I253*H253,2)</f>
        <v>0</v>
      </c>
      <c r="BL253" s="15" t="s">
        <v>116</v>
      </c>
      <c r="BM253" s="131" t="s">
        <v>444</v>
      </c>
    </row>
    <row r="254" spans="2:65" s="1" customFormat="1">
      <c r="B254" s="30"/>
      <c r="D254" s="133" t="s">
        <v>118</v>
      </c>
      <c r="F254" s="134" t="s">
        <v>445</v>
      </c>
      <c r="I254" s="135"/>
      <c r="L254" s="30"/>
      <c r="M254" s="136"/>
      <c r="T254" s="51"/>
      <c r="AT254" s="15" t="s">
        <v>118</v>
      </c>
      <c r="AU254" s="15" t="s">
        <v>80</v>
      </c>
    </row>
    <row r="255" spans="2:65" s="1" customFormat="1">
      <c r="B255" s="30"/>
      <c r="D255" s="137" t="s">
        <v>120</v>
      </c>
      <c r="F255" s="138" t="s">
        <v>446</v>
      </c>
      <c r="I255" s="135"/>
      <c r="L255" s="30"/>
      <c r="M255" s="136"/>
      <c r="T255" s="51"/>
      <c r="AT255" s="15" t="s">
        <v>120</v>
      </c>
      <c r="AU255" s="15" t="s">
        <v>80</v>
      </c>
    </row>
    <row r="256" spans="2:65" s="1" customFormat="1" ht="16.5" customHeight="1">
      <c r="B256" s="30"/>
      <c r="C256" s="139" t="s">
        <v>447</v>
      </c>
      <c r="D256" s="139" t="s">
        <v>122</v>
      </c>
      <c r="E256" s="140" t="s">
        <v>448</v>
      </c>
      <c r="F256" s="141" t="s">
        <v>449</v>
      </c>
      <c r="G256" s="142" t="s">
        <v>137</v>
      </c>
      <c r="H256" s="238">
        <v>7</v>
      </c>
      <c r="I256" s="143"/>
      <c r="J256" s="144">
        <f>ROUND(I256*H256,2)</f>
        <v>0</v>
      </c>
      <c r="K256" s="141" t="s">
        <v>115</v>
      </c>
      <c r="L256" s="145"/>
      <c r="M256" s="146" t="s">
        <v>19</v>
      </c>
      <c r="N256" s="147" t="s">
        <v>41</v>
      </c>
      <c r="P256" s="129">
        <f>O256*H256</f>
        <v>0</v>
      </c>
      <c r="Q256" s="129">
        <v>1.0499999999999999E-3</v>
      </c>
      <c r="R256" s="129">
        <f>Q256*H256</f>
        <v>7.3499999999999998E-3</v>
      </c>
      <c r="S256" s="129">
        <v>0</v>
      </c>
      <c r="T256" s="130">
        <f>S256*H256</f>
        <v>0</v>
      </c>
      <c r="AR256" s="131" t="s">
        <v>125</v>
      </c>
      <c r="AT256" s="131" t="s">
        <v>122</v>
      </c>
      <c r="AU256" s="131" t="s">
        <v>80</v>
      </c>
      <c r="AY256" s="15" t="s">
        <v>108</v>
      </c>
      <c r="BE256" s="132">
        <f>IF(N256="základní",J256,0)</f>
        <v>0</v>
      </c>
      <c r="BF256" s="132">
        <f>IF(N256="snížená",J256,0)</f>
        <v>0</v>
      </c>
      <c r="BG256" s="132">
        <f>IF(N256="zákl. přenesená",J256,0)</f>
        <v>0</v>
      </c>
      <c r="BH256" s="132">
        <f>IF(N256="sníž. přenesená",J256,0)</f>
        <v>0</v>
      </c>
      <c r="BI256" s="132">
        <f>IF(N256="nulová",J256,0)</f>
        <v>0</v>
      </c>
      <c r="BJ256" s="15" t="s">
        <v>78</v>
      </c>
      <c r="BK256" s="132">
        <f>ROUND(I256*H256,2)</f>
        <v>0</v>
      </c>
      <c r="BL256" s="15" t="s">
        <v>116</v>
      </c>
      <c r="BM256" s="131" t="s">
        <v>450</v>
      </c>
    </row>
    <row r="257" spans="2:65" s="1" customFormat="1">
      <c r="B257" s="30"/>
      <c r="D257" s="133" t="s">
        <v>118</v>
      </c>
      <c r="F257" s="134" t="s">
        <v>449</v>
      </c>
      <c r="I257" s="135"/>
      <c r="L257" s="30"/>
      <c r="M257" s="136"/>
      <c r="T257" s="51"/>
      <c r="AT257" s="15" t="s">
        <v>118</v>
      </c>
      <c r="AU257" s="15" t="s">
        <v>80</v>
      </c>
    </row>
    <row r="258" spans="2:65" s="1" customFormat="1" ht="16.5" customHeight="1">
      <c r="B258" s="30"/>
      <c r="C258" s="139" t="s">
        <v>451</v>
      </c>
      <c r="D258" s="139" t="s">
        <v>122</v>
      </c>
      <c r="E258" s="140" t="s">
        <v>452</v>
      </c>
      <c r="F258" s="141" t="s">
        <v>453</v>
      </c>
      <c r="G258" s="142" t="s">
        <v>137</v>
      </c>
      <c r="H258" s="238">
        <v>1</v>
      </c>
      <c r="I258" s="143"/>
      <c r="J258" s="144">
        <f>ROUND(I258*H258,2)</f>
        <v>0</v>
      </c>
      <c r="K258" s="141" t="s">
        <v>115</v>
      </c>
      <c r="L258" s="145"/>
      <c r="M258" s="146" t="s">
        <v>19</v>
      </c>
      <c r="N258" s="147" t="s">
        <v>41</v>
      </c>
      <c r="P258" s="129">
        <f>O258*H258</f>
        <v>0</v>
      </c>
      <c r="Q258" s="129">
        <v>1.0499999999999999E-3</v>
      </c>
      <c r="R258" s="129">
        <f>Q258*H258</f>
        <v>1.0499999999999999E-3</v>
      </c>
      <c r="S258" s="129">
        <v>0</v>
      </c>
      <c r="T258" s="130">
        <f>S258*H258</f>
        <v>0</v>
      </c>
      <c r="AR258" s="131" t="s">
        <v>125</v>
      </c>
      <c r="AT258" s="131" t="s">
        <v>122</v>
      </c>
      <c r="AU258" s="131" t="s">
        <v>80</v>
      </c>
      <c r="AY258" s="15" t="s">
        <v>108</v>
      </c>
      <c r="BE258" s="132">
        <f>IF(N258="základní",J258,0)</f>
        <v>0</v>
      </c>
      <c r="BF258" s="132">
        <f>IF(N258="snížená",J258,0)</f>
        <v>0</v>
      </c>
      <c r="BG258" s="132">
        <f>IF(N258="zákl. přenesená",J258,0)</f>
        <v>0</v>
      </c>
      <c r="BH258" s="132">
        <f>IF(N258="sníž. přenesená",J258,0)</f>
        <v>0</v>
      </c>
      <c r="BI258" s="132">
        <f>IF(N258="nulová",J258,0)</f>
        <v>0</v>
      </c>
      <c r="BJ258" s="15" t="s">
        <v>78</v>
      </c>
      <c r="BK258" s="132">
        <f>ROUND(I258*H258,2)</f>
        <v>0</v>
      </c>
      <c r="BL258" s="15" t="s">
        <v>116</v>
      </c>
      <c r="BM258" s="131" t="s">
        <v>454</v>
      </c>
    </row>
    <row r="259" spans="2:65" s="1" customFormat="1">
      <c r="B259" s="30"/>
      <c r="D259" s="133" t="s">
        <v>118</v>
      </c>
      <c r="F259" s="134" t="s">
        <v>453</v>
      </c>
      <c r="I259" s="135"/>
      <c r="L259" s="30"/>
      <c r="M259" s="136"/>
      <c r="T259" s="51"/>
      <c r="AT259" s="15" t="s">
        <v>118</v>
      </c>
      <c r="AU259" s="15" t="s">
        <v>80</v>
      </c>
    </row>
    <row r="260" spans="2:65" s="1" customFormat="1" ht="16.5" customHeight="1">
      <c r="B260" s="30"/>
      <c r="C260" s="139" t="s">
        <v>455</v>
      </c>
      <c r="D260" s="139" t="s">
        <v>122</v>
      </c>
      <c r="E260" s="140" t="s">
        <v>456</v>
      </c>
      <c r="F260" s="141" t="s">
        <v>457</v>
      </c>
      <c r="G260" s="142" t="s">
        <v>137</v>
      </c>
      <c r="H260" s="238">
        <v>1</v>
      </c>
      <c r="I260" s="143"/>
      <c r="J260" s="144">
        <f>ROUND(I260*H260,2)</f>
        <v>0</v>
      </c>
      <c r="K260" s="141" t="s">
        <v>115</v>
      </c>
      <c r="L260" s="145"/>
      <c r="M260" s="146" t="s">
        <v>19</v>
      </c>
      <c r="N260" s="147" t="s">
        <v>41</v>
      </c>
      <c r="P260" s="129">
        <f>O260*H260</f>
        <v>0</v>
      </c>
      <c r="Q260" s="129">
        <v>1.0499999999999999E-3</v>
      </c>
      <c r="R260" s="129">
        <f>Q260*H260</f>
        <v>1.0499999999999999E-3</v>
      </c>
      <c r="S260" s="129">
        <v>0</v>
      </c>
      <c r="T260" s="130">
        <f>S260*H260</f>
        <v>0</v>
      </c>
      <c r="AR260" s="131" t="s">
        <v>125</v>
      </c>
      <c r="AT260" s="131" t="s">
        <v>122</v>
      </c>
      <c r="AU260" s="131" t="s">
        <v>80</v>
      </c>
      <c r="AY260" s="15" t="s">
        <v>108</v>
      </c>
      <c r="BE260" s="132">
        <f>IF(N260="základní",J260,0)</f>
        <v>0</v>
      </c>
      <c r="BF260" s="132">
        <f>IF(N260="snížená",J260,0)</f>
        <v>0</v>
      </c>
      <c r="BG260" s="132">
        <f>IF(N260="zákl. přenesená",J260,0)</f>
        <v>0</v>
      </c>
      <c r="BH260" s="132">
        <f>IF(N260="sníž. přenesená",J260,0)</f>
        <v>0</v>
      </c>
      <c r="BI260" s="132">
        <f>IF(N260="nulová",J260,0)</f>
        <v>0</v>
      </c>
      <c r="BJ260" s="15" t="s">
        <v>78</v>
      </c>
      <c r="BK260" s="132">
        <f>ROUND(I260*H260,2)</f>
        <v>0</v>
      </c>
      <c r="BL260" s="15" t="s">
        <v>116</v>
      </c>
      <c r="BM260" s="131" t="s">
        <v>458</v>
      </c>
    </row>
    <row r="261" spans="2:65" s="1" customFormat="1">
      <c r="B261" s="30"/>
      <c r="D261" s="133" t="s">
        <v>118</v>
      </c>
      <c r="F261" s="134" t="s">
        <v>457</v>
      </c>
      <c r="I261" s="135"/>
      <c r="L261" s="30"/>
      <c r="M261" s="136"/>
      <c r="T261" s="51"/>
      <c r="AT261" s="15" t="s">
        <v>118</v>
      </c>
      <c r="AU261" s="15" t="s">
        <v>80</v>
      </c>
    </row>
    <row r="262" spans="2:65" s="1" customFormat="1" ht="16.5" customHeight="1">
      <c r="B262" s="30"/>
      <c r="C262" s="121" t="s">
        <v>459</v>
      </c>
      <c r="D262" s="121" t="s">
        <v>111</v>
      </c>
      <c r="E262" s="122" t="s">
        <v>460</v>
      </c>
      <c r="F262" s="123" t="s">
        <v>461</v>
      </c>
      <c r="G262" s="124" t="s">
        <v>137</v>
      </c>
      <c r="H262" s="237">
        <v>8</v>
      </c>
      <c r="I262" s="125"/>
      <c r="J262" s="126">
        <f>ROUND(I262*H262,2)</f>
        <v>0</v>
      </c>
      <c r="K262" s="123" t="s">
        <v>115</v>
      </c>
      <c r="L262" s="30"/>
      <c r="M262" s="127" t="s">
        <v>19</v>
      </c>
      <c r="N262" s="128" t="s">
        <v>41</v>
      </c>
      <c r="P262" s="129">
        <f>O262*H262</f>
        <v>0</v>
      </c>
      <c r="Q262" s="129">
        <v>0</v>
      </c>
      <c r="R262" s="129">
        <f>Q262*H262</f>
        <v>0</v>
      </c>
      <c r="S262" s="129">
        <v>0</v>
      </c>
      <c r="T262" s="130">
        <f>S262*H262</f>
        <v>0</v>
      </c>
      <c r="AR262" s="131" t="s">
        <v>116</v>
      </c>
      <c r="AT262" s="131" t="s">
        <v>111</v>
      </c>
      <c r="AU262" s="131" t="s">
        <v>80</v>
      </c>
      <c r="AY262" s="15" t="s">
        <v>108</v>
      </c>
      <c r="BE262" s="132">
        <f>IF(N262="základní",J262,0)</f>
        <v>0</v>
      </c>
      <c r="BF262" s="132">
        <f>IF(N262="snížená",J262,0)</f>
        <v>0</v>
      </c>
      <c r="BG262" s="132">
        <f>IF(N262="zákl. přenesená",J262,0)</f>
        <v>0</v>
      </c>
      <c r="BH262" s="132">
        <f>IF(N262="sníž. přenesená",J262,0)</f>
        <v>0</v>
      </c>
      <c r="BI262" s="132">
        <f>IF(N262="nulová",J262,0)</f>
        <v>0</v>
      </c>
      <c r="BJ262" s="15" t="s">
        <v>78</v>
      </c>
      <c r="BK262" s="132">
        <f>ROUND(I262*H262,2)</f>
        <v>0</v>
      </c>
      <c r="BL262" s="15" t="s">
        <v>116</v>
      </c>
      <c r="BM262" s="131" t="s">
        <v>462</v>
      </c>
    </row>
    <row r="263" spans="2:65" s="1" customFormat="1">
      <c r="B263" s="30"/>
      <c r="D263" s="133" t="s">
        <v>118</v>
      </c>
      <c r="F263" s="134" t="s">
        <v>463</v>
      </c>
      <c r="I263" s="135"/>
      <c r="L263" s="30"/>
      <c r="M263" s="136"/>
      <c r="T263" s="51"/>
      <c r="AT263" s="15" t="s">
        <v>118</v>
      </c>
      <c r="AU263" s="15" t="s">
        <v>80</v>
      </c>
    </row>
    <row r="264" spans="2:65" s="1" customFormat="1">
      <c r="B264" s="30"/>
      <c r="D264" s="137" t="s">
        <v>120</v>
      </c>
      <c r="F264" s="138" t="s">
        <v>464</v>
      </c>
      <c r="I264" s="135"/>
      <c r="L264" s="30"/>
      <c r="M264" s="136"/>
      <c r="T264" s="51"/>
      <c r="AT264" s="15" t="s">
        <v>120</v>
      </c>
      <c r="AU264" s="15" t="s">
        <v>80</v>
      </c>
    </row>
    <row r="265" spans="2:65" s="1" customFormat="1" ht="16.5" customHeight="1">
      <c r="B265" s="30"/>
      <c r="C265" s="139" t="s">
        <v>465</v>
      </c>
      <c r="D265" s="139" t="s">
        <v>122</v>
      </c>
      <c r="E265" s="140" t="s">
        <v>466</v>
      </c>
      <c r="F265" s="141" t="s">
        <v>467</v>
      </c>
      <c r="G265" s="142" t="s">
        <v>137</v>
      </c>
      <c r="H265" s="238">
        <v>3</v>
      </c>
      <c r="I265" s="143"/>
      <c r="J265" s="144">
        <f>ROUND(I265*H265,2)</f>
        <v>0</v>
      </c>
      <c r="K265" s="141" t="s">
        <v>115</v>
      </c>
      <c r="L265" s="145"/>
      <c r="M265" s="146" t="s">
        <v>19</v>
      </c>
      <c r="N265" s="147" t="s">
        <v>41</v>
      </c>
      <c r="P265" s="129">
        <f>O265*H265</f>
        <v>0</v>
      </c>
      <c r="Q265" s="129">
        <v>1.0499999999999999E-3</v>
      </c>
      <c r="R265" s="129">
        <f>Q265*H265</f>
        <v>3.15E-3</v>
      </c>
      <c r="S265" s="129">
        <v>0</v>
      </c>
      <c r="T265" s="130">
        <f>S265*H265</f>
        <v>0</v>
      </c>
      <c r="AR265" s="131" t="s">
        <v>125</v>
      </c>
      <c r="AT265" s="131" t="s">
        <v>122</v>
      </c>
      <c r="AU265" s="131" t="s">
        <v>80</v>
      </c>
      <c r="AY265" s="15" t="s">
        <v>108</v>
      </c>
      <c r="BE265" s="132">
        <f>IF(N265="základní",J265,0)</f>
        <v>0</v>
      </c>
      <c r="BF265" s="132">
        <f>IF(N265="snížená",J265,0)</f>
        <v>0</v>
      </c>
      <c r="BG265" s="132">
        <f>IF(N265="zákl. přenesená",J265,0)</f>
        <v>0</v>
      </c>
      <c r="BH265" s="132">
        <f>IF(N265="sníž. přenesená",J265,0)</f>
        <v>0</v>
      </c>
      <c r="BI265" s="132">
        <f>IF(N265="nulová",J265,0)</f>
        <v>0</v>
      </c>
      <c r="BJ265" s="15" t="s">
        <v>78</v>
      </c>
      <c r="BK265" s="132">
        <f>ROUND(I265*H265,2)</f>
        <v>0</v>
      </c>
      <c r="BL265" s="15" t="s">
        <v>116</v>
      </c>
      <c r="BM265" s="131" t="s">
        <v>468</v>
      </c>
    </row>
    <row r="266" spans="2:65" s="1" customFormat="1">
      <c r="B266" s="30"/>
      <c r="D266" s="133" t="s">
        <v>118</v>
      </c>
      <c r="F266" s="134" t="s">
        <v>467</v>
      </c>
      <c r="I266" s="135"/>
      <c r="L266" s="30"/>
      <c r="M266" s="136"/>
      <c r="T266" s="51"/>
      <c r="AT266" s="15" t="s">
        <v>118</v>
      </c>
      <c r="AU266" s="15" t="s">
        <v>80</v>
      </c>
    </row>
    <row r="267" spans="2:65" s="1" customFormat="1" ht="16.5" customHeight="1">
      <c r="B267" s="30"/>
      <c r="C267" s="139" t="s">
        <v>469</v>
      </c>
      <c r="D267" s="139" t="s">
        <v>122</v>
      </c>
      <c r="E267" s="140" t="s">
        <v>470</v>
      </c>
      <c r="F267" s="141" t="s">
        <v>471</v>
      </c>
      <c r="G267" s="142" t="s">
        <v>137</v>
      </c>
      <c r="H267" s="238">
        <v>1</v>
      </c>
      <c r="I267" s="143"/>
      <c r="J267" s="144">
        <f>ROUND(I267*H267,2)</f>
        <v>0</v>
      </c>
      <c r="K267" s="141" t="s">
        <v>115</v>
      </c>
      <c r="L267" s="145"/>
      <c r="M267" s="146" t="s">
        <v>19</v>
      </c>
      <c r="N267" s="147" t="s">
        <v>41</v>
      </c>
      <c r="P267" s="129">
        <f>O267*H267</f>
        <v>0</v>
      </c>
      <c r="Q267" s="129">
        <v>1.0499999999999999E-3</v>
      </c>
      <c r="R267" s="129">
        <f>Q267*H267</f>
        <v>1.0499999999999999E-3</v>
      </c>
      <c r="S267" s="129">
        <v>0</v>
      </c>
      <c r="T267" s="130">
        <f>S267*H267</f>
        <v>0</v>
      </c>
      <c r="AR267" s="131" t="s">
        <v>125</v>
      </c>
      <c r="AT267" s="131" t="s">
        <v>122</v>
      </c>
      <c r="AU267" s="131" t="s">
        <v>80</v>
      </c>
      <c r="AY267" s="15" t="s">
        <v>108</v>
      </c>
      <c r="BE267" s="132">
        <f>IF(N267="základní",J267,0)</f>
        <v>0</v>
      </c>
      <c r="BF267" s="132">
        <f>IF(N267="snížená",J267,0)</f>
        <v>0</v>
      </c>
      <c r="BG267" s="132">
        <f>IF(N267="zákl. přenesená",J267,0)</f>
        <v>0</v>
      </c>
      <c r="BH267" s="132">
        <f>IF(N267="sníž. přenesená",J267,0)</f>
        <v>0</v>
      </c>
      <c r="BI267" s="132">
        <f>IF(N267="nulová",J267,0)</f>
        <v>0</v>
      </c>
      <c r="BJ267" s="15" t="s">
        <v>78</v>
      </c>
      <c r="BK267" s="132">
        <f>ROUND(I267*H267,2)</f>
        <v>0</v>
      </c>
      <c r="BL267" s="15" t="s">
        <v>116</v>
      </c>
      <c r="BM267" s="131" t="s">
        <v>472</v>
      </c>
    </row>
    <row r="268" spans="2:65" s="1" customFormat="1">
      <c r="B268" s="30"/>
      <c r="D268" s="133" t="s">
        <v>118</v>
      </c>
      <c r="F268" s="134" t="s">
        <v>471</v>
      </c>
      <c r="I268" s="135"/>
      <c r="L268" s="30"/>
      <c r="M268" s="136"/>
      <c r="T268" s="51"/>
      <c r="AT268" s="15" t="s">
        <v>118</v>
      </c>
      <c r="AU268" s="15" t="s">
        <v>80</v>
      </c>
    </row>
    <row r="269" spans="2:65" s="1" customFormat="1" ht="16.5" customHeight="1">
      <c r="B269" s="30"/>
      <c r="C269" s="139" t="s">
        <v>473</v>
      </c>
      <c r="D269" s="139" t="s">
        <v>122</v>
      </c>
      <c r="E269" s="140" t="s">
        <v>474</v>
      </c>
      <c r="F269" s="141" t="s">
        <v>475</v>
      </c>
      <c r="G269" s="142" t="s">
        <v>137</v>
      </c>
      <c r="H269" s="238">
        <v>1</v>
      </c>
      <c r="I269" s="143"/>
      <c r="J269" s="144">
        <f>ROUND(I269*H269,2)</f>
        <v>0</v>
      </c>
      <c r="K269" s="141" t="s">
        <v>115</v>
      </c>
      <c r="L269" s="145"/>
      <c r="M269" s="146" t="s">
        <v>19</v>
      </c>
      <c r="N269" s="147" t="s">
        <v>41</v>
      </c>
      <c r="P269" s="129">
        <f>O269*H269</f>
        <v>0</v>
      </c>
      <c r="Q269" s="129">
        <v>1.0499999999999999E-3</v>
      </c>
      <c r="R269" s="129">
        <f>Q269*H269</f>
        <v>1.0499999999999999E-3</v>
      </c>
      <c r="S269" s="129">
        <v>0</v>
      </c>
      <c r="T269" s="130">
        <f>S269*H269</f>
        <v>0</v>
      </c>
      <c r="AR269" s="131" t="s">
        <v>125</v>
      </c>
      <c r="AT269" s="131" t="s">
        <v>122</v>
      </c>
      <c r="AU269" s="131" t="s">
        <v>80</v>
      </c>
      <c r="AY269" s="15" t="s">
        <v>108</v>
      </c>
      <c r="BE269" s="132">
        <f>IF(N269="základní",J269,0)</f>
        <v>0</v>
      </c>
      <c r="BF269" s="132">
        <f>IF(N269="snížená",J269,0)</f>
        <v>0</v>
      </c>
      <c r="BG269" s="132">
        <f>IF(N269="zákl. přenesená",J269,0)</f>
        <v>0</v>
      </c>
      <c r="BH269" s="132">
        <f>IF(N269="sníž. přenesená",J269,0)</f>
        <v>0</v>
      </c>
      <c r="BI269" s="132">
        <f>IF(N269="nulová",J269,0)</f>
        <v>0</v>
      </c>
      <c r="BJ269" s="15" t="s">
        <v>78</v>
      </c>
      <c r="BK269" s="132">
        <f>ROUND(I269*H269,2)</f>
        <v>0</v>
      </c>
      <c r="BL269" s="15" t="s">
        <v>116</v>
      </c>
      <c r="BM269" s="131" t="s">
        <v>476</v>
      </c>
    </row>
    <row r="270" spans="2:65" s="1" customFormat="1">
      <c r="B270" s="30"/>
      <c r="D270" s="133" t="s">
        <v>118</v>
      </c>
      <c r="F270" s="134" t="s">
        <v>475</v>
      </c>
      <c r="I270" s="135"/>
      <c r="L270" s="30"/>
      <c r="M270" s="136"/>
      <c r="T270" s="51"/>
      <c r="AT270" s="15" t="s">
        <v>118</v>
      </c>
      <c r="AU270" s="15" t="s">
        <v>80</v>
      </c>
    </row>
    <row r="271" spans="2:65" s="1" customFormat="1" ht="16.5" customHeight="1">
      <c r="B271" s="30"/>
      <c r="C271" s="139" t="s">
        <v>477</v>
      </c>
      <c r="D271" s="139" t="s">
        <v>122</v>
      </c>
      <c r="E271" s="140" t="s">
        <v>478</v>
      </c>
      <c r="F271" s="141" t="s">
        <v>479</v>
      </c>
      <c r="G271" s="142" t="s">
        <v>137</v>
      </c>
      <c r="H271" s="238">
        <v>3</v>
      </c>
      <c r="I271" s="143"/>
      <c r="J271" s="144">
        <f>ROUND(I271*H271,2)</f>
        <v>0</v>
      </c>
      <c r="K271" s="141" t="s">
        <v>115</v>
      </c>
      <c r="L271" s="145"/>
      <c r="M271" s="146" t="s">
        <v>19</v>
      </c>
      <c r="N271" s="147" t="s">
        <v>41</v>
      </c>
      <c r="P271" s="129">
        <f>O271*H271</f>
        <v>0</v>
      </c>
      <c r="Q271" s="129">
        <v>1.0499999999999999E-3</v>
      </c>
      <c r="R271" s="129">
        <f>Q271*H271</f>
        <v>3.15E-3</v>
      </c>
      <c r="S271" s="129">
        <v>0</v>
      </c>
      <c r="T271" s="130">
        <f>S271*H271</f>
        <v>0</v>
      </c>
      <c r="AR271" s="131" t="s">
        <v>125</v>
      </c>
      <c r="AT271" s="131" t="s">
        <v>122</v>
      </c>
      <c r="AU271" s="131" t="s">
        <v>80</v>
      </c>
      <c r="AY271" s="15" t="s">
        <v>108</v>
      </c>
      <c r="BE271" s="132">
        <f>IF(N271="základní",J271,0)</f>
        <v>0</v>
      </c>
      <c r="BF271" s="132">
        <f>IF(N271="snížená",J271,0)</f>
        <v>0</v>
      </c>
      <c r="BG271" s="132">
        <f>IF(N271="zákl. přenesená",J271,0)</f>
        <v>0</v>
      </c>
      <c r="BH271" s="132">
        <f>IF(N271="sníž. přenesená",J271,0)</f>
        <v>0</v>
      </c>
      <c r="BI271" s="132">
        <f>IF(N271="nulová",J271,0)</f>
        <v>0</v>
      </c>
      <c r="BJ271" s="15" t="s">
        <v>78</v>
      </c>
      <c r="BK271" s="132">
        <f>ROUND(I271*H271,2)</f>
        <v>0</v>
      </c>
      <c r="BL271" s="15" t="s">
        <v>116</v>
      </c>
      <c r="BM271" s="131" t="s">
        <v>480</v>
      </c>
    </row>
    <row r="272" spans="2:65" s="1" customFormat="1">
      <c r="B272" s="30"/>
      <c r="D272" s="133" t="s">
        <v>118</v>
      </c>
      <c r="F272" s="134" t="s">
        <v>479</v>
      </c>
      <c r="I272" s="135"/>
      <c r="L272" s="30"/>
      <c r="M272" s="136"/>
      <c r="T272" s="51"/>
      <c r="AT272" s="15" t="s">
        <v>118</v>
      </c>
      <c r="AU272" s="15" t="s">
        <v>80</v>
      </c>
    </row>
    <row r="273" spans="2:65" s="1" customFormat="1" ht="16.5" customHeight="1">
      <c r="B273" s="30"/>
      <c r="C273" s="121" t="s">
        <v>481</v>
      </c>
      <c r="D273" s="121" t="s">
        <v>111</v>
      </c>
      <c r="E273" s="122" t="s">
        <v>482</v>
      </c>
      <c r="F273" s="123" t="s">
        <v>483</v>
      </c>
      <c r="G273" s="124" t="s">
        <v>137</v>
      </c>
      <c r="H273" s="237">
        <v>2</v>
      </c>
      <c r="I273" s="125"/>
      <c r="J273" s="126">
        <f>ROUND(I273*H273,2)</f>
        <v>0</v>
      </c>
      <c r="K273" s="123" t="s">
        <v>115</v>
      </c>
      <c r="L273" s="30"/>
      <c r="M273" s="127" t="s">
        <v>19</v>
      </c>
      <c r="N273" s="128" t="s">
        <v>41</v>
      </c>
      <c r="P273" s="129">
        <f>O273*H273</f>
        <v>0</v>
      </c>
      <c r="Q273" s="129">
        <v>0</v>
      </c>
      <c r="R273" s="129">
        <f>Q273*H273</f>
        <v>0</v>
      </c>
      <c r="S273" s="129">
        <v>0</v>
      </c>
      <c r="T273" s="130">
        <f>S273*H273</f>
        <v>0</v>
      </c>
      <c r="AR273" s="131" t="s">
        <v>116</v>
      </c>
      <c r="AT273" s="131" t="s">
        <v>111</v>
      </c>
      <c r="AU273" s="131" t="s">
        <v>80</v>
      </c>
      <c r="AY273" s="15" t="s">
        <v>108</v>
      </c>
      <c r="BE273" s="132">
        <f>IF(N273="základní",J273,0)</f>
        <v>0</v>
      </c>
      <c r="BF273" s="132">
        <f>IF(N273="snížená",J273,0)</f>
        <v>0</v>
      </c>
      <c r="BG273" s="132">
        <f>IF(N273="zákl. přenesená",J273,0)</f>
        <v>0</v>
      </c>
      <c r="BH273" s="132">
        <f>IF(N273="sníž. přenesená",J273,0)</f>
        <v>0</v>
      </c>
      <c r="BI273" s="132">
        <f>IF(N273="nulová",J273,0)</f>
        <v>0</v>
      </c>
      <c r="BJ273" s="15" t="s">
        <v>78</v>
      </c>
      <c r="BK273" s="132">
        <f>ROUND(I273*H273,2)</f>
        <v>0</v>
      </c>
      <c r="BL273" s="15" t="s">
        <v>116</v>
      </c>
      <c r="BM273" s="131" t="s">
        <v>484</v>
      </c>
    </row>
    <row r="274" spans="2:65" s="1" customFormat="1">
      <c r="B274" s="30"/>
      <c r="D274" s="133" t="s">
        <v>118</v>
      </c>
      <c r="F274" s="134" t="s">
        <v>485</v>
      </c>
      <c r="I274" s="135"/>
      <c r="L274" s="30"/>
      <c r="M274" s="136"/>
      <c r="T274" s="51"/>
      <c r="AT274" s="15" t="s">
        <v>118</v>
      </c>
      <c r="AU274" s="15" t="s">
        <v>80</v>
      </c>
    </row>
    <row r="275" spans="2:65" s="1" customFormat="1">
      <c r="B275" s="30"/>
      <c r="D275" s="137" t="s">
        <v>120</v>
      </c>
      <c r="F275" s="138" t="s">
        <v>486</v>
      </c>
      <c r="I275" s="135"/>
      <c r="L275" s="30"/>
      <c r="M275" s="136"/>
      <c r="T275" s="51"/>
      <c r="AT275" s="15" t="s">
        <v>120</v>
      </c>
      <c r="AU275" s="15" t="s">
        <v>80</v>
      </c>
    </row>
    <row r="276" spans="2:65" s="1" customFormat="1" ht="16.5" customHeight="1">
      <c r="B276" s="30"/>
      <c r="C276" s="139" t="s">
        <v>487</v>
      </c>
      <c r="D276" s="139" t="s">
        <v>122</v>
      </c>
      <c r="E276" s="140" t="s">
        <v>488</v>
      </c>
      <c r="F276" s="141" t="s">
        <v>489</v>
      </c>
      <c r="G276" s="142" t="s">
        <v>137</v>
      </c>
      <c r="H276" s="238">
        <v>2</v>
      </c>
      <c r="I276" s="143"/>
      <c r="J276" s="144">
        <f>ROUND(I276*H276,2)</f>
        <v>0</v>
      </c>
      <c r="K276" s="141" t="s">
        <v>251</v>
      </c>
      <c r="L276" s="145"/>
      <c r="M276" s="146" t="s">
        <v>19</v>
      </c>
      <c r="N276" s="147" t="s">
        <v>41</v>
      </c>
      <c r="P276" s="129">
        <f>O276*H276</f>
        <v>0</v>
      </c>
      <c r="Q276" s="129">
        <v>2.5000000000000001E-4</v>
      </c>
      <c r="R276" s="129">
        <f>Q276*H276</f>
        <v>5.0000000000000001E-4</v>
      </c>
      <c r="S276" s="129">
        <v>0</v>
      </c>
      <c r="T276" s="130">
        <f>S276*H276</f>
        <v>0</v>
      </c>
      <c r="AR276" s="131" t="s">
        <v>125</v>
      </c>
      <c r="AT276" s="131" t="s">
        <v>122</v>
      </c>
      <c r="AU276" s="131" t="s">
        <v>80</v>
      </c>
      <c r="AY276" s="15" t="s">
        <v>108</v>
      </c>
      <c r="BE276" s="132">
        <f>IF(N276="základní",J276,0)</f>
        <v>0</v>
      </c>
      <c r="BF276" s="132">
        <f>IF(N276="snížená",J276,0)</f>
        <v>0</v>
      </c>
      <c r="BG276" s="132">
        <f>IF(N276="zákl. přenesená",J276,0)</f>
        <v>0</v>
      </c>
      <c r="BH276" s="132">
        <f>IF(N276="sníž. přenesená",J276,0)</f>
        <v>0</v>
      </c>
      <c r="BI276" s="132">
        <f>IF(N276="nulová",J276,0)</f>
        <v>0</v>
      </c>
      <c r="BJ276" s="15" t="s">
        <v>78</v>
      </c>
      <c r="BK276" s="132">
        <f>ROUND(I276*H276,2)</f>
        <v>0</v>
      </c>
      <c r="BL276" s="15" t="s">
        <v>116</v>
      </c>
      <c r="BM276" s="131" t="s">
        <v>490</v>
      </c>
    </row>
    <row r="277" spans="2:65" s="1" customFormat="1">
      <c r="B277" s="30"/>
      <c r="D277" s="133" t="s">
        <v>118</v>
      </c>
      <c r="F277" s="134" t="s">
        <v>489</v>
      </c>
      <c r="I277" s="135"/>
      <c r="L277" s="30"/>
      <c r="M277" s="136"/>
      <c r="T277" s="51"/>
      <c r="AT277" s="15" t="s">
        <v>118</v>
      </c>
      <c r="AU277" s="15" t="s">
        <v>80</v>
      </c>
    </row>
    <row r="278" spans="2:65" s="1" customFormat="1" ht="16.5" customHeight="1">
      <c r="B278" s="30"/>
      <c r="C278" s="121" t="s">
        <v>491</v>
      </c>
      <c r="D278" s="121" t="s">
        <v>111</v>
      </c>
      <c r="E278" s="122" t="s">
        <v>492</v>
      </c>
      <c r="F278" s="123" t="s">
        <v>493</v>
      </c>
      <c r="G278" s="124" t="s">
        <v>137</v>
      </c>
      <c r="H278" s="237">
        <v>1</v>
      </c>
      <c r="I278" s="125"/>
      <c r="J278" s="126">
        <f>ROUND(I278*H278,2)</f>
        <v>0</v>
      </c>
      <c r="K278" s="123" t="s">
        <v>115</v>
      </c>
      <c r="L278" s="30"/>
      <c r="M278" s="127" t="s">
        <v>19</v>
      </c>
      <c r="N278" s="128" t="s">
        <v>41</v>
      </c>
      <c r="P278" s="129">
        <f>O278*H278</f>
        <v>0</v>
      </c>
      <c r="Q278" s="129">
        <v>0</v>
      </c>
      <c r="R278" s="129">
        <f>Q278*H278</f>
        <v>0</v>
      </c>
      <c r="S278" s="129">
        <v>0</v>
      </c>
      <c r="T278" s="130">
        <f>S278*H278</f>
        <v>0</v>
      </c>
      <c r="AR278" s="131" t="s">
        <v>116</v>
      </c>
      <c r="AT278" s="131" t="s">
        <v>111</v>
      </c>
      <c r="AU278" s="131" t="s">
        <v>80</v>
      </c>
      <c r="AY278" s="15" t="s">
        <v>108</v>
      </c>
      <c r="BE278" s="132">
        <f>IF(N278="základní",J278,0)</f>
        <v>0</v>
      </c>
      <c r="BF278" s="132">
        <f>IF(N278="snížená",J278,0)</f>
        <v>0</v>
      </c>
      <c r="BG278" s="132">
        <f>IF(N278="zákl. přenesená",J278,0)</f>
        <v>0</v>
      </c>
      <c r="BH278" s="132">
        <f>IF(N278="sníž. přenesená",J278,0)</f>
        <v>0</v>
      </c>
      <c r="BI278" s="132">
        <f>IF(N278="nulová",J278,0)</f>
        <v>0</v>
      </c>
      <c r="BJ278" s="15" t="s">
        <v>78</v>
      </c>
      <c r="BK278" s="132">
        <f>ROUND(I278*H278,2)</f>
        <v>0</v>
      </c>
      <c r="BL278" s="15" t="s">
        <v>116</v>
      </c>
      <c r="BM278" s="131" t="s">
        <v>494</v>
      </c>
    </row>
    <row r="279" spans="2:65" s="1" customFormat="1">
      <c r="B279" s="30"/>
      <c r="D279" s="133" t="s">
        <v>118</v>
      </c>
      <c r="F279" s="134" t="s">
        <v>495</v>
      </c>
      <c r="I279" s="135"/>
      <c r="L279" s="30"/>
      <c r="M279" s="136"/>
      <c r="T279" s="51"/>
      <c r="AT279" s="15" t="s">
        <v>118</v>
      </c>
      <c r="AU279" s="15" t="s">
        <v>80</v>
      </c>
    </row>
    <row r="280" spans="2:65" s="1" customFormat="1">
      <c r="B280" s="30"/>
      <c r="D280" s="137" t="s">
        <v>120</v>
      </c>
      <c r="F280" s="138" t="s">
        <v>496</v>
      </c>
      <c r="I280" s="135"/>
      <c r="L280" s="30"/>
      <c r="M280" s="136"/>
      <c r="T280" s="51"/>
      <c r="AT280" s="15" t="s">
        <v>120</v>
      </c>
      <c r="AU280" s="15" t="s">
        <v>80</v>
      </c>
    </row>
    <row r="281" spans="2:65" s="1" customFormat="1" ht="16.5" customHeight="1">
      <c r="B281" s="30"/>
      <c r="C281" s="139" t="s">
        <v>497</v>
      </c>
      <c r="D281" s="139" t="s">
        <v>122</v>
      </c>
      <c r="E281" s="140" t="s">
        <v>498</v>
      </c>
      <c r="F281" s="141" t="s">
        <v>499</v>
      </c>
      <c r="G281" s="142" t="s">
        <v>137</v>
      </c>
      <c r="H281" s="238">
        <v>1</v>
      </c>
      <c r="I281" s="143"/>
      <c r="J281" s="144">
        <f>ROUND(I281*H281,2)</f>
        <v>0</v>
      </c>
      <c r="K281" s="141" t="s">
        <v>115</v>
      </c>
      <c r="L281" s="145"/>
      <c r="M281" s="146" t="s">
        <v>19</v>
      </c>
      <c r="N281" s="147" t="s">
        <v>41</v>
      </c>
      <c r="P281" s="129">
        <f>O281*H281</f>
        <v>0</v>
      </c>
      <c r="Q281" s="129">
        <v>4.6999999999999999E-4</v>
      </c>
      <c r="R281" s="129">
        <f>Q281*H281</f>
        <v>4.6999999999999999E-4</v>
      </c>
      <c r="S281" s="129">
        <v>0</v>
      </c>
      <c r="T281" s="130">
        <f>S281*H281</f>
        <v>0</v>
      </c>
      <c r="AR281" s="131" t="s">
        <v>125</v>
      </c>
      <c r="AT281" s="131" t="s">
        <v>122</v>
      </c>
      <c r="AU281" s="131" t="s">
        <v>80</v>
      </c>
      <c r="AY281" s="15" t="s">
        <v>108</v>
      </c>
      <c r="BE281" s="132">
        <f>IF(N281="základní",J281,0)</f>
        <v>0</v>
      </c>
      <c r="BF281" s="132">
        <f>IF(N281="snížená",J281,0)</f>
        <v>0</v>
      </c>
      <c r="BG281" s="132">
        <f>IF(N281="zákl. přenesená",J281,0)</f>
        <v>0</v>
      </c>
      <c r="BH281" s="132">
        <f>IF(N281="sníž. přenesená",J281,0)</f>
        <v>0</v>
      </c>
      <c r="BI281" s="132">
        <f>IF(N281="nulová",J281,0)</f>
        <v>0</v>
      </c>
      <c r="BJ281" s="15" t="s">
        <v>78</v>
      </c>
      <c r="BK281" s="132">
        <f>ROUND(I281*H281,2)</f>
        <v>0</v>
      </c>
      <c r="BL281" s="15" t="s">
        <v>116</v>
      </c>
      <c r="BM281" s="131" t="s">
        <v>500</v>
      </c>
    </row>
    <row r="282" spans="2:65" s="1" customFormat="1">
      <c r="B282" s="30"/>
      <c r="D282" s="133" t="s">
        <v>118</v>
      </c>
      <c r="F282" s="134" t="s">
        <v>499</v>
      </c>
      <c r="I282" s="135"/>
      <c r="L282" s="30"/>
      <c r="M282" s="136"/>
      <c r="T282" s="51"/>
      <c r="AT282" s="15" t="s">
        <v>118</v>
      </c>
      <c r="AU282" s="15" t="s">
        <v>80</v>
      </c>
    </row>
    <row r="283" spans="2:65" s="1" customFormat="1" ht="16.5" customHeight="1">
      <c r="B283" s="30"/>
      <c r="C283" s="121" t="s">
        <v>501</v>
      </c>
      <c r="D283" s="121" t="s">
        <v>111</v>
      </c>
      <c r="E283" s="122" t="s">
        <v>502</v>
      </c>
      <c r="F283" s="123" t="s">
        <v>503</v>
      </c>
      <c r="G283" s="124" t="s">
        <v>137</v>
      </c>
      <c r="H283" s="237">
        <v>16</v>
      </c>
      <c r="I283" s="125"/>
      <c r="J283" s="126">
        <f>ROUND(I283*H283,2)</f>
        <v>0</v>
      </c>
      <c r="K283" s="123" t="s">
        <v>115</v>
      </c>
      <c r="L283" s="30"/>
      <c r="M283" s="127" t="s">
        <v>19</v>
      </c>
      <c r="N283" s="128" t="s">
        <v>41</v>
      </c>
      <c r="P283" s="129">
        <f>O283*H283</f>
        <v>0</v>
      </c>
      <c r="Q283" s="129">
        <v>0</v>
      </c>
      <c r="R283" s="129">
        <f>Q283*H283</f>
        <v>0</v>
      </c>
      <c r="S283" s="129">
        <v>0</v>
      </c>
      <c r="T283" s="130">
        <f>S283*H283</f>
        <v>0</v>
      </c>
      <c r="AR283" s="131" t="s">
        <v>116</v>
      </c>
      <c r="AT283" s="131" t="s">
        <v>111</v>
      </c>
      <c r="AU283" s="131" t="s">
        <v>80</v>
      </c>
      <c r="AY283" s="15" t="s">
        <v>108</v>
      </c>
      <c r="BE283" s="132">
        <f>IF(N283="základní",J283,0)</f>
        <v>0</v>
      </c>
      <c r="BF283" s="132">
        <f>IF(N283="snížená",J283,0)</f>
        <v>0</v>
      </c>
      <c r="BG283" s="132">
        <f>IF(N283="zákl. přenesená",J283,0)</f>
        <v>0</v>
      </c>
      <c r="BH283" s="132">
        <f>IF(N283="sníž. přenesená",J283,0)</f>
        <v>0</v>
      </c>
      <c r="BI283" s="132">
        <f>IF(N283="nulová",J283,0)</f>
        <v>0</v>
      </c>
      <c r="BJ283" s="15" t="s">
        <v>78</v>
      </c>
      <c r="BK283" s="132">
        <f>ROUND(I283*H283,2)</f>
        <v>0</v>
      </c>
      <c r="BL283" s="15" t="s">
        <v>116</v>
      </c>
      <c r="BM283" s="131" t="s">
        <v>504</v>
      </c>
    </row>
    <row r="284" spans="2:65" s="1" customFormat="1">
      <c r="B284" s="30"/>
      <c r="D284" s="133" t="s">
        <v>118</v>
      </c>
      <c r="F284" s="134" t="s">
        <v>505</v>
      </c>
      <c r="I284" s="135"/>
      <c r="L284" s="30"/>
      <c r="M284" s="136"/>
      <c r="T284" s="51"/>
      <c r="AT284" s="15" t="s">
        <v>118</v>
      </c>
      <c r="AU284" s="15" t="s">
        <v>80</v>
      </c>
    </row>
    <row r="285" spans="2:65" s="1" customFormat="1">
      <c r="B285" s="30"/>
      <c r="D285" s="137" t="s">
        <v>120</v>
      </c>
      <c r="F285" s="138" t="s">
        <v>506</v>
      </c>
      <c r="I285" s="135"/>
      <c r="L285" s="30"/>
      <c r="M285" s="136"/>
      <c r="T285" s="51"/>
      <c r="AT285" s="15" t="s">
        <v>120</v>
      </c>
      <c r="AU285" s="15" t="s">
        <v>80</v>
      </c>
    </row>
    <row r="286" spans="2:65" s="1" customFormat="1" ht="16.5" customHeight="1">
      <c r="B286" s="30"/>
      <c r="C286" s="139" t="s">
        <v>507</v>
      </c>
      <c r="D286" s="139" t="s">
        <v>122</v>
      </c>
      <c r="E286" s="140" t="s">
        <v>508</v>
      </c>
      <c r="F286" s="141" t="s">
        <v>509</v>
      </c>
      <c r="G286" s="142" t="s">
        <v>137</v>
      </c>
      <c r="H286" s="238">
        <v>6</v>
      </c>
      <c r="I286" s="143"/>
      <c r="J286" s="144">
        <f>ROUND(I286*H286,2)</f>
        <v>0</v>
      </c>
      <c r="K286" s="141" t="s">
        <v>251</v>
      </c>
      <c r="L286" s="145"/>
      <c r="M286" s="146" t="s">
        <v>19</v>
      </c>
      <c r="N286" s="147" t="s">
        <v>41</v>
      </c>
      <c r="P286" s="129">
        <f>O286*H286</f>
        <v>0</v>
      </c>
      <c r="Q286" s="129">
        <v>3.2000000000000003E-4</v>
      </c>
      <c r="R286" s="129">
        <f>Q286*H286</f>
        <v>1.9200000000000003E-3</v>
      </c>
      <c r="S286" s="129">
        <v>0</v>
      </c>
      <c r="T286" s="130">
        <f>S286*H286</f>
        <v>0</v>
      </c>
      <c r="AR286" s="131" t="s">
        <v>125</v>
      </c>
      <c r="AT286" s="131" t="s">
        <v>122</v>
      </c>
      <c r="AU286" s="131" t="s">
        <v>80</v>
      </c>
      <c r="AY286" s="15" t="s">
        <v>108</v>
      </c>
      <c r="BE286" s="132">
        <f>IF(N286="základní",J286,0)</f>
        <v>0</v>
      </c>
      <c r="BF286" s="132">
        <f>IF(N286="snížená",J286,0)</f>
        <v>0</v>
      </c>
      <c r="BG286" s="132">
        <f>IF(N286="zákl. přenesená",J286,0)</f>
        <v>0</v>
      </c>
      <c r="BH286" s="132">
        <f>IF(N286="sníž. přenesená",J286,0)</f>
        <v>0</v>
      </c>
      <c r="BI286" s="132">
        <f>IF(N286="nulová",J286,0)</f>
        <v>0</v>
      </c>
      <c r="BJ286" s="15" t="s">
        <v>78</v>
      </c>
      <c r="BK286" s="132">
        <f>ROUND(I286*H286,2)</f>
        <v>0</v>
      </c>
      <c r="BL286" s="15" t="s">
        <v>116</v>
      </c>
      <c r="BM286" s="131" t="s">
        <v>510</v>
      </c>
    </row>
    <row r="287" spans="2:65" s="1" customFormat="1">
      <c r="B287" s="30"/>
      <c r="D287" s="133" t="s">
        <v>118</v>
      </c>
      <c r="F287" s="134" t="s">
        <v>509</v>
      </c>
      <c r="I287" s="135"/>
      <c r="L287" s="30"/>
      <c r="M287" s="136"/>
      <c r="T287" s="51"/>
      <c r="AT287" s="15" t="s">
        <v>118</v>
      </c>
      <c r="AU287" s="15" t="s">
        <v>80</v>
      </c>
    </row>
    <row r="288" spans="2:65" s="1" customFormat="1" ht="16.5" customHeight="1">
      <c r="B288" s="30"/>
      <c r="C288" s="139" t="s">
        <v>511</v>
      </c>
      <c r="D288" s="139" t="s">
        <v>122</v>
      </c>
      <c r="E288" s="140" t="s">
        <v>512</v>
      </c>
      <c r="F288" s="141" t="s">
        <v>513</v>
      </c>
      <c r="G288" s="142" t="s">
        <v>137</v>
      </c>
      <c r="H288" s="238">
        <v>6</v>
      </c>
      <c r="I288" s="143"/>
      <c r="J288" s="144">
        <f>ROUND(I288*H288,2)</f>
        <v>0</v>
      </c>
      <c r="K288" s="141" t="s">
        <v>251</v>
      </c>
      <c r="L288" s="145"/>
      <c r="M288" s="146" t="s">
        <v>19</v>
      </c>
      <c r="N288" s="147" t="s">
        <v>41</v>
      </c>
      <c r="P288" s="129">
        <f>O288*H288</f>
        <v>0</v>
      </c>
      <c r="Q288" s="129">
        <v>3.2000000000000003E-4</v>
      </c>
      <c r="R288" s="129">
        <f>Q288*H288</f>
        <v>1.9200000000000003E-3</v>
      </c>
      <c r="S288" s="129">
        <v>0</v>
      </c>
      <c r="T288" s="130">
        <f>S288*H288</f>
        <v>0</v>
      </c>
      <c r="AR288" s="131" t="s">
        <v>125</v>
      </c>
      <c r="AT288" s="131" t="s">
        <v>122</v>
      </c>
      <c r="AU288" s="131" t="s">
        <v>80</v>
      </c>
      <c r="AY288" s="15" t="s">
        <v>108</v>
      </c>
      <c r="BE288" s="132">
        <f>IF(N288="základní",J288,0)</f>
        <v>0</v>
      </c>
      <c r="BF288" s="132">
        <f>IF(N288="snížená",J288,0)</f>
        <v>0</v>
      </c>
      <c r="BG288" s="132">
        <f>IF(N288="zákl. přenesená",J288,0)</f>
        <v>0</v>
      </c>
      <c r="BH288" s="132">
        <f>IF(N288="sníž. přenesená",J288,0)</f>
        <v>0</v>
      </c>
      <c r="BI288" s="132">
        <f>IF(N288="nulová",J288,0)</f>
        <v>0</v>
      </c>
      <c r="BJ288" s="15" t="s">
        <v>78</v>
      </c>
      <c r="BK288" s="132">
        <f>ROUND(I288*H288,2)</f>
        <v>0</v>
      </c>
      <c r="BL288" s="15" t="s">
        <v>116</v>
      </c>
      <c r="BM288" s="131" t="s">
        <v>514</v>
      </c>
    </row>
    <row r="289" spans="2:65" s="1" customFormat="1">
      <c r="B289" s="30"/>
      <c r="D289" s="133" t="s">
        <v>118</v>
      </c>
      <c r="F289" s="134" t="s">
        <v>513</v>
      </c>
      <c r="I289" s="135"/>
      <c r="L289" s="30"/>
      <c r="M289" s="136"/>
      <c r="T289" s="51"/>
      <c r="AT289" s="15" t="s">
        <v>118</v>
      </c>
      <c r="AU289" s="15" t="s">
        <v>80</v>
      </c>
    </row>
    <row r="290" spans="2:65" s="1" customFormat="1" ht="16.5" customHeight="1">
      <c r="B290" s="30"/>
      <c r="C290" s="139" t="s">
        <v>515</v>
      </c>
      <c r="D290" s="139" t="s">
        <v>122</v>
      </c>
      <c r="E290" s="140" t="s">
        <v>516</v>
      </c>
      <c r="F290" s="141" t="s">
        <v>517</v>
      </c>
      <c r="G290" s="142" t="s">
        <v>137</v>
      </c>
      <c r="H290" s="238">
        <v>4</v>
      </c>
      <c r="I290" s="143"/>
      <c r="J290" s="144">
        <f>ROUND(I290*H290,2)</f>
        <v>0</v>
      </c>
      <c r="K290" s="141" t="s">
        <v>251</v>
      </c>
      <c r="L290" s="145"/>
      <c r="M290" s="146" t="s">
        <v>19</v>
      </c>
      <c r="N290" s="147" t="s">
        <v>41</v>
      </c>
      <c r="P290" s="129">
        <f>O290*H290</f>
        <v>0</v>
      </c>
      <c r="Q290" s="129">
        <v>3.2000000000000003E-4</v>
      </c>
      <c r="R290" s="129">
        <f>Q290*H290</f>
        <v>1.2800000000000001E-3</v>
      </c>
      <c r="S290" s="129">
        <v>0</v>
      </c>
      <c r="T290" s="130">
        <f>S290*H290</f>
        <v>0</v>
      </c>
      <c r="AR290" s="131" t="s">
        <v>125</v>
      </c>
      <c r="AT290" s="131" t="s">
        <v>122</v>
      </c>
      <c r="AU290" s="131" t="s">
        <v>80</v>
      </c>
      <c r="AY290" s="15" t="s">
        <v>108</v>
      </c>
      <c r="BE290" s="132">
        <f>IF(N290="základní",J290,0)</f>
        <v>0</v>
      </c>
      <c r="BF290" s="132">
        <f>IF(N290="snížená",J290,0)</f>
        <v>0</v>
      </c>
      <c r="BG290" s="132">
        <f>IF(N290="zákl. přenesená",J290,0)</f>
        <v>0</v>
      </c>
      <c r="BH290" s="132">
        <f>IF(N290="sníž. přenesená",J290,0)</f>
        <v>0</v>
      </c>
      <c r="BI290" s="132">
        <f>IF(N290="nulová",J290,0)</f>
        <v>0</v>
      </c>
      <c r="BJ290" s="15" t="s">
        <v>78</v>
      </c>
      <c r="BK290" s="132">
        <f>ROUND(I290*H290,2)</f>
        <v>0</v>
      </c>
      <c r="BL290" s="15" t="s">
        <v>116</v>
      </c>
      <c r="BM290" s="131" t="s">
        <v>518</v>
      </c>
    </row>
    <row r="291" spans="2:65" s="1" customFormat="1">
      <c r="B291" s="30"/>
      <c r="D291" s="133" t="s">
        <v>118</v>
      </c>
      <c r="F291" s="134" t="s">
        <v>517</v>
      </c>
      <c r="I291" s="135"/>
      <c r="L291" s="30"/>
      <c r="M291" s="136"/>
      <c r="T291" s="51"/>
      <c r="AT291" s="15" t="s">
        <v>118</v>
      </c>
      <c r="AU291" s="15" t="s">
        <v>80</v>
      </c>
    </row>
    <row r="292" spans="2:65" s="1" customFormat="1" ht="21.75" customHeight="1">
      <c r="B292" s="30"/>
      <c r="C292" s="121" t="s">
        <v>519</v>
      </c>
      <c r="D292" s="121" t="s">
        <v>111</v>
      </c>
      <c r="E292" s="122" t="s">
        <v>520</v>
      </c>
      <c r="F292" s="123" t="s">
        <v>521</v>
      </c>
      <c r="G292" s="124" t="s">
        <v>137</v>
      </c>
      <c r="H292" s="237">
        <v>3</v>
      </c>
      <c r="I292" s="125"/>
      <c r="J292" s="126">
        <f>ROUND(I292*H292,2)</f>
        <v>0</v>
      </c>
      <c r="K292" s="123" t="s">
        <v>115</v>
      </c>
      <c r="L292" s="30"/>
      <c r="M292" s="127" t="s">
        <v>19</v>
      </c>
      <c r="N292" s="128" t="s">
        <v>41</v>
      </c>
      <c r="P292" s="129">
        <f>O292*H292</f>
        <v>0</v>
      </c>
      <c r="Q292" s="129">
        <v>0</v>
      </c>
      <c r="R292" s="129">
        <f>Q292*H292</f>
        <v>0</v>
      </c>
      <c r="S292" s="129">
        <v>0</v>
      </c>
      <c r="T292" s="130">
        <f>S292*H292</f>
        <v>0</v>
      </c>
      <c r="AR292" s="131" t="s">
        <v>116</v>
      </c>
      <c r="AT292" s="131" t="s">
        <v>111</v>
      </c>
      <c r="AU292" s="131" t="s">
        <v>80</v>
      </c>
      <c r="AY292" s="15" t="s">
        <v>108</v>
      </c>
      <c r="BE292" s="132">
        <f>IF(N292="základní",J292,0)</f>
        <v>0</v>
      </c>
      <c r="BF292" s="132">
        <f>IF(N292="snížená",J292,0)</f>
        <v>0</v>
      </c>
      <c r="BG292" s="132">
        <f>IF(N292="zákl. přenesená",J292,0)</f>
        <v>0</v>
      </c>
      <c r="BH292" s="132">
        <f>IF(N292="sníž. přenesená",J292,0)</f>
        <v>0</v>
      </c>
      <c r="BI292" s="132">
        <f>IF(N292="nulová",J292,0)</f>
        <v>0</v>
      </c>
      <c r="BJ292" s="15" t="s">
        <v>78</v>
      </c>
      <c r="BK292" s="132">
        <f>ROUND(I292*H292,2)</f>
        <v>0</v>
      </c>
      <c r="BL292" s="15" t="s">
        <v>116</v>
      </c>
      <c r="BM292" s="131" t="s">
        <v>522</v>
      </c>
    </row>
    <row r="293" spans="2:65" s="1" customFormat="1">
      <c r="B293" s="30"/>
      <c r="D293" s="133" t="s">
        <v>118</v>
      </c>
      <c r="F293" s="134" t="s">
        <v>523</v>
      </c>
      <c r="I293" s="135"/>
      <c r="L293" s="30"/>
      <c r="M293" s="136"/>
      <c r="T293" s="51"/>
      <c r="AT293" s="15" t="s">
        <v>118</v>
      </c>
      <c r="AU293" s="15" t="s">
        <v>80</v>
      </c>
    </row>
    <row r="294" spans="2:65" s="1" customFormat="1">
      <c r="B294" s="30"/>
      <c r="D294" s="137" t="s">
        <v>120</v>
      </c>
      <c r="F294" s="138" t="s">
        <v>524</v>
      </c>
      <c r="I294" s="135"/>
      <c r="L294" s="30"/>
      <c r="M294" s="136"/>
      <c r="T294" s="51"/>
      <c r="AT294" s="15" t="s">
        <v>120</v>
      </c>
      <c r="AU294" s="15" t="s">
        <v>80</v>
      </c>
    </row>
    <row r="295" spans="2:65" s="1" customFormat="1" ht="16.5" customHeight="1">
      <c r="B295" s="30"/>
      <c r="C295" s="139" t="s">
        <v>525</v>
      </c>
      <c r="D295" s="139" t="s">
        <v>122</v>
      </c>
      <c r="E295" s="140" t="s">
        <v>526</v>
      </c>
      <c r="F295" s="141" t="s">
        <v>527</v>
      </c>
      <c r="G295" s="142" t="s">
        <v>137</v>
      </c>
      <c r="H295" s="238">
        <v>3</v>
      </c>
      <c r="I295" s="143"/>
      <c r="J295" s="144">
        <f>ROUND(I295*H295,2)</f>
        <v>0</v>
      </c>
      <c r="K295" s="141" t="s">
        <v>251</v>
      </c>
      <c r="L295" s="145"/>
      <c r="M295" s="146" t="s">
        <v>19</v>
      </c>
      <c r="N295" s="147" t="s">
        <v>41</v>
      </c>
      <c r="P295" s="129">
        <f>O295*H295</f>
        <v>0</v>
      </c>
      <c r="Q295" s="129">
        <v>0</v>
      </c>
      <c r="R295" s="129">
        <f>Q295*H295</f>
        <v>0</v>
      </c>
      <c r="S295" s="129">
        <v>0</v>
      </c>
      <c r="T295" s="130">
        <f>S295*H295</f>
        <v>0</v>
      </c>
      <c r="AR295" s="131" t="s">
        <v>125</v>
      </c>
      <c r="AT295" s="131" t="s">
        <v>122</v>
      </c>
      <c r="AU295" s="131" t="s">
        <v>80</v>
      </c>
      <c r="AY295" s="15" t="s">
        <v>108</v>
      </c>
      <c r="BE295" s="132">
        <f>IF(N295="základní",J295,0)</f>
        <v>0</v>
      </c>
      <c r="BF295" s="132">
        <f>IF(N295="snížená",J295,0)</f>
        <v>0</v>
      </c>
      <c r="BG295" s="132">
        <f>IF(N295="zákl. přenesená",J295,0)</f>
        <v>0</v>
      </c>
      <c r="BH295" s="132">
        <f>IF(N295="sníž. přenesená",J295,0)</f>
        <v>0</v>
      </c>
      <c r="BI295" s="132">
        <f>IF(N295="nulová",J295,0)</f>
        <v>0</v>
      </c>
      <c r="BJ295" s="15" t="s">
        <v>78</v>
      </c>
      <c r="BK295" s="132">
        <f>ROUND(I295*H295,2)</f>
        <v>0</v>
      </c>
      <c r="BL295" s="15" t="s">
        <v>116</v>
      </c>
      <c r="BM295" s="131" t="s">
        <v>528</v>
      </c>
    </row>
    <row r="296" spans="2:65" s="1" customFormat="1">
      <c r="B296" s="30"/>
      <c r="D296" s="133" t="s">
        <v>118</v>
      </c>
      <c r="F296" s="134" t="s">
        <v>527</v>
      </c>
      <c r="I296" s="135"/>
      <c r="L296" s="30"/>
      <c r="M296" s="136"/>
      <c r="T296" s="51"/>
      <c r="AT296" s="15" t="s">
        <v>118</v>
      </c>
      <c r="AU296" s="15" t="s">
        <v>80</v>
      </c>
    </row>
    <row r="297" spans="2:65" s="1" customFormat="1" ht="16.5" customHeight="1">
      <c r="B297" s="30"/>
      <c r="C297" s="121" t="s">
        <v>529</v>
      </c>
      <c r="D297" s="121" t="s">
        <v>111</v>
      </c>
      <c r="E297" s="122" t="s">
        <v>530</v>
      </c>
      <c r="F297" s="123" t="s">
        <v>531</v>
      </c>
      <c r="G297" s="124" t="s">
        <v>137</v>
      </c>
      <c r="H297" s="237">
        <v>8</v>
      </c>
      <c r="I297" s="125"/>
      <c r="J297" s="126">
        <f>ROUND(I297*H297,2)</f>
        <v>0</v>
      </c>
      <c r="K297" s="123" t="s">
        <v>115</v>
      </c>
      <c r="L297" s="30"/>
      <c r="M297" s="127" t="s">
        <v>19</v>
      </c>
      <c r="N297" s="128" t="s">
        <v>41</v>
      </c>
      <c r="P297" s="129">
        <f>O297*H297</f>
        <v>0</v>
      </c>
      <c r="Q297" s="129">
        <v>0</v>
      </c>
      <c r="R297" s="129">
        <f>Q297*H297</f>
        <v>0</v>
      </c>
      <c r="S297" s="129">
        <v>0</v>
      </c>
      <c r="T297" s="130">
        <f>S297*H297</f>
        <v>0</v>
      </c>
      <c r="AR297" s="131" t="s">
        <v>116</v>
      </c>
      <c r="AT297" s="131" t="s">
        <v>111</v>
      </c>
      <c r="AU297" s="131" t="s">
        <v>80</v>
      </c>
      <c r="AY297" s="15" t="s">
        <v>108</v>
      </c>
      <c r="BE297" s="132">
        <f>IF(N297="základní",J297,0)</f>
        <v>0</v>
      </c>
      <c r="BF297" s="132">
        <f>IF(N297="snížená",J297,0)</f>
        <v>0</v>
      </c>
      <c r="BG297" s="132">
        <f>IF(N297="zákl. přenesená",J297,0)</f>
        <v>0</v>
      </c>
      <c r="BH297" s="132">
        <f>IF(N297="sníž. přenesená",J297,0)</f>
        <v>0</v>
      </c>
      <c r="BI297" s="132">
        <f>IF(N297="nulová",J297,0)</f>
        <v>0</v>
      </c>
      <c r="BJ297" s="15" t="s">
        <v>78</v>
      </c>
      <c r="BK297" s="132">
        <f>ROUND(I297*H297,2)</f>
        <v>0</v>
      </c>
      <c r="BL297" s="15" t="s">
        <v>116</v>
      </c>
      <c r="BM297" s="131" t="s">
        <v>532</v>
      </c>
    </row>
    <row r="298" spans="2:65" s="1" customFormat="1" ht="19.5">
      <c r="B298" s="30"/>
      <c r="D298" s="133" t="s">
        <v>118</v>
      </c>
      <c r="F298" s="134" t="s">
        <v>533</v>
      </c>
      <c r="I298" s="135"/>
      <c r="L298" s="30"/>
      <c r="M298" s="136"/>
      <c r="T298" s="51"/>
      <c r="AT298" s="15" t="s">
        <v>118</v>
      </c>
      <c r="AU298" s="15" t="s">
        <v>80</v>
      </c>
    </row>
    <row r="299" spans="2:65" s="1" customFormat="1">
      <c r="B299" s="30"/>
      <c r="D299" s="137" t="s">
        <v>120</v>
      </c>
      <c r="F299" s="138" t="s">
        <v>534</v>
      </c>
      <c r="I299" s="135"/>
      <c r="L299" s="30"/>
      <c r="M299" s="136"/>
      <c r="T299" s="51"/>
      <c r="AT299" s="15" t="s">
        <v>120</v>
      </c>
      <c r="AU299" s="15" t="s">
        <v>80</v>
      </c>
    </row>
    <row r="300" spans="2:65" s="1" customFormat="1" ht="16.5" customHeight="1">
      <c r="B300" s="30"/>
      <c r="C300" s="139" t="s">
        <v>535</v>
      </c>
      <c r="D300" s="139" t="s">
        <v>122</v>
      </c>
      <c r="E300" s="140" t="s">
        <v>536</v>
      </c>
      <c r="F300" s="141" t="s">
        <v>537</v>
      </c>
      <c r="G300" s="142" t="s">
        <v>137</v>
      </c>
      <c r="H300" s="238">
        <v>8</v>
      </c>
      <c r="I300" s="143"/>
      <c r="J300" s="144">
        <f>ROUND(I300*H300,2)</f>
        <v>0</v>
      </c>
      <c r="K300" s="141" t="s">
        <v>251</v>
      </c>
      <c r="L300" s="145"/>
      <c r="M300" s="146" t="s">
        <v>19</v>
      </c>
      <c r="N300" s="147" t="s">
        <v>41</v>
      </c>
      <c r="P300" s="129">
        <f>O300*H300</f>
        <v>0</v>
      </c>
      <c r="Q300" s="129">
        <v>5.9300000000000004E-3</v>
      </c>
      <c r="R300" s="129">
        <f>Q300*H300</f>
        <v>4.7440000000000003E-2</v>
      </c>
      <c r="S300" s="129">
        <v>0</v>
      </c>
      <c r="T300" s="130">
        <f>S300*H300</f>
        <v>0</v>
      </c>
      <c r="AR300" s="131" t="s">
        <v>125</v>
      </c>
      <c r="AT300" s="131" t="s">
        <v>122</v>
      </c>
      <c r="AU300" s="131" t="s">
        <v>80</v>
      </c>
      <c r="AY300" s="15" t="s">
        <v>108</v>
      </c>
      <c r="BE300" s="132">
        <f>IF(N300="základní",J300,0)</f>
        <v>0</v>
      </c>
      <c r="BF300" s="132">
        <f>IF(N300="snížená",J300,0)</f>
        <v>0</v>
      </c>
      <c r="BG300" s="132">
        <f>IF(N300="zákl. přenesená",J300,0)</f>
        <v>0</v>
      </c>
      <c r="BH300" s="132">
        <f>IF(N300="sníž. přenesená",J300,0)</f>
        <v>0</v>
      </c>
      <c r="BI300" s="132">
        <f>IF(N300="nulová",J300,0)</f>
        <v>0</v>
      </c>
      <c r="BJ300" s="15" t="s">
        <v>78</v>
      </c>
      <c r="BK300" s="132">
        <f>ROUND(I300*H300,2)</f>
        <v>0</v>
      </c>
      <c r="BL300" s="15" t="s">
        <v>116</v>
      </c>
      <c r="BM300" s="131" t="s">
        <v>538</v>
      </c>
    </row>
    <row r="301" spans="2:65" s="1" customFormat="1">
      <c r="B301" s="30"/>
      <c r="D301" s="133" t="s">
        <v>118</v>
      </c>
      <c r="F301" s="134" t="s">
        <v>537</v>
      </c>
      <c r="I301" s="135"/>
      <c r="L301" s="30"/>
      <c r="M301" s="136"/>
      <c r="T301" s="51"/>
      <c r="AT301" s="15" t="s">
        <v>118</v>
      </c>
      <c r="AU301" s="15" t="s">
        <v>80</v>
      </c>
    </row>
    <row r="302" spans="2:65" s="1" customFormat="1" ht="16.5" customHeight="1">
      <c r="B302" s="30"/>
      <c r="C302" s="139" t="s">
        <v>539</v>
      </c>
      <c r="D302" s="139" t="s">
        <v>122</v>
      </c>
      <c r="E302" s="140" t="s">
        <v>540</v>
      </c>
      <c r="F302" s="141" t="s">
        <v>541</v>
      </c>
      <c r="G302" s="142" t="s">
        <v>137</v>
      </c>
      <c r="H302" s="238">
        <v>8</v>
      </c>
      <c r="I302" s="143"/>
      <c r="J302" s="144">
        <f>ROUND(I302*H302,2)</f>
        <v>0</v>
      </c>
      <c r="K302" s="141" t="s">
        <v>251</v>
      </c>
      <c r="L302" s="145"/>
      <c r="M302" s="146" t="s">
        <v>19</v>
      </c>
      <c r="N302" s="147" t="s">
        <v>41</v>
      </c>
      <c r="P302" s="129">
        <f>O302*H302</f>
        <v>0</v>
      </c>
      <c r="Q302" s="129">
        <v>2.5000000000000001E-4</v>
      </c>
      <c r="R302" s="129">
        <f>Q302*H302</f>
        <v>2E-3</v>
      </c>
      <c r="S302" s="129">
        <v>0</v>
      </c>
      <c r="T302" s="130">
        <f>S302*H302</f>
        <v>0</v>
      </c>
      <c r="AR302" s="131" t="s">
        <v>125</v>
      </c>
      <c r="AT302" s="131" t="s">
        <v>122</v>
      </c>
      <c r="AU302" s="131" t="s">
        <v>80</v>
      </c>
      <c r="AY302" s="15" t="s">
        <v>108</v>
      </c>
      <c r="BE302" s="132">
        <f>IF(N302="základní",J302,0)</f>
        <v>0</v>
      </c>
      <c r="BF302" s="132">
        <f>IF(N302="snížená",J302,0)</f>
        <v>0</v>
      </c>
      <c r="BG302" s="132">
        <f>IF(N302="zákl. přenesená",J302,0)</f>
        <v>0</v>
      </c>
      <c r="BH302" s="132">
        <f>IF(N302="sníž. přenesená",J302,0)</f>
        <v>0</v>
      </c>
      <c r="BI302" s="132">
        <f>IF(N302="nulová",J302,0)</f>
        <v>0</v>
      </c>
      <c r="BJ302" s="15" t="s">
        <v>78</v>
      </c>
      <c r="BK302" s="132">
        <f>ROUND(I302*H302,2)</f>
        <v>0</v>
      </c>
      <c r="BL302" s="15" t="s">
        <v>116</v>
      </c>
      <c r="BM302" s="131" t="s">
        <v>542</v>
      </c>
    </row>
    <row r="303" spans="2:65" s="1" customFormat="1">
      <c r="B303" s="30"/>
      <c r="D303" s="133" t="s">
        <v>118</v>
      </c>
      <c r="F303" s="134" t="s">
        <v>541</v>
      </c>
      <c r="I303" s="135"/>
      <c r="L303" s="30"/>
      <c r="M303" s="136"/>
      <c r="T303" s="51"/>
      <c r="AT303" s="15" t="s">
        <v>118</v>
      </c>
      <c r="AU303" s="15" t="s">
        <v>80</v>
      </c>
    </row>
    <row r="304" spans="2:65" s="1" customFormat="1" ht="16.5" customHeight="1">
      <c r="B304" s="30"/>
      <c r="C304" s="121" t="s">
        <v>543</v>
      </c>
      <c r="D304" s="121" t="s">
        <v>111</v>
      </c>
      <c r="E304" s="122" t="s">
        <v>544</v>
      </c>
      <c r="F304" s="123" t="s">
        <v>545</v>
      </c>
      <c r="G304" s="124" t="s">
        <v>137</v>
      </c>
      <c r="H304" s="237">
        <v>82</v>
      </c>
      <c r="I304" s="125"/>
      <c r="J304" s="126">
        <f>ROUND(I304*H304,2)</f>
        <v>0</v>
      </c>
      <c r="K304" s="123" t="s">
        <v>115</v>
      </c>
      <c r="L304" s="30"/>
      <c r="M304" s="127" t="s">
        <v>19</v>
      </c>
      <c r="N304" s="128" t="s">
        <v>41</v>
      </c>
      <c r="P304" s="129">
        <f>O304*H304</f>
        <v>0</v>
      </c>
      <c r="Q304" s="129">
        <v>0</v>
      </c>
      <c r="R304" s="129">
        <f>Q304*H304</f>
        <v>0</v>
      </c>
      <c r="S304" s="129">
        <v>0</v>
      </c>
      <c r="T304" s="130">
        <f>S304*H304</f>
        <v>0</v>
      </c>
      <c r="AR304" s="131" t="s">
        <v>116</v>
      </c>
      <c r="AT304" s="131" t="s">
        <v>111</v>
      </c>
      <c r="AU304" s="131" t="s">
        <v>80</v>
      </c>
      <c r="AY304" s="15" t="s">
        <v>108</v>
      </c>
      <c r="BE304" s="132">
        <f>IF(N304="základní",J304,0)</f>
        <v>0</v>
      </c>
      <c r="BF304" s="132">
        <f>IF(N304="snížená",J304,0)</f>
        <v>0</v>
      </c>
      <c r="BG304" s="132">
        <f>IF(N304="zákl. přenesená",J304,0)</f>
        <v>0</v>
      </c>
      <c r="BH304" s="132">
        <f>IF(N304="sníž. přenesená",J304,0)</f>
        <v>0</v>
      </c>
      <c r="BI304" s="132">
        <f>IF(N304="nulová",J304,0)</f>
        <v>0</v>
      </c>
      <c r="BJ304" s="15" t="s">
        <v>78</v>
      </c>
      <c r="BK304" s="132">
        <f>ROUND(I304*H304,2)</f>
        <v>0</v>
      </c>
      <c r="BL304" s="15" t="s">
        <v>116</v>
      </c>
      <c r="BM304" s="131" t="s">
        <v>546</v>
      </c>
    </row>
    <row r="305" spans="2:65" s="1" customFormat="1">
      <c r="B305" s="30"/>
      <c r="D305" s="133" t="s">
        <v>118</v>
      </c>
      <c r="F305" s="134" t="s">
        <v>547</v>
      </c>
      <c r="I305" s="135"/>
      <c r="L305" s="30"/>
      <c r="M305" s="136"/>
      <c r="T305" s="51"/>
      <c r="AT305" s="15" t="s">
        <v>118</v>
      </c>
      <c r="AU305" s="15" t="s">
        <v>80</v>
      </c>
    </row>
    <row r="306" spans="2:65" s="1" customFormat="1">
      <c r="B306" s="30"/>
      <c r="D306" s="137" t="s">
        <v>120</v>
      </c>
      <c r="F306" s="138" t="s">
        <v>548</v>
      </c>
      <c r="I306" s="135"/>
      <c r="L306" s="30"/>
      <c r="M306" s="136"/>
      <c r="T306" s="51"/>
      <c r="AT306" s="15" t="s">
        <v>120</v>
      </c>
      <c r="AU306" s="15" t="s">
        <v>80</v>
      </c>
    </row>
    <row r="307" spans="2:65" s="1" customFormat="1" ht="39">
      <c r="B307" s="30"/>
      <c r="D307" s="133" t="s">
        <v>549</v>
      </c>
      <c r="F307" s="154" t="s">
        <v>550</v>
      </c>
      <c r="I307" s="135"/>
      <c r="L307" s="30"/>
      <c r="M307" s="136"/>
      <c r="T307" s="51"/>
      <c r="AT307" s="15" t="s">
        <v>549</v>
      </c>
      <c r="AU307" s="15" t="s">
        <v>80</v>
      </c>
    </row>
    <row r="308" spans="2:65" s="12" customFormat="1">
      <c r="B308" s="148"/>
      <c r="D308" s="133" t="s">
        <v>127</v>
      </c>
      <c r="E308" s="153" t="s">
        <v>19</v>
      </c>
      <c r="F308" s="149" t="s">
        <v>551</v>
      </c>
      <c r="H308" s="239">
        <v>82</v>
      </c>
      <c r="I308" s="150"/>
      <c r="L308" s="148"/>
      <c r="M308" s="151"/>
      <c r="T308" s="152"/>
      <c r="AT308" s="153" t="s">
        <v>127</v>
      </c>
      <c r="AU308" s="153" t="s">
        <v>80</v>
      </c>
      <c r="AV308" s="12" t="s">
        <v>80</v>
      </c>
      <c r="AW308" s="12" t="s">
        <v>32</v>
      </c>
      <c r="AX308" s="12" t="s">
        <v>78</v>
      </c>
      <c r="AY308" s="153" t="s">
        <v>108</v>
      </c>
    </row>
    <row r="309" spans="2:65" s="1" customFormat="1" ht="16.5" customHeight="1">
      <c r="B309" s="30"/>
      <c r="C309" s="139" t="s">
        <v>552</v>
      </c>
      <c r="D309" s="139" t="s">
        <v>122</v>
      </c>
      <c r="E309" s="140" t="s">
        <v>553</v>
      </c>
      <c r="F309" s="141" t="s">
        <v>554</v>
      </c>
      <c r="G309" s="142" t="s">
        <v>137</v>
      </c>
      <c r="H309" s="238">
        <v>12</v>
      </c>
      <c r="I309" s="143"/>
      <c r="J309" s="144">
        <f>ROUND(I309*H309,2)</f>
        <v>0</v>
      </c>
      <c r="K309" s="141" t="s">
        <v>251</v>
      </c>
      <c r="L309" s="145"/>
      <c r="M309" s="146" t="s">
        <v>19</v>
      </c>
      <c r="N309" s="147" t="s">
        <v>41</v>
      </c>
      <c r="P309" s="129">
        <f>O309*H309</f>
        <v>0</v>
      </c>
      <c r="Q309" s="129">
        <v>3.0300000000000001E-3</v>
      </c>
      <c r="R309" s="129">
        <f>Q309*H309</f>
        <v>3.6360000000000003E-2</v>
      </c>
      <c r="S309" s="129">
        <v>0</v>
      </c>
      <c r="T309" s="130">
        <f>S309*H309</f>
        <v>0</v>
      </c>
      <c r="AR309" s="131" t="s">
        <v>125</v>
      </c>
      <c r="AT309" s="131" t="s">
        <v>122</v>
      </c>
      <c r="AU309" s="131" t="s">
        <v>80</v>
      </c>
      <c r="AY309" s="15" t="s">
        <v>108</v>
      </c>
      <c r="BE309" s="132">
        <f>IF(N309="základní",J309,0)</f>
        <v>0</v>
      </c>
      <c r="BF309" s="132">
        <f>IF(N309="snížená",J309,0)</f>
        <v>0</v>
      </c>
      <c r="BG309" s="132">
        <f>IF(N309="zákl. přenesená",J309,0)</f>
        <v>0</v>
      </c>
      <c r="BH309" s="132">
        <f>IF(N309="sníž. přenesená",J309,0)</f>
        <v>0</v>
      </c>
      <c r="BI309" s="132">
        <f>IF(N309="nulová",J309,0)</f>
        <v>0</v>
      </c>
      <c r="BJ309" s="15" t="s">
        <v>78</v>
      </c>
      <c r="BK309" s="132">
        <f>ROUND(I309*H309,2)</f>
        <v>0</v>
      </c>
      <c r="BL309" s="15" t="s">
        <v>116</v>
      </c>
      <c r="BM309" s="131" t="s">
        <v>555</v>
      </c>
    </row>
    <row r="310" spans="2:65" s="1" customFormat="1">
      <c r="B310" s="30"/>
      <c r="D310" s="133" t="s">
        <v>118</v>
      </c>
      <c r="F310" s="134" t="s">
        <v>554</v>
      </c>
      <c r="I310" s="135"/>
      <c r="L310" s="30"/>
      <c r="M310" s="136"/>
      <c r="T310" s="51"/>
      <c r="AT310" s="15" t="s">
        <v>118</v>
      </c>
      <c r="AU310" s="15" t="s">
        <v>80</v>
      </c>
    </row>
    <row r="311" spans="2:65" s="1" customFormat="1" ht="19.5">
      <c r="B311" s="30"/>
      <c r="D311" s="133" t="s">
        <v>549</v>
      </c>
      <c r="F311" s="154" t="s">
        <v>556</v>
      </c>
      <c r="I311" s="135"/>
      <c r="L311" s="30"/>
      <c r="M311" s="136"/>
      <c r="T311" s="51"/>
      <c r="AT311" s="15" t="s">
        <v>549</v>
      </c>
      <c r="AU311" s="15" t="s">
        <v>80</v>
      </c>
    </row>
    <row r="312" spans="2:65" s="1" customFormat="1" ht="16.5" customHeight="1">
      <c r="B312" s="30"/>
      <c r="C312" s="139" t="s">
        <v>557</v>
      </c>
      <c r="D312" s="139" t="s">
        <v>122</v>
      </c>
      <c r="E312" s="140" t="s">
        <v>558</v>
      </c>
      <c r="F312" s="141" t="s">
        <v>559</v>
      </c>
      <c r="G312" s="142" t="s">
        <v>137</v>
      </c>
      <c r="H312" s="238">
        <v>164</v>
      </c>
      <c r="I312" s="143"/>
      <c r="J312" s="144">
        <f>ROUND(I312*H312,2)</f>
        <v>0</v>
      </c>
      <c r="K312" s="141" t="s">
        <v>251</v>
      </c>
      <c r="L312" s="145"/>
      <c r="M312" s="146" t="s">
        <v>19</v>
      </c>
      <c r="N312" s="147" t="s">
        <v>41</v>
      </c>
      <c r="P312" s="129">
        <f>O312*H312</f>
        <v>0</v>
      </c>
      <c r="Q312" s="129">
        <v>3.6000000000000002E-4</v>
      </c>
      <c r="R312" s="129">
        <f>Q312*H312</f>
        <v>5.9040000000000002E-2</v>
      </c>
      <c r="S312" s="129">
        <v>0</v>
      </c>
      <c r="T312" s="130">
        <f>S312*H312</f>
        <v>0</v>
      </c>
      <c r="AR312" s="131" t="s">
        <v>125</v>
      </c>
      <c r="AT312" s="131" t="s">
        <v>122</v>
      </c>
      <c r="AU312" s="131" t="s">
        <v>80</v>
      </c>
      <c r="AY312" s="15" t="s">
        <v>108</v>
      </c>
      <c r="BE312" s="132">
        <f>IF(N312="základní",J312,0)</f>
        <v>0</v>
      </c>
      <c r="BF312" s="132">
        <f>IF(N312="snížená",J312,0)</f>
        <v>0</v>
      </c>
      <c r="BG312" s="132">
        <f>IF(N312="zákl. přenesená",J312,0)</f>
        <v>0</v>
      </c>
      <c r="BH312" s="132">
        <f>IF(N312="sníž. přenesená",J312,0)</f>
        <v>0</v>
      </c>
      <c r="BI312" s="132">
        <f>IF(N312="nulová",J312,0)</f>
        <v>0</v>
      </c>
      <c r="BJ312" s="15" t="s">
        <v>78</v>
      </c>
      <c r="BK312" s="132">
        <f>ROUND(I312*H312,2)</f>
        <v>0</v>
      </c>
      <c r="BL312" s="15" t="s">
        <v>116</v>
      </c>
      <c r="BM312" s="131" t="s">
        <v>560</v>
      </c>
    </row>
    <row r="313" spans="2:65" s="1" customFormat="1">
      <c r="B313" s="30"/>
      <c r="D313" s="133" t="s">
        <v>118</v>
      </c>
      <c r="F313" s="134" t="s">
        <v>559</v>
      </c>
      <c r="I313" s="135"/>
      <c r="L313" s="30"/>
      <c r="M313" s="136"/>
      <c r="T313" s="51"/>
      <c r="AT313" s="15" t="s">
        <v>118</v>
      </c>
      <c r="AU313" s="15" t="s">
        <v>80</v>
      </c>
    </row>
    <row r="314" spans="2:65" s="12" customFormat="1">
      <c r="B314" s="148"/>
      <c r="D314" s="133" t="s">
        <v>127</v>
      </c>
      <c r="E314" s="153" t="s">
        <v>19</v>
      </c>
      <c r="F314" s="149" t="s">
        <v>561</v>
      </c>
      <c r="H314" s="239">
        <v>164</v>
      </c>
      <c r="I314" s="150"/>
      <c r="L314" s="148"/>
      <c r="M314" s="151"/>
      <c r="T314" s="152"/>
      <c r="AT314" s="153" t="s">
        <v>127</v>
      </c>
      <c r="AU314" s="153" t="s">
        <v>80</v>
      </c>
      <c r="AV314" s="12" t="s">
        <v>80</v>
      </c>
      <c r="AW314" s="12" t="s">
        <v>32</v>
      </c>
      <c r="AX314" s="12" t="s">
        <v>78</v>
      </c>
      <c r="AY314" s="153" t="s">
        <v>108</v>
      </c>
    </row>
    <row r="315" spans="2:65" s="1" customFormat="1" ht="24.2" customHeight="1">
      <c r="B315" s="30"/>
      <c r="C315" s="121" t="s">
        <v>562</v>
      </c>
      <c r="D315" s="121" t="s">
        <v>111</v>
      </c>
      <c r="E315" s="122" t="s">
        <v>563</v>
      </c>
      <c r="F315" s="123" t="s">
        <v>564</v>
      </c>
      <c r="G315" s="124" t="s">
        <v>137</v>
      </c>
      <c r="H315" s="237">
        <v>16</v>
      </c>
      <c r="I315" s="125"/>
      <c r="J315" s="126">
        <f>ROUND(I315*H315,2)</f>
        <v>0</v>
      </c>
      <c r="K315" s="123" t="s">
        <v>115</v>
      </c>
      <c r="L315" s="30"/>
      <c r="M315" s="127" t="s">
        <v>19</v>
      </c>
      <c r="N315" s="128" t="s">
        <v>41</v>
      </c>
      <c r="P315" s="129">
        <f>O315*H315</f>
        <v>0</v>
      </c>
      <c r="Q315" s="129">
        <v>0</v>
      </c>
      <c r="R315" s="129">
        <f>Q315*H315</f>
        <v>0</v>
      </c>
      <c r="S315" s="129">
        <v>1E-3</v>
      </c>
      <c r="T315" s="130">
        <f>S315*H315</f>
        <v>1.6E-2</v>
      </c>
      <c r="AR315" s="131" t="s">
        <v>116</v>
      </c>
      <c r="AT315" s="131" t="s">
        <v>111</v>
      </c>
      <c r="AU315" s="131" t="s">
        <v>80</v>
      </c>
      <c r="AY315" s="15" t="s">
        <v>108</v>
      </c>
      <c r="BE315" s="132">
        <f>IF(N315="základní",J315,0)</f>
        <v>0</v>
      </c>
      <c r="BF315" s="132">
        <f>IF(N315="snížená",J315,0)</f>
        <v>0</v>
      </c>
      <c r="BG315" s="132">
        <f>IF(N315="zákl. přenesená",J315,0)</f>
        <v>0</v>
      </c>
      <c r="BH315" s="132">
        <f>IF(N315="sníž. přenesená",J315,0)</f>
        <v>0</v>
      </c>
      <c r="BI315" s="132">
        <f>IF(N315="nulová",J315,0)</f>
        <v>0</v>
      </c>
      <c r="BJ315" s="15" t="s">
        <v>78</v>
      </c>
      <c r="BK315" s="132">
        <f>ROUND(I315*H315,2)</f>
        <v>0</v>
      </c>
      <c r="BL315" s="15" t="s">
        <v>116</v>
      </c>
      <c r="BM315" s="131" t="s">
        <v>565</v>
      </c>
    </row>
    <row r="316" spans="2:65" s="1" customFormat="1" ht="19.5">
      <c r="B316" s="30"/>
      <c r="D316" s="133" t="s">
        <v>118</v>
      </c>
      <c r="F316" s="134" t="s">
        <v>566</v>
      </c>
      <c r="I316" s="135"/>
      <c r="L316" s="30"/>
      <c r="M316" s="136"/>
      <c r="T316" s="51"/>
      <c r="AT316" s="15" t="s">
        <v>118</v>
      </c>
      <c r="AU316" s="15" t="s">
        <v>80</v>
      </c>
    </row>
    <row r="317" spans="2:65" s="1" customFormat="1">
      <c r="B317" s="30"/>
      <c r="D317" s="137" t="s">
        <v>120</v>
      </c>
      <c r="F317" s="138" t="s">
        <v>567</v>
      </c>
      <c r="I317" s="135"/>
      <c r="L317" s="30"/>
      <c r="M317" s="136"/>
      <c r="T317" s="51"/>
      <c r="AT317" s="15" t="s">
        <v>120</v>
      </c>
      <c r="AU317" s="15" t="s">
        <v>80</v>
      </c>
    </row>
    <row r="318" spans="2:65" s="1" customFormat="1" ht="24.2" customHeight="1">
      <c r="B318" s="30"/>
      <c r="C318" s="121" t="s">
        <v>568</v>
      </c>
      <c r="D318" s="121" t="s">
        <v>111</v>
      </c>
      <c r="E318" s="122" t="s">
        <v>569</v>
      </c>
      <c r="F318" s="123" t="s">
        <v>570</v>
      </c>
      <c r="G318" s="124" t="s">
        <v>137</v>
      </c>
      <c r="H318" s="237">
        <v>20</v>
      </c>
      <c r="I318" s="125"/>
      <c r="J318" s="126">
        <f>ROUND(I318*H318,2)</f>
        <v>0</v>
      </c>
      <c r="K318" s="123" t="s">
        <v>115</v>
      </c>
      <c r="L318" s="30"/>
      <c r="M318" s="127" t="s">
        <v>19</v>
      </c>
      <c r="N318" s="128" t="s">
        <v>41</v>
      </c>
      <c r="P318" s="129">
        <f>O318*H318</f>
        <v>0</v>
      </c>
      <c r="Q318" s="129">
        <v>0</v>
      </c>
      <c r="R318" s="129">
        <f>Q318*H318</f>
        <v>0</v>
      </c>
      <c r="S318" s="129">
        <v>8.0000000000000004E-4</v>
      </c>
      <c r="T318" s="130">
        <f>S318*H318</f>
        <v>1.6E-2</v>
      </c>
      <c r="AR318" s="131" t="s">
        <v>116</v>
      </c>
      <c r="AT318" s="131" t="s">
        <v>111</v>
      </c>
      <c r="AU318" s="131" t="s">
        <v>80</v>
      </c>
      <c r="AY318" s="15" t="s">
        <v>108</v>
      </c>
      <c r="BE318" s="132">
        <f>IF(N318="základní",J318,0)</f>
        <v>0</v>
      </c>
      <c r="BF318" s="132">
        <f>IF(N318="snížená",J318,0)</f>
        <v>0</v>
      </c>
      <c r="BG318" s="132">
        <f>IF(N318="zákl. přenesená",J318,0)</f>
        <v>0</v>
      </c>
      <c r="BH318" s="132">
        <f>IF(N318="sníž. přenesená",J318,0)</f>
        <v>0</v>
      </c>
      <c r="BI318" s="132">
        <f>IF(N318="nulová",J318,0)</f>
        <v>0</v>
      </c>
      <c r="BJ318" s="15" t="s">
        <v>78</v>
      </c>
      <c r="BK318" s="132">
        <f>ROUND(I318*H318,2)</f>
        <v>0</v>
      </c>
      <c r="BL318" s="15" t="s">
        <v>116</v>
      </c>
      <c r="BM318" s="131" t="s">
        <v>571</v>
      </c>
    </row>
    <row r="319" spans="2:65" s="1" customFormat="1" ht="19.5">
      <c r="B319" s="30"/>
      <c r="D319" s="133" t="s">
        <v>118</v>
      </c>
      <c r="F319" s="134" t="s">
        <v>572</v>
      </c>
      <c r="I319" s="135"/>
      <c r="L319" s="30"/>
      <c r="M319" s="136"/>
      <c r="T319" s="51"/>
      <c r="AT319" s="15" t="s">
        <v>118</v>
      </c>
      <c r="AU319" s="15" t="s">
        <v>80</v>
      </c>
    </row>
    <row r="320" spans="2:65" s="1" customFormat="1">
      <c r="B320" s="30"/>
      <c r="D320" s="137" t="s">
        <v>120</v>
      </c>
      <c r="F320" s="138" t="s">
        <v>573</v>
      </c>
      <c r="I320" s="135"/>
      <c r="L320" s="30"/>
      <c r="M320" s="136"/>
      <c r="T320" s="51"/>
      <c r="AT320" s="15" t="s">
        <v>120</v>
      </c>
      <c r="AU320" s="15" t="s">
        <v>80</v>
      </c>
    </row>
    <row r="321" spans="2:65" s="1" customFormat="1" ht="29.25">
      <c r="B321" s="30"/>
      <c r="D321" s="133" t="s">
        <v>549</v>
      </c>
      <c r="F321" s="154" t="s">
        <v>574</v>
      </c>
      <c r="I321" s="135"/>
      <c r="L321" s="30"/>
      <c r="M321" s="136"/>
      <c r="T321" s="51"/>
      <c r="AT321" s="15" t="s">
        <v>549</v>
      </c>
      <c r="AU321" s="15" t="s">
        <v>80</v>
      </c>
    </row>
    <row r="322" spans="2:65" s="1" customFormat="1" ht="21.75" customHeight="1">
      <c r="B322" s="30"/>
      <c r="C322" s="121" t="s">
        <v>575</v>
      </c>
      <c r="D322" s="121" t="s">
        <v>111</v>
      </c>
      <c r="E322" s="122" t="s">
        <v>576</v>
      </c>
      <c r="F322" s="123" t="s">
        <v>577</v>
      </c>
      <c r="G322" s="124" t="s">
        <v>137</v>
      </c>
      <c r="H322" s="237">
        <v>7</v>
      </c>
      <c r="I322" s="125"/>
      <c r="J322" s="126">
        <f>ROUND(I322*H322,2)</f>
        <v>0</v>
      </c>
      <c r="K322" s="123" t="s">
        <v>115</v>
      </c>
      <c r="L322" s="30"/>
      <c r="M322" s="127" t="s">
        <v>19</v>
      </c>
      <c r="N322" s="128" t="s">
        <v>41</v>
      </c>
      <c r="P322" s="129">
        <f>O322*H322</f>
        <v>0</v>
      </c>
      <c r="Q322" s="129">
        <v>0</v>
      </c>
      <c r="R322" s="129">
        <f>Q322*H322</f>
        <v>0</v>
      </c>
      <c r="S322" s="129">
        <v>0</v>
      </c>
      <c r="T322" s="130">
        <f>S322*H322</f>
        <v>0</v>
      </c>
      <c r="AR322" s="131" t="s">
        <v>116</v>
      </c>
      <c r="AT322" s="131" t="s">
        <v>111</v>
      </c>
      <c r="AU322" s="131" t="s">
        <v>80</v>
      </c>
      <c r="AY322" s="15" t="s">
        <v>108</v>
      </c>
      <c r="BE322" s="132">
        <f>IF(N322="základní",J322,0)</f>
        <v>0</v>
      </c>
      <c r="BF322" s="132">
        <f>IF(N322="snížená",J322,0)</f>
        <v>0</v>
      </c>
      <c r="BG322" s="132">
        <f>IF(N322="zákl. přenesená",J322,0)</f>
        <v>0</v>
      </c>
      <c r="BH322" s="132">
        <f>IF(N322="sníž. přenesená",J322,0)</f>
        <v>0</v>
      </c>
      <c r="BI322" s="132">
        <f>IF(N322="nulová",J322,0)</f>
        <v>0</v>
      </c>
      <c r="BJ322" s="15" t="s">
        <v>78</v>
      </c>
      <c r="BK322" s="132">
        <f>ROUND(I322*H322,2)</f>
        <v>0</v>
      </c>
      <c r="BL322" s="15" t="s">
        <v>116</v>
      </c>
      <c r="BM322" s="131" t="s">
        <v>578</v>
      </c>
    </row>
    <row r="323" spans="2:65" s="1" customFormat="1" ht="19.5">
      <c r="B323" s="30"/>
      <c r="D323" s="133" t="s">
        <v>118</v>
      </c>
      <c r="F323" s="134" t="s">
        <v>579</v>
      </c>
      <c r="I323" s="135"/>
      <c r="L323" s="30"/>
      <c r="M323" s="136"/>
      <c r="T323" s="51"/>
      <c r="AT323" s="15" t="s">
        <v>118</v>
      </c>
      <c r="AU323" s="15" t="s">
        <v>80</v>
      </c>
    </row>
    <row r="324" spans="2:65" s="1" customFormat="1">
      <c r="B324" s="30"/>
      <c r="D324" s="137" t="s">
        <v>120</v>
      </c>
      <c r="F324" s="138" t="s">
        <v>580</v>
      </c>
      <c r="I324" s="135"/>
      <c r="L324" s="30"/>
      <c r="M324" s="136"/>
      <c r="T324" s="51"/>
      <c r="AT324" s="15" t="s">
        <v>120</v>
      </c>
      <c r="AU324" s="15" t="s">
        <v>80</v>
      </c>
    </row>
    <row r="325" spans="2:65" s="1" customFormat="1" ht="16.5" customHeight="1">
      <c r="B325" s="30"/>
      <c r="C325" s="139" t="s">
        <v>581</v>
      </c>
      <c r="D325" s="139" t="s">
        <v>122</v>
      </c>
      <c r="E325" s="140" t="s">
        <v>582</v>
      </c>
      <c r="F325" s="141" t="s">
        <v>583</v>
      </c>
      <c r="G325" s="142" t="s">
        <v>137</v>
      </c>
      <c r="H325" s="238">
        <v>7</v>
      </c>
      <c r="I325" s="143"/>
      <c r="J325" s="144">
        <f>ROUND(I325*H325,2)</f>
        <v>0</v>
      </c>
      <c r="K325" s="141" t="s">
        <v>115</v>
      </c>
      <c r="L325" s="145"/>
      <c r="M325" s="146" t="s">
        <v>19</v>
      </c>
      <c r="N325" s="147" t="s">
        <v>41</v>
      </c>
      <c r="P325" s="129">
        <f>O325*H325</f>
        <v>0</v>
      </c>
      <c r="Q325" s="129">
        <v>4.8000000000000001E-4</v>
      </c>
      <c r="R325" s="129">
        <f>Q325*H325</f>
        <v>3.3600000000000001E-3</v>
      </c>
      <c r="S325" s="129">
        <v>0</v>
      </c>
      <c r="T325" s="130">
        <f>S325*H325</f>
        <v>0</v>
      </c>
      <c r="AR325" s="131" t="s">
        <v>125</v>
      </c>
      <c r="AT325" s="131" t="s">
        <v>122</v>
      </c>
      <c r="AU325" s="131" t="s">
        <v>80</v>
      </c>
      <c r="AY325" s="15" t="s">
        <v>108</v>
      </c>
      <c r="BE325" s="132">
        <f>IF(N325="základní",J325,0)</f>
        <v>0</v>
      </c>
      <c r="BF325" s="132">
        <f>IF(N325="snížená",J325,0)</f>
        <v>0</v>
      </c>
      <c r="BG325" s="132">
        <f>IF(N325="zákl. přenesená",J325,0)</f>
        <v>0</v>
      </c>
      <c r="BH325" s="132">
        <f>IF(N325="sníž. přenesená",J325,0)</f>
        <v>0</v>
      </c>
      <c r="BI325" s="132">
        <f>IF(N325="nulová",J325,0)</f>
        <v>0</v>
      </c>
      <c r="BJ325" s="15" t="s">
        <v>78</v>
      </c>
      <c r="BK325" s="132">
        <f>ROUND(I325*H325,2)</f>
        <v>0</v>
      </c>
      <c r="BL325" s="15" t="s">
        <v>116</v>
      </c>
      <c r="BM325" s="131" t="s">
        <v>584</v>
      </c>
    </row>
    <row r="326" spans="2:65" s="1" customFormat="1">
      <c r="B326" s="30"/>
      <c r="D326" s="133" t="s">
        <v>118</v>
      </c>
      <c r="F326" s="134" t="s">
        <v>583</v>
      </c>
      <c r="I326" s="135"/>
      <c r="L326" s="30"/>
      <c r="M326" s="136"/>
      <c r="T326" s="51"/>
      <c r="AT326" s="15" t="s">
        <v>118</v>
      </c>
      <c r="AU326" s="15" t="s">
        <v>80</v>
      </c>
    </row>
    <row r="327" spans="2:65" s="1" customFormat="1" ht="16.5" customHeight="1">
      <c r="B327" s="30"/>
      <c r="C327" s="121" t="s">
        <v>585</v>
      </c>
      <c r="D327" s="121" t="s">
        <v>111</v>
      </c>
      <c r="E327" s="122" t="s">
        <v>586</v>
      </c>
      <c r="F327" s="123" t="s">
        <v>587</v>
      </c>
      <c r="G327" s="124" t="s">
        <v>137</v>
      </c>
      <c r="H327" s="237">
        <v>16</v>
      </c>
      <c r="I327" s="125"/>
      <c r="J327" s="126">
        <f>ROUND(I327*H327,2)</f>
        <v>0</v>
      </c>
      <c r="K327" s="123" t="s">
        <v>115</v>
      </c>
      <c r="L327" s="30"/>
      <c r="M327" s="127" t="s">
        <v>19</v>
      </c>
      <c r="N327" s="128" t="s">
        <v>41</v>
      </c>
      <c r="P327" s="129">
        <f>O327*H327</f>
        <v>0</v>
      </c>
      <c r="Q327" s="129">
        <v>0</v>
      </c>
      <c r="R327" s="129">
        <f>Q327*H327</f>
        <v>0</v>
      </c>
      <c r="S327" s="129">
        <v>0</v>
      </c>
      <c r="T327" s="130">
        <f>S327*H327</f>
        <v>0</v>
      </c>
      <c r="AR327" s="131" t="s">
        <v>116</v>
      </c>
      <c r="AT327" s="131" t="s">
        <v>111</v>
      </c>
      <c r="AU327" s="131" t="s">
        <v>80</v>
      </c>
      <c r="AY327" s="15" t="s">
        <v>108</v>
      </c>
      <c r="BE327" s="132">
        <f>IF(N327="základní",J327,0)</f>
        <v>0</v>
      </c>
      <c r="BF327" s="132">
        <f>IF(N327="snížená",J327,0)</f>
        <v>0</v>
      </c>
      <c r="BG327" s="132">
        <f>IF(N327="zákl. přenesená",J327,0)</f>
        <v>0</v>
      </c>
      <c r="BH327" s="132">
        <f>IF(N327="sníž. přenesená",J327,0)</f>
        <v>0</v>
      </c>
      <c r="BI327" s="132">
        <f>IF(N327="nulová",J327,0)</f>
        <v>0</v>
      </c>
      <c r="BJ327" s="15" t="s">
        <v>78</v>
      </c>
      <c r="BK327" s="132">
        <f>ROUND(I327*H327,2)</f>
        <v>0</v>
      </c>
      <c r="BL327" s="15" t="s">
        <v>116</v>
      </c>
      <c r="BM327" s="131" t="s">
        <v>588</v>
      </c>
    </row>
    <row r="328" spans="2:65" s="1" customFormat="1" ht="19.5">
      <c r="B328" s="30"/>
      <c r="D328" s="133" t="s">
        <v>118</v>
      </c>
      <c r="F328" s="134" t="s">
        <v>589</v>
      </c>
      <c r="I328" s="135"/>
      <c r="L328" s="30"/>
      <c r="M328" s="136"/>
      <c r="T328" s="51"/>
      <c r="AT328" s="15" t="s">
        <v>118</v>
      </c>
      <c r="AU328" s="15" t="s">
        <v>80</v>
      </c>
    </row>
    <row r="329" spans="2:65" s="1" customFormat="1">
      <c r="B329" s="30"/>
      <c r="D329" s="137" t="s">
        <v>120</v>
      </c>
      <c r="F329" s="138" t="s">
        <v>590</v>
      </c>
      <c r="I329" s="135"/>
      <c r="L329" s="30"/>
      <c r="M329" s="136"/>
      <c r="T329" s="51"/>
      <c r="AT329" s="15" t="s">
        <v>120</v>
      </c>
      <c r="AU329" s="15" t="s">
        <v>80</v>
      </c>
    </row>
    <row r="330" spans="2:65" s="1" customFormat="1" ht="16.5" customHeight="1">
      <c r="B330" s="30"/>
      <c r="C330" s="139" t="s">
        <v>591</v>
      </c>
      <c r="D330" s="139" t="s">
        <v>122</v>
      </c>
      <c r="E330" s="140" t="s">
        <v>592</v>
      </c>
      <c r="F330" s="141" t="s">
        <v>593</v>
      </c>
      <c r="G330" s="142" t="s">
        <v>137</v>
      </c>
      <c r="H330" s="238">
        <v>5</v>
      </c>
      <c r="I330" s="143"/>
      <c r="J330" s="144">
        <f>ROUND(I330*H330,2)</f>
        <v>0</v>
      </c>
      <c r="K330" s="141" t="s">
        <v>251</v>
      </c>
      <c r="L330" s="145"/>
      <c r="M330" s="146" t="s">
        <v>19</v>
      </c>
      <c r="N330" s="147" t="s">
        <v>41</v>
      </c>
      <c r="P330" s="129">
        <f>O330*H330</f>
        <v>0</v>
      </c>
      <c r="Q330" s="129">
        <v>2.5999999999999998E-4</v>
      </c>
      <c r="R330" s="129">
        <f>Q330*H330</f>
        <v>1.2999999999999999E-3</v>
      </c>
      <c r="S330" s="129">
        <v>0</v>
      </c>
      <c r="T330" s="130">
        <f>S330*H330</f>
        <v>0</v>
      </c>
      <c r="AR330" s="131" t="s">
        <v>125</v>
      </c>
      <c r="AT330" s="131" t="s">
        <v>122</v>
      </c>
      <c r="AU330" s="131" t="s">
        <v>80</v>
      </c>
      <c r="AY330" s="15" t="s">
        <v>108</v>
      </c>
      <c r="BE330" s="132">
        <f>IF(N330="základní",J330,0)</f>
        <v>0</v>
      </c>
      <c r="BF330" s="132">
        <f>IF(N330="snížená",J330,0)</f>
        <v>0</v>
      </c>
      <c r="BG330" s="132">
        <f>IF(N330="zákl. přenesená",J330,0)</f>
        <v>0</v>
      </c>
      <c r="BH330" s="132">
        <f>IF(N330="sníž. přenesená",J330,0)</f>
        <v>0</v>
      </c>
      <c r="BI330" s="132">
        <f>IF(N330="nulová",J330,0)</f>
        <v>0</v>
      </c>
      <c r="BJ330" s="15" t="s">
        <v>78</v>
      </c>
      <c r="BK330" s="132">
        <f>ROUND(I330*H330,2)</f>
        <v>0</v>
      </c>
      <c r="BL330" s="15" t="s">
        <v>116</v>
      </c>
      <c r="BM330" s="131" t="s">
        <v>594</v>
      </c>
    </row>
    <row r="331" spans="2:65" s="1" customFormat="1" ht="19.5">
      <c r="B331" s="30"/>
      <c r="D331" s="133" t="s">
        <v>118</v>
      </c>
      <c r="F331" s="134" t="s">
        <v>595</v>
      </c>
      <c r="I331" s="135"/>
      <c r="L331" s="30"/>
      <c r="M331" s="136"/>
      <c r="T331" s="51"/>
      <c r="AT331" s="15" t="s">
        <v>118</v>
      </c>
      <c r="AU331" s="15" t="s">
        <v>80</v>
      </c>
    </row>
    <row r="332" spans="2:65" s="1" customFormat="1" ht="21.75" customHeight="1">
      <c r="B332" s="30"/>
      <c r="C332" s="139" t="s">
        <v>596</v>
      </c>
      <c r="D332" s="139" t="s">
        <v>122</v>
      </c>
      <c r="E332" s="140" t="s">
        <v>597</v>
      </c>
      <c r="F332" s="141" t="s">
        <v>598</v>
      </c>
      <c r="G332" s="142" t="s">
        <v>137</v>
      </c>
      <c r="H332" s="238">
        <v>11</v>
      </c>
      <c r="I332" s="143"/>
      <c r="J332" s="144">
        <f>ROUND(I332*H332,2)</f>
        <v>0</v>
      </c>
      <c r="K332" s="141" t="s">
        <v>251</v>
      </c>
      <c r="L332" s="145"/>
      <c r="M332" s="146" t="s">
        <v>19</v>
      </c>
      <c r="N332" s="147" t="s">
        <v>41</v>
      </c>
      <c r="P332" s="129">
        <f>O332*H332</f>
        <v>0</v>
      </c>
      <c r="Q332" s="129">
        <v>0</v>
      </c>
      <c r="R332" s="129">
        <f>Q332*H332</f>
        <v>0</v>
      </c>
      <c r="S332" s="129">
        <v>0</v>
      </c>
      <c r="T332" s="130">
        <f>S332*H332</f>
        <v>0</v>
      </c>
      <c r="AR332" s="131" t="s">
        <v>125</v>
      </c>
      <c r="AT332" s="131" t="s">
        <v>122</v>
      </c>
      <c r="AU332" s="131" t="s">
        <v>80</v>
      </c>
      <c r="AY332" s="15" t="s">
        <v>108</v>
      </c>
      <c r="BE332" s="132">
        <f>IF(N332="základní",J332,0)</f>
        <v>0</v>
      </c>
      <c r="BF332" s="132">
        <f>IF(N332="snížená",J332,0)</f>
        <v>0</v>
      </c>
      <c r="BG332" s="132">
        <f>IF(N332="zákl. přenesená",J332,0)</f>
        <v>0</v>
      </c>
      <c r="BH332" s="132">
        <f>IF(N332="sníž. přenesená",J332,0)</f>
        <v>0</v>
      </c>
      <c r="BI332" s="132">
        <f>IF(N332="nulová",J332,0)</f>
        <v>0</v>
      </c>
      <c r="BJ332" s="15" t="s">
        <v>78</v>
      </c>
      <c r="BK332" s="132">
        <f>ROUND(I332*H332,2)</f>
        <v>0</v>
      </c>
      <c r="BL332" s="15" t="s">
        <v>116</v>
      </c>
      <c r="BM332" s="131" t="s">
        <v>599</v>
      </c>
    </row>
    <row r="333" spans="2:65" s="1" customFormat="1">
      <c r="B333" s="30"/>
      <c r="D333" s="133" t="s">
        <v>118</v>
      </c>
      <c r="F333" s="134" t="s">
        <v>598</v>
      </c>
      <c r="I333" s="135"/>
      <c r="L333" s="30"/>
      <c r="M333" s="136"/>
      <c r="T333" s="51"/>
      <c r="AT333" s="15" t="s">
        <v>118</v>
      </c>
      <c r="AU333" s="15" t="s">
        <v>80</v>
      </c>
    </row>
    <row r="334" spans="2:65" s="1" customFormat="1" ht="24.2" customHeight="1">
      <c r="B334" s="30"/>
      <c r="C334" s="121" t="s">
        <v>600</v>
      </c>
      <c r="D334" s="121" t="s">
        <v>111</v>
      </c>
      <c r="E334" s="122" t="s">
        <v>601</v>
      </c>
      <c r="F334" s="123" t="s">
        <v>602</v>
      </c>
      <c r="G334" s="124" t="s">
        <v>137</v>
      </c>
      <c r="H334" s="237">
        <v>6</v>
      </c>
      <c r="I334" s="125"/>
      <c r="J334" s="126">
        <f>ROUND(I334*H334,2)</f>
        <v>0</v>
      </c>
      <c r="K334" s="123" t="s">
        <v>115</v>
      </c>
      <c r="L334" s="30"/>
      <c r="M334" s="127" t="s">
        <v>19</v>
      </c>
      <c r="N334" s="128" t="s">
        <v>41</v>
      </c>
      <c r="P334" s="129">
        <f>O334*H334</f>
        <v>0</v>
      </c>
      <c r="Q334" s="129">
        <v>0</v>
      </c>
      <c r="R334" s="129">
        <f>Q334*H334</f>
        <v>0</v>
      </c>
      <c r="S334" s="129">
        <v>0</v>
      </c>
      <c r="T334" s="130">
        <f>S334*H334</f>
        <v>0</v>
      </c>
      <c r="AR334" s="131" t="s">
        <v>116</v>
      </c>
      <c r="AT334" s="131" t="s">
        <v>111</v>
      </c>
      <c r="AU334" s="131" t="s">
        <v>80</v>
      </c>
      <c r="AY334" s="15" t="s">
        <v>108</v>
      </c>
      <c r="BE334" s="132">
        <f>IF(N334="základní",J334,0)</f>
        <v>0</v>
      </c>
      <c r="BF334" s="132">
        <f>IF(N334="snížená",J334,0)</f>
        <v>0</v>
      </c>
      <c r="BG334" s="132">
        <f>IF(N334="zákl. přenesená",J334,0)</f>
        <v>0</v>
      </c>
      <c r="BH334" s="132">
        <f>IF(N334="sníž. přenesená",J334,0)</f>
        <v>0</v>
      </c>
      <c r="BI334" s="132">
        <f>IF(N334="nulová",J334,0)</f>
        <v>0</v>
      </c>
      <c r="BJ334" s="15" t="s">
        <v>78</v>
      </c>
      <c r="BK334" s="132">
        <f>ROUND(I334*H334,2)</f>
        <v>0</v>
      </c>
      <c r="BL334" s="15" t="s">
        <v>116</v>
      </c>
      <c r="BM334" s="131" t="s">
        <v>603</v>
      </c>
    </row>
    <row r="335" spans="2:65" s="1" customFormat="1" ht="19.5">
      <c r="B335" s="30"/>
      <c r="D335" s="133" t="s">
        <v>118</v>
      </c>
      <c r="F335" s="134" t="s">
        <v>604</v>
      </c>
      <c r="I335" s="135"/>
      <c r="L335" s="30"/>
      <c r="M335" s="136"/>
      <c r="T335" s="51"/>
      <c r="AT335" s="15" t="s">
        <v>118</v>
      </c>
      <c r="AU335" s="15" t="s">
        <v>80</v>
      </c>
    </row>
    <row r="336" spans="2:65" s="1" customFormat="1">
      <c r="B336" s="30"/>
      <c r="D336" s="137" t="s">
        <v>120</v>
      </c>
      <c r="F336" s="138" t="s">
        <v>605</v>
      </c>
      <c r="I336" s="135"/>
      <c r="L336" s="30"/>
      <c r="M336" s="136"/>
      <c r="T336" s="51"/>
      <c r="AT336" s="15" t="s">
        <v>120</v>
      </c>
      <c r="AU336" s="15" t="s">
        <v>80</v>
      </c>
    </row>
    <row r="337" spans="2:65" s="1" customFormat="1" ht="24.2" customHeight="1">
      <c r="B337" s="30"/>
      <c r="C337" s="121" t="s">
        <v>606</v>
      </c>
      <c r="D337" s="121" t="s">
        <v>111</v>
      </c>
      <c r="E337" s="122" t="s">
        <v>607</v>
      </c>
      <c r="F337" s="123" t="s">
        <v>608</v>
      </c>
      <c r="G337" s="124" t="s">
        <v>137</v>
      </c>
      <c r="H337" s="237">
        <v>70</v>
      </c>
      <c r="I337" s="125"/>
      <c r="J337" s="126">
        <f>ROUND(I337*H337,2)</f>
        <v>0</v>
      </c>
      <c r="K337" s="123" t="s">
        <v>115</v>
      </c>
      <c r="L337" s="30"/>
      <c r="M337" s="127" t="s">
        <v>19</v>
      </c>
      <c r="N337" s="128" t="s">
        <v>41</v>
      </c>
      <c r="P337" s="129">
        <f>O337*H337</f>
        <v>0</v>
      </c>
      <c r="Q337" s="129">
        <v>0</v>
      </c>
      <c r="R337" s="129">
        <f>Q337*H337</f>
        <v>0</v>
      </c>
      <c r="S337" s="129">
        <v>0</v>
      </c>
      <c r="T337" s="130">
        <f>S337*H337</f>
        <v>0</v>
      </c>
      <c r="AR337" s="131" t="s">
        <v>116</v>
      </c>
      <c r="AT337" s="131" t="s">
        <v>111</v>
      </c>
      <c r="AU337" s="131" t="s">
        <v>80</v>
      </c>
      <c r="AY337" s="15" t="s">
        <v>108</v>
      </c>
      <c r="BE337" s="132">
        <f>IF(N337="základní",J337,0)</f>
        <v>0</v>
      </c>
      <c r="BF337" s="132">
        <f>IF(N337="snížená",J337,0)</f>
        <v>0</v>
      </c>
      <c r="BG337" s="132">
        <f>IF(N337="zákl. přenesená",J337,0)</f>
        <v>0</v>
      </c>
      <c r="BH337" s="132">
        <f>IF(N337="sníž. přenesená",J337,0)</f>
        <v>0</v>
      </c>
      <c r="BI337" s="132">
        <f>IF(N337="nulová",J337,0)</f>
        <v>0</v>
      </c>
      <c r="BJ337" s="15" t="s">
        <v>78</v>
      </c>
      <c r="BK337" s="132">
        <f>ROUND(I337*H337,2)</f>
        <v>0</v>
      </c>
      <c r="BL337" s="15" t="s">
        <v>116</v>
      </c>
      <c r="BM337" s="131" t="s">
        <v>609</v>
      </c>
    </row>
    <row r="338" spans="2:65" s="1" customFormat="1" ht="19.5">
      <c r="B338" s="30"/>
      <c r="D338" s="133" t="s">
        <v>118</v>
      </c>
      <c r="F338" s="134" t="s">
        <v>610</v>
      </c>
      <c r="I338" s="135"/>
      <c r="L338" s="30"/>
      <c r="M338" s="136"/>
      <c r="T338" s="51"/>
      <c r="AT338" s="15" t="s">
        <v>118</v>
      </c>
      <c r="AU338" s="15" t="s">
        <v>80</v>
      </c>
    </row>
    <row r="339" spans="2:65" s="1" customFormat="1">
      <c r="B339" s="30"/>
      <c r="D339" s="137" t="s">
        <v>120</v>
      </c>
      <c r="F339" s="138" t="s">
        <v>611</v>
      </c>
      <c r="I339" s="135"/>
      <c r="L339" s="30"/>
      <c r="M339" s="136"/>
      <c r="T339" s="51"/>
      <c r="AT339" s="15" t="s">
        <v>120</v>
      </c>
      <c r="AU339" s="15" t="s">
        <v>80</v>
      </c>
    </row>
    <row r="340" spans="2:65" s="1" customFormat="1" ht="21.75" customHeight="1">
      <c r="B340" s="30"/>
      <c r="C340" s="121" t="s">
        <v>612</v>
      </c>
      <c r="D340" s="121" t="s">
        <v>111</v>
      </c>
      <c r="E340" s="122" t="s">
        <v>613</v>
      </c>
      <c r="F340" s="123" t="s">
        <v>614</v>
      </c>
      <c r="G340" s="124" t="s">
        <v>137</v>
      </c>
      <c r="H340" s="237">
        <v>70</v>
      </c>
      <c r="I340" s="125"/>
      <c r="J340" s="126">
        <f>ROUND(I340*H340,2)</f>
        <v>0</v>
      </c>
      <c r="K340" s="123" t="s">
        <v>115</v>
      </c>
      <c r="L340" s="30"/>
      <c r="M340" s="127" t="s">
        <v>19</v>
      </c>
      <c r="N340" s="128" t="s">
        <v>41</v>
      </c>
      <c r="P340" s="129">
        <f>O340*H340</f>
        <v>0</v>
      </c>
      <c r="Q340" s="129">
        <v>0</v>
      </c>
      <c r="R340" s="129">
        <f>Q340*H340</f>
        <v>0</v>
      </c>
      <c r="S340" s="129">
        <v>0</v>
      </c>
      <c r="T340" s="130">
        <f>S340*H340</f>
        <v>0</v>
      </c>
      <c r="AR340" s="131" t="s">
        <v>116</v>
      </c>
      <c r="AT340" s="131" t="s">
        <v>111</v>
      </c>
      <c r="AU340" s="131" t="s">
        <v>80</v>
      </c>
      <c r="AY340" s="15" t="s">
        <v>108</v>
      </c>
      <c r="BE340" s="132">
        <f>IF(N340="základní",J340,0)</f>
        <v>0</v>
      </c>
      <c r="BF340" s="132">
        <f>IF(N340="snížená",J340,0)</f>
        <v>0</v>
      </c>
      <c r="BG340" s="132">
        <f>IF(N340="zákl. přenesená",J340,0)</f>
        <v>0</v>
      </c>
      <c r="BH340" s="132">
        <f>IF(N340="sníž. přenesená",J340,0)</f>
        <v>0</v>
      </c>
      <c r="BI340" s="132">
        <f>IF(N340="nulová",J340,0)</f>
        <v>0</v>
      </c>
      <c r="BJ340" s="15" t="s">
        <v>78</v>
      </c>
      <c r="BK340" s="132">
        <f>ROUND(I340*H340,2)</f>
        <v>0</v>
      </c>
      <c r="BL340" s="15" t="s">
        <v>116</v>
      </c>
      <c r="BM340" s="131" t="s">
        <v>615</v>
      </c>
    </row>
    <row r="341" spans="2:65" s="1" customFormat="1" ht="19.5">
      <c r="B341" s="30"/>
      <c r="D341" s="133" t="s">
        <v>118</v>
      </c>
      <c r="F341" s="134" t="s">
        <v>616</v>
      </c>
      <c r="I341" s="135"/>
      <c r="L341" s="30"/>
      <c r="M341" s="136"/>
      <c r="T341" s="51"/>
      <c r="AT341" s="15" t="s">
        <v>118</v>
      </c>
      <c r="AU341" s="15" t="s">
        <v>80</v>
      </c>
    </row>
    <row r="342" spans="2:65" s="1" customFormat="1">
      <c r="B342" s="30"/>
      <c r="D342" s="137" t="s">
        <v>120</v>
      </c>
      <c r="F342" s="138" t="s">
        <v>617</v>
      </c>
      <c r="I342" s="135"/>
      <c r="L342" s="30"/>
      <c r="M342" s="136"/>
      <c r="T342" s="51"/>
      <c r="AT342" s="15" t="s">
        <v>120</v>
      </c>
      <c r="AU342" s="15" t="s">
        <v>80</v>
      </c>
    </row>
    <row r="343" spans="2:65" s="1" customFormat="1" ht="19.5">
      <c r="B343" s="30"/>
      <c r="D343" s="133" t="s">
        <v>549</v>
      </c>
      <c r="F343" s="154" t="s">
        <v>618</v>
      </c>
      <c r="I343" s="135"/>
      <c r="L343" s="30"/>
      <c r="M343" s="136"/>
      <c r="T343" s="51"/>
      <c r="AT343" s="15" t="s">
        <v>549</v>
      </c>
      <c r="AU343" s="15" t="s">
        <v>80</v>
      </c>
    </row>
    <row r="344" spans="2:65" s="1" customFormat="1" ht="16.5" customHeight="1">
      <c r="B344" s="30"/>
      <c r="C344" s="121" t="s">
        <v>619</v>
      </c>
      <c r="D344" s="121" t="s">
        <v>111</v>
      </c>
      <c r="E344" s="122" t="s">
        <v>620</v>
      </c>
      <c r="F344" s="123" t="s">
        <v>621</v>
      </c>
      <c r="G344" s="124" t="s">
        <v>137</v>
      </c>
      <c r="H344" s="237">
        <v>1</v>
      </c>
      <c r="I344" s="125"/>
      <c r="J344" s="126">
        <f>ROUND(I344*H344,2)</f>
        <v>0</v>
      </c>
      <c r="K344" s="123" t="s">
        <v>115</v>
      </c>
      <c r="L344" s="30"/>
      <c r="M344" s="127" t="s">
        <v>19</v>
      </c>
      <c r="N344" s="128" t="s">
        <v>41</v>
      </c>
      <c r="P344" s="129">
        <f>O344*H344</f>
        <v>0</v>
      </c>
      <c r="Q344" s="129">
        <v>0</v>
      </c>
      <c r="R344" s="129">
        <f>Q344*H344</f>
        <v>0</v>
      </c>
      <c r="S344" s="129">
        <v>0</v>
      </c>
      <c r="T344" s="130">
        <f>S344*H344</f>
        <v>0</v>
      </c>
      <c r="AR344" s="131" t="s">
        <v>116</v>
      </c>
      <c r="AT344" s="131" t="s">
        <v>111</v>
      </c>
      <c r="AU344" s="131" t="s">
        <v>80</v>
      </c>
      <c r="AY344" s="15" t="s">
        <v>108</v>
      </c>
      <c r="BE344" s="132">
        <f>IF(N344="základní",J344,0)</f>
        <v>0</v>
      </c>
      <c r="BF344" s="132">
        <f>IF(N344="snížená",J344,0)</f>
        <v>0</v>
      </c>
      <c r="BG344" s="132">
        <f>IF(N344="zákl. přenesená",J344,0)</f>
        <v>0</v>
      </c>
      <c r="BH344" s="132">
        <f>IF(N344="sníž. přenesená",J344,0)</f>
        <v>0</v>
      </c>
      <c r="BI344" s="132">
        <f>IF(N344="nulová",J344,0)</f>
        <v>0</v>
      </c>
      <c r="BJ344" s="15" t="s">
        <v>78</v>
      </c>
      <c r="BK344" s="132">
        <f>ROUND(I344*H344,2)</f>
        <v>0</v>
      </c>
      <c r="BL344" s="15" t="s">
        <v>116</v>
      </c>
      <c r="BM344" s="131" t="s">
        <v>622</v>
      </c>
    </row>
    <row r="345" spans="2:65" s="1" customFormat="1" ht="19.5">
      <c r="B345" s="30"/>
      <c r="D345" s="133" t="s">
        <v>118</v>
      </c>
      <c r="F345" s="134" t="s">
        <v>623</v>
      </c>
      <c r="I345" s="135"/>
      <c r="L345" s="30"/>
      <c r="M345" s="136"/>
      <c r="T345" s="51"/>
      <c r="AT345" s="15" t="s">
        <v>118</v>
      </c>
      <c r="AU345" s="15" t="s">
        <v>80</v>
      </c>
    </row>
    <row r="346" spans="2:65" s="1" customFormat="1">
      <c r="B346" s="30"/>
      <c r="D346" s="137" t="s">
        <v>120</v>
      </c>
      <c r="F346" s="138" t="s">
        <v>624</v>
      </c>
      <c r="I346" s="135"/>
      <c r="L346" s="30"/>
      <c r="M346" s="136"/>
      <c r="T346" s="51"/>
      <c r="AT346" s="15" t="s">
        <v>120</v>
      </c>
      <c r="AU346" s="15" t="s">
        <v>80</v>
      </c>
    </row>
    <row r="347" spans="2:65" s="1" customFormat="1" ht="16.5" customHeight="1">
      <c r="B347" s="30"/>
      <c r="C347" s="121" t="s">
        <v>625</v>
      </c>
      <c r="D347" s="121" t="s">
        <v>111</v>
      </c>
      <c r="E347" s="122" t="s">
        <v>626</v>
      </c>
      <c r="F347" s="123" t="s">
        <v>627</v>
      </c>
      <c r="G347" s="124" t="s">
        <v>137</v>
      </c>
      <c r="H347" s="237">
        <v>2</v>
      </c>
      <c r="I347" s="125"/>
      <c r="J347" s="126">
        <f>ROUND(I347*H347,2)</f>
        <v>0</v>
      </c>
      <c r="K347" s="123" t="s">
        <v>115</v>
      </c>
      <c r="L347" s="30"/>
      <c r="M347" s="127" t="s">
        <v>19</v>
      </c>
      <c r="N347" s="128" t="s">
        <v>41</v>
      </c>
      <c r="P347" s="129">
        <f>O347*H347</f>
        <v>0</v>
      </c>
      <c r="Q347" s="129">
        <v>0</v>
      </c>
      <c r="R347" s="129">
        <f>Q347*H347</f>
        <v>0</v>
      </c>
      <c r="S347" s="129">
        <v>0</v>
      </c>
      <c r="T347" s="130">
        <f>S347*H347</f>
        <v>0</v>
      </c>
      <c r="AR347" s="131" t="s">
        <v>116</v>
      </c>
      <c r="AT347" s="131" t="s">
        <v>111</v>
      </c>
      <c r="AU347" s="131" t="s">
        <v>80</v>
      </c>
      <c r="AY347" s="15" t="s">
        <v>108</v>
      </c>
      <c r="BE347" s="132">
        <f>IF(N347="základní",J347,0)</f>
        <v>0</v>
      </c>
      <c r="BF347" s="132">
        <f>IF(N347="snížená",J347,0)</f>
        <v>0</v>
      </c>
      <c r="BG347" s="132">
        <f>IF(N347="zákl. přenesená",J347,0)</f>
        <v>0</v>
      </c>
      <c r="BH347" s="132">
        <f>IF(N347="sníž. přenesená",J347,0)</f>
        <v>0</v>
      </c>
      <c r="BI347" s="132">
        <f>IF(N347="nulová",J347,0)</f>
        <v>0</v>
      </c>
      <c r="BJ347" s="15" t="s">
        <v>78</v>
      </c>
      <c r="BK347" s="132">
        <f>ROUND(I347*H347,2)</f>
        <v>0</v>
      </c>
      <c r="BL347" s="15" t="s">
        <v>116</v>
      </c>
      <c r="BM347" s="131" t="s">
        <v>628</v>
      </c>
    </row>
    <row r="348" spans="2:65" s="1" customFormat="1">
      <c r="B348" s="30"/>
      <c r="D348" s="133" t="s">
        <v>118</v>
      </c>
      <c r="F348" s="134" t="s">
        <v>629</v>
      </c>
      <c r="I348" s="135"/>
      <c r="L348" s="30"/>
      <c r="M348" s="136"/>
      <c r="T348" s="51"/>
      <c r="AT348" s="15" t="s">
        <v>118</v>
      </c>
      <c r="AU348" s="15" t="s">
        <v>80</v>
      </c>
    </row>
    <row r="349" spans="2:65" s="1" customFormat="1">
      <c r="B349" s="30"/>
      <c r="D349" s="137" t="s">
        <v>120</v>
      </c>
      <c r="F349" s="138" t="s">
        <v>630</v>
      </c>
      <c r="I349" s="135"/>
      <c r="L349" s="30"/>
      <c r="M349" s="136"/>
      <c r="T349" s="51"/>
      <c r="AT349" s="15" t="s">
        <v>120</v>
      </c>
      <c r="AU349" s="15" t="s">
        <v>80</v>
      </c>
    </row>
    <row r="350" spans="2:65" s="1" customFormat="1" ht="16.5" customHeight="1">
      <c r="B350" s="30"/>
      <c r="C350" s="121" t="s">
        <v>631</v>
      </c>
      <c r="D350" s="121" t="s">
        <v>111</v>
      </c>
      <c r="E350" s="122" t="s">
        <v>632</v>
      </c>
      <c r="F350" s="123" t="s">
        <v>633</v>
      </c>
      <c r="G350" s="124" t="s">
        <v>634</v>
      </c>
      <c r="H350" s="237">
        <v>0.93400000000000005</v>
      </c>
      <c r="I350" s="125"/>
      <c r="J350" s="126">
        <f>ROUND(I350*H350,2)</f>
        <v>0</v>
      </c>
      <c r="K350" s="123" t="s">
        <v>115</v>
      </c>
      <c r="L350" s="30"/>
      <c r="M350" s="127" t="s">
        <v>19</v>
      </c>
      <c r="N350" s="128" t="s">
        <v>41</v>
      </c>
      <c r="P350" s="129">
        <f>O350*H350</f>
        <v>0</v>
      </c>
      <c r="Q350" s="129">
        <v>0</v>
      </c>
      <c r="R350" s="129">
        <f>Q350*H350</f>
        <v>0</v>
      </c>
      <c r="S350" s="129">
        <v>0</v>
      </c>
      <c r="T350" s="130">
        <f>S350*H350</f>
        <v>0</v>
      </c>
      <c r="AR350" s="131" t="s">
        <v>116</v>
      </c>
      <c r="AT350" s="131" t="s">
        <v>111</v>
      </c>
      <c r="AU350" s="131" t="s">
        <v>80</v>
      </c>
      <c r="AY350" s="15" t="s">
        <v>108</v>
      </c>
      <c r="BE350" s="132">
        <f>IF(N350="základní",J350,0)</f>
        <v>0</v>
      </c>
      <c r="BF350" s="132">
        <f>IF(N350="snížená",J350,0)</f>
        <v>0</v>
      </c>
      <c r="BG350" s="132">
        <f>IF(N350="zákl. přenesená",J350,0)</f>
        <v>0</v>
      </c>
      <c r="BH350" s="132">
        <f>IF(N350="sníž. přenesená",J350,0)</f>
        <v>0</v>
      </c>
      <c r="BI350" s="132">
        <f>IF(N350="nulová",J350,0)</f>
        <v>0</v>
      </c>
      <c r="BJ350" s="15" t="s">
        <v>78</v>
      </c>
      <c r="BK350" s="132">
        <f>ROUND(I350*H350,2)</f>
        <v>0</v>
      </c>
      <c r="BL350" s="15" t="s">
        <v>116</v>
      </c>
      <c r="BM350" s="131" t="s">
        <v>635</v>
      </c>
    </row>
    <row r="351" spans="2:65" s="1" customFormat="1" ht="19.5">
      <c r="B351" s="30"/>
      <c r="D351" s="133" t="s">
        <v>118</v>
      </c>
      <c r="F351" s="134" t="s">
        <v>636</v>
      </c>
      <c r="I351" s="135"/>
      <c r="L351" s="30"/>
      <c r="M351" s="136"/>
      <c r="T351" s="51"/>
      <c r="AT351" s="15" t="s">
        <v>118</v>
      </c>
      <c r="AU351" s="15" t="s">
        <v>80</v>
      </c>
    </row>
    <row r="352" spans="2:65" s="1" customFormat="1">
      <c r="B352" s="30"/>
      <c r="D352" s="137" t="s">
        <v>120</v>
      </c>
      <c r="F352" s="138" t="s">
        <v>637</v>
      </c>
      <c r="I352" s="135"/>
      <c r="L352" s="30"/>
      <c r="M352" s="136"/>
      <c r="T352" s="51"/>
      <c r="AT352" s="15" t="s">
        <v>120</v>
      </c>
      <c r="AU352" s="15" t="s">
        <v>80</v>
      </c>
    </row>
    <row r="353" spans="2:65" s="11" customFormat="1" ht="25.9" customHeight="1">
      <c r="B353" s="109"/>
      <c r="D353" s="110" t="s">
        <v>69</v>
      </c>
      <c r="E353" s="111" t="s">
        <v>122</v>
      </c>
      <c r="F353" s="111" t="s">
        <v>638</v>
      </c>
      <c r="H353" s="240"/>
      <c r="I353" s="112"/>
      <c r="J353" s="113">
        <f>BK353</f>
        <v>0</v>
      </c>
      <c r="L353" s="109"/>
      <c r="M353" s="114"/>
      <c r="P353" s="115">
        <f>P354</f>
        <v>0</v>
      </c>
      <c r="R353" s="115">
        <f>R354</f>
        <v>0.19439999999999999</v>
      </c>
      <c r="T353" s="116">
        <f>T354</f>
        <v>0.76800000000000002</v>
      </c>
      <c r="AR353" s="110" t="s">
        <v>129</v>
      </c>
      <c r="AT353" s="117" t="s">
        <v>69</v>
      </c>
      <c r="AU353" s="117" t="s">
        <v>70</v>
      </c>
      <c r="AY353" s="110" t="s">
        <v>108</v>
      </c>
      <c r="BK353" s="118">
        <f>BK354</f>
        <v>0</v>
      </c>
    </row>
    <row r="354" spans="2:65" s="11" customFormat="1" ht="22.9" customHeight="1">
      <c r="B354" s="109"/>
      <c r="D354" s="110" t="s">
        <v>69</v>
      </c>
      <c r="E354" s="119" t="s">
        <v>639</v>
      </c>
      <c r="F354" s="119" t="s">
        <v>640</v>
      </c>
      <c r="H354" s="240"/>
      <c r="I354" s="112"/>
      <c r="J354" s="120">
        <f>BK354</f>
        <v>0</v>
      </c>
      <c r="L354" s="109"/>
      <c r="M354" s="114"/>
      <c r="P354" s="115">
        <f>SUM(P355:P366)</f>
        <v>0</v>
      </c>
      <c r="R354" s="115">
        <f>SUM(R355:R366)</f>
        <v>0.19439999999999999</v>
      </c>
      <c r="T354" s="116">
        <f>SUM(T355:T366)</f>
        <v>0.76800000000000002</v>
      </c>
      <c r="AR354" s="110" t="s">
        <v>129</v>
      </c>
      <c r="AT354" s="117" t="s">
        <v>69</v>
      </c>
      <c r="AU354" s="117" t="s">
        <v>78</v>
      </c>
      <c r="AY354" s="110" t="s">
        <v>108</v>
      </c>
      <c r="BK354" s="118">
        <f>SUM(BK355:BK366)</f>
        <v>0</v>
      </c>
    </row>
    <row r="355" spans="2:65" s="1" customFormat="1" ht="16.5" customHeight="1">
      <c r="B355" s="30"/>
      <c r="C355" s="121" t="s">
        <v>641</v>
      </c>
      <c r="D355" s="121" t="s">
        <v>111</v>
      </c>
      <c r="E355" s="122" t="s">
        <v>642</v>
      </c>
      <c r="F355" s="123" t="s">
        <v>643</v>
      </c>
      <c r="G355" s="124" t="s">
        <v>137</v>
      </c>
      <c r="H355" s="237">
        <v>20</v>
      </c>
      <c r="I355" s="125"/>
      <c r="J355" s="126">
        <f>ROUND(I355*H355,2)</f>
        <v>0</v>
      </c>
      <c r="K355" s="123" t="s">
        <v>115</v>
      </c>
      <c r="L355" s="30"/>
      <c r="M355" s="127" t="s">
        <v>19</v>
      </c>
      <c r="N355" s="128" t="s">
        <v>41</v>
      </c>
      <c r="P355" s="129">
        <f>O355*H355</f>
        <v>0</v>
      </c>
      <c r="Q355" s="129">
        <v>7.1199999999999996E-3</v>
      </c>
      <c r="R355" s="129">
        <f>Q355*H355</f>
        <v>0.1424</v>
      </c>
      <c r="S355" s="129">
        <v>0</v>
      </c>
      <c r="T355" s="130">
        <f>S355*H355</f>
        <v>0</v>
      </c>
      <c r="AR355" s="131" t="s">
        <v>433</v>
      </c>
      <c r="AT355" s="131" t="s">
        <v>111</v>
      </c>
      <c r="AU355" s="131" t="s">
        <v>80</v>
      </c>
      <c r="AY355" s="15" t="s">
        <v>108</v>
      </c>
      <c r="BE355" s="132">
        <f>IF(N355="základní",J355,0)</f>
        <v>0</v>
      </c>
      <c r="BF355" s="132">
        <f>IF(N355="snížená",J355,0)</f>
        <v>0</v>
      </c>
      <c r="BG355" s="132">
        <f>IF(N355="zákl. přenesená",J355,0)</f>
        <v>0</v>
      </c>
      <c r="BH355" s="132">
        <f>IF(N355="sníž. přenesená",J355,0)</f>
        <v>0</v>
      </c>
      <c r="BI355" s="132">
        <f>IF(N355="nulová",J355,0)</f>
        <v>0</v>
      </c>
      <c r="BJ355" s="15" t="s">
        <v>78</v>
      </c>
      <c r="BK355" s="132">
        <f>ROUND(I355*H355,2)</f>
        <v>0</v>
      </c>
      <c r="BL355" s="15" t="s">
        <v>433</v>
      </c>
      <c r="BM355" s="131" t="s">
        <v>644</v>
      </c>
    </row>
    <row r="356" spans="2:65" s="1" customFormat="1" ht="19.5">
      <c r="B356" s="30"/>
      <c r="D356" s="133" t="s">
        <v>118</v>
      </c>
      <c r="F356" s="134" t="s">
        <v>645</v>
      </c>
      <c r="I356" s="135"/>
      <c r="L356" s="30"/>
      <c r="M356" s="136"/>
      <c r="T356" s="51"/>
      <c r="AT356" s="15" t="s">
        <v>118</v>
      </c>
      <c r="AU356" s="15" t="s">
        <v>80</v>
      </c>
    </row>
    <row r="357" spans="2:65" s="1" customFormat="1">
      <c r="B357" s="30"/>
      <c r="D357" s="137" t="s">
        <v>120</v>
      </c>
      <c r="F357" s="138" t="s">
        <v>646</v>
      </c>
      <c r="I357" s="135"/>
      <c r="L357" s="30"/>
      <c r="M357" s="136"/>
      <c r="T357" s="51"/>
      <c r="AT357" s="15" t="s">
        <v>120</v>
      </c>
      <c r="AU357" s="15" t="s">
        <v>80</v>
      </c>
    </row>
    <row r="358" spans="2:65" s="1" customFormat="1" ht="16.5" customHeight="1">
      <c r="B358" s="30"/>
      <c r="C358" s="121" t="s">
        <v>647</v>
      </c>
      <c r="D358" s="121" t="s">
        <v>111</v>
      </c>
      <c r="E358" s="122" t="s">
        <v>648</v>
      </c>
      <c r="F358" s="123" t="s">
        <v>649</v>
      </c>
      <c r="G358" s="124" t="s">
        <v>114</v>
      </c>
      <c r="H358" s="237">
        <v>200</v>
      </c>
      <c r="I358" s="125"/>
      <c r="J358" s="126">
        <f>ROUND(I358*H358,2)</f>
        <v>0</v>
      </c>
      <c r="K358" s="123" t="s">
        <v>115</v>
      </c>
      <c r="L358" s="30"/>
      <c r="M358" s="127" t="s">
        <v>19</v>
      </c>
      <c r="N358" s="128" t="s">
        <v>41</v>
      </c>
      <c r="P358" s="129">
        <f>O358*H358</f>
        <v>0</v>
      </c>
      <c r="Q358" s="129">
        <v>2.5999999999999998E-4</v>
      </c>
      <c r="R358" s="129">
        <f>Q358*H358</f>
        <v>5.1999999999999998E-2</v>
      </c>
      <c r="S358" s="129">
        <v>0</v>
      </c>
      <c r="T358" s="130">
        <f>S358*H358</f>
        <v>0</v>
      </c>
      <c r="AR358" s="131" t="s">
        <v>433</v>
      </c>
      <c r="AT358" s="131" t="s">
        <v>111</v>
      </c>
      <c r="AU358" s="131" t="s">
        <v>80</v>
      </c>
      <c r="AY358" s="15" t="s">
        <v>108</v>
      </c>
      <c r="BE358" s="132">
        <f>IF(N358="základní",J358,0)</f>
        <v>0</v>
      </c>
      <c r="BF358" s="132">
        <f>IF(N358="snížená",J358,0)</f>
        <v>0</v>
      </c>
      <c r="BG358" s="132">
        <f>IF(N358="zákl. přenesená",J358,0)</f>
        <v>0</v>
      </c>
      <c r="BH358" s="132">
        <f>IF(N358="sníž. přenesená",J358,0)</f>
        <v>0</v>
      </c>
      <c r="BI358" s="132">
        <f>IF(N358="nulová",J358,0)</f>
        <v>0</v>
      </c>
      <c r="BJ358" s="15" t="s">
        <v>78</v>
      </c>
      <c r="BK358" s="132">
        <f>ROUND(I358*H358,2)</f>
        <v>0</v>
      </c>
      <c r="BL358" s="15" t="s">
        <v>433</v>
      </c>
      <c r="BM358" s="131" t="s">
        <v>650</v>
      </c>
    </row>
    <row r="359" spans="2:65" s="1" customFormat="1">
      <c r="B359" s="30"/>
      <c r="D359" s="133" t="s">
        <v>118</v>
      </c>
      <c r="F359" s="134" t="s">
        <v>651</v>
      </c>
      <c r="I359" s="135"/>
      <c r="L359" s="30"/>
      <c r="M359" s="136"/>
      <c r="T359" s="51"/>
      <c r="AT359" s="15" t="s">
        <v>118</v>
      </c>
      <c r="AU359" s="15" t="s">
        <v>80</v>
      </c>
    </row>
    <row r="360" spans="2:65" s="1" customFormat="1">
      <c r="B360" s="30"/>
      <c r="D360" s="137" t="s">
        <v>120</v>
      </c>
      <c r="F360" s="138" t="s">
        <v>652</v>
      </c>
      <c r="I360" s="135"/>
      <c r="L360" s="30"/>
      <c r="M360" s="136"/>
      <c r="T360" s="51"/>
      <c r="AT360" s="15" t="s">
        <v>120</v>
      </c>
      <c r="AU360" s="15" t="s">
        <v>80</v>
      </c>
    </row>
    <row r="361" spans="2:65" s="1" customFormat="1" ht="16.5" customHeight="1">
      <c r="B361" s="30"/>
      <c r="C361" s="121" t="s">
        <v>653</v>
      </c>
      <c r="D361" s="121" t="s">
        <v>111</v>
      </c>
      <c r="E361" s="122" t="s">
        <v>654</v>
      </c>
      <c r="F361" s="123" t="s">
        <v>655</v>
      </c>
      <c r="G361" s="124" t="s">
        <v>137</v>
      </c>
      <c r="H361" s="237">
        <v>140</v>
      </c>
      <c r="I361" s="125"/>
      <c r="J361" s="126">
        <f>ROUND(I361*H361,2)</f>
        <v>0</v>
      </c>
      <c r="K361" s="123" t="s">
        <v>115</v>
      </c>
      <c r="L361" s="30"/>
      <c r="M361" s="127" t="s">
        <v>19</v>
      </c>
      <c r="N361" s="128" t="s">
        <v>41</v>
      </c>
      <c r="P361" s="129">
        <f>O361*H361</f>
        <v>0</v>
      </c>
      <c r="Q361" s="129">
        <v>0</v>
      </c>
      <c r="R361" s="129">
        <f>Q361*H361</f>
        <v>0</v>
      </c>
      <c r="S361" s="129">
        <v>1.1999999999999999E-3</v>
      </c>
      <c r="T361" s="130">
        <f>S361*H361</f>
        <v>0.16799999999999998</v>
      </c>
      <c r="AR361" s="131" t="s">
        <v>433</v>
      </c>
      <c r="AT361" s="131" t="s">
        <v>111</v>
      </c>
      <c r="AU361" s="131" t="s">
        <v>80</v>
      </c>
      <c r="AY361" s="15" t="s">
        <v>108</v>
      </c>
      <c r="BE361" s="132">
        <f>IF(N361="základní",J361,0)</f>
        <v>0</v>
      </c>
      <c r="BF361" s="132">
        <f>IF(N361="snížená",J361,0)</f>
        <v>0</v>
      </c>
      <c r="BG361" s="132">
        <f>IF(N361="zákl. přenesená",J361,0)</f>
        <v>0</v>
      </c>
      <c r="BH361" s="132">
        <f>IF(N361="sníž. přenesená",J361,0)</f>
        <v>0</v>
      </c>
      <c r="BI361" s="132">
        <f>IF(N361="nulová",J361,0)</f>
        <v>0</v>
      </c>
      <c r="BJ361" s="15" t="s">
        <v>78</v>
      </c>
      <c r="BK361" s="132">
        <f>ROUND(I361*H361,2)</f>
        <v>0</v>
      </c>
      <c r="BL361" s="15" t="s">
        <v>433</v>
      </c>
      <c r="BM361" s="131" t="s">
        <v>656</v>
      </c>
    </row>
    <row r="362" spans="2:65" s="1" customFormat="1">
      <c r="B362" s="30"/>
      <c r="D362" s="133" t="s">
        <v>118</v>
      </c>
      <c r="F362" s="134" t="s">
        <v>657</v>
      </c>
      <c r="I362" s="135"/>
      <c r="L362" s="30"/>
      <c r="M362" s="136"/>
      <c r="T362" s="51"/>
      <c r="AT362" s="15" t="s">
        <v>118</v>
      </c>
      <c r="AU362" s="15" t="s">
        <v>80</v>
      </c>
    </row>
    <row r="363" spans="2:65" s="1" customFormat="1">
      <c r="B363" s="30"/>
      <c r="D363" s="137" t="s">
        <v>120</v>
      </c>
      <c r="F363" s="138" t="s">
        <v>658</v>
      </c>
      <c r="I363" s="135"/>
      <c r="L363" s="30"/>
      <c r="M363" s="136"/>
      <c r="T363" s="51"/>
      <c r="AT363" s="15" t="s">
        <v>120</v>
      </c>
      <c r="AU363" s="15" t="s">
        <v>80</v>
      </c>
    </row>
    <row r="364" spans="2:65" s="1" customFormat="1" ht="16.5" customHeight="1">
      <c r="B364" s="30"/>
      <c r="C364" s="121" t="s">
        <v>659</v>
      </c>
      <c r="D364" s="121" t="s">
        <v>111</v>
      </c>
      <c r="E364" s="122" t="s">
        <v>660</v>
      </c>
      <c r="F364" s="123" t="s">
        <v>661</v>
      </c>
      <c r="G364" s="124" t="s">
        <v>114</v>
      </c>
      <c r="H364" s="237">
        <v>200</v>
      </c>
      <c r="I364" s="125"/>
      <c r="J364" s="126">
        <f>ROUND(I364*H364,2)</f>
        <v>0</v>
      </c>
      <c r="K364" s="123" t="s">
        <v>115</v>
      </c>
      <c r="L364" s="30"/>
      <c r="M364" s="127" t="s">
        <v>19</v>
      </c>
      <c r="N364" s="128" t="s">
        <v>41</v>
      </c>
      <c r="P364" s="129">
        <f>O364*H364</f>
        <v>0</v>
      </c>
      <c r="Q364" s="129">
        <v>0</v>
      </c>
      <c r="R364" s="129">
        <f>Q364*H364</f>
        <v>0</v>
      </c>
      <c r="S364" s="129">
        <v>3.0000000000000001E-3</v>
      </c>
      <c r="T364" s="130">
        <f>S364*H364</f>
        <v>0.6</v>
      </c>
      <c r="AR364" s="131" t="s">
        <v>433</v>
      </c>
      <c r="AT364" s="131" t="s">
        <v>111</v>
      </c>
      <c r="AU364" s="131" t="s">
        <v>80</v>
      </c>
      <c r="AY364" s="15" t="s">
        <v>108</v>
      </c>
      <c r="BE364" s="132">
        <f>IF(N364="základní",J364,0)</f>
        <v>0</v>
      </c>
      <c r="BF364" s="132">
        <f>IF(N364="snížená",J364,0)</f>
        <v>0</v>
      </c>
      <c r="BG364" s="132">
        <f>IF(N364="zákl. přenesená",J364,0)</f>
        <v>0</v>
      </c>
      <c r="BH364" s="132">
        <f>IF(N364="sníž. přenesená",J364,0)</f>
        <v>0</v>
      </c>
      <c r="BI364" s="132">
        <f>IF(N364="nulová",J364,0)</f>
        <v>0</v>
      </c>
      <c r="BJ364" s="15" t="s">
        <v>78</v>
      </c>
      <c r="BK364" s="132">
        <f>ROUND(I364*H364,2)</f>
        <v>0</v>
      </c>
      <c r="BL364" s="15" t="s">
        <v>433</v>
      </c>
      <c r="BM364" s="131" t="s">
        <v>662</v>
      </c>
    </row>
    <row r="365" spans="2:65" s="1" customFormat="1">
      <c r="B365" s="30"/>
      <c r="D365" s="133" t="s">
        <v>118</v>
      </c>
      <c r="F365" s="134" t="s">
        <v>663</v>
      </c>
      <c r="I365" s="135"/>
      <c r="L365" s="30"/>
      <c r="M365" s="136"/>
      <c r="T365" s="51"/>
      <c r="AT365" s="15" t="s">
        <v>118</v>
      </c>
      <c r="AU365" s="15" t="s">
        <v>80</v>
      </c>
    </row>
    <row r="366" spans="2:65" s="1" customFormat="1">
      <c r="B366" s="30"/>
      <c r="D366" s="137" t="s">
        <v>120</v>
      </c>
      <c r="F366" s="138" t="s">
        <v>664</v>
      </c>
      <c r="I366" s="135"/>
      <c r="L366" s="30"/>
      <c r="M366" s="136"/>
      <c r="T366" s="51"/>
      <c r="AT366" s="15" t="s">
        <v>120</v>
      </c>
      <c r="AU366" s="15" t="s">
        <v>80</v>
      </c>
    </row>
    <row r="367" spans="2:65" s="11" customFormat="1" ht="25.9" customHeight="1">
      <c r="B367" s="109"/>
      <c r="D367" s="110" t="s">
        <v>69</v>
      </c>
      <c r="E367" s="111" t="s">
        <v>665</v>
      </c>
      <c r="F367" s="111" t="s">
        <v>666</v>
      </c>
      <c r="H367" s="240"/>
      <c r="I367" s="112"/>
      <c r="J367" s="113">
        <f>BK367</f>
        <v>0</v>
      </c>
      <c r="L367" s="109"/>
      <c r="M367" s="114"/>
      <c r="P367" s="115">
        <f>SUM(P368:P375)</f>
        <v>0</v>
      </c>
      <c r="R367" s="115">
        <f>SUM(R368:R375)</f>
        <v>0</v>
      </c>
      <c r="T367" s="116">
        <f>SUM(T368:T375)</f>
        <v>0</v>
      </c>
      <c r="AR367" s="110" t="s">
        <v>134</v>
      </c>
      <c r="AT367" s="117" t="s">
        <v>69</v>
      </c>
      <c r="AU367" s="117" t="s">
        <v>70</v>
      </c>
      <c r="AY367" s="110" t="s">
        <v>108</v>
      </c>
      <c r="BK367" s="118">
        <f>SUM(BK368:BK375)</f>
        <v>0</v>
      </c>
    </row>
    <row r="368" spans="2:65" s="1" customFormat="1" ht="16.5" customHeight="1">
      <c r="B368" s="30"/>
      <c r="C368" s="121" t="s">
        <v>667</v>
      </c>
      <c r="D368" s="121" t="s">
        <v>111</v>
      </c>
      <c r="E368" s="122" t="s">
        <v>668</v>
      </c>
      <c r="F368" s="123" t="s">
        <v>669</v>
      </c>
      <c r="G368" s="124" t="s">
        <v>670</v>
      </c>
      <c r="H368" s="237">
        <v>112</v>
      </c>
      <c r="I368" s="125"/>
      <c r="J368" s="126">
        <f>ROUND(I368*H368,2)</f>
        <v>0</v>
      </c>
      <c r="K368" s="123" t="s">
        <v>115</v>
      </c>
      <c r="L368" s="30"/>
      <c r="M368" s="127" t="s">
        <v>19</v>
      </c>
      <c r="N368" s="128" t="s">
        <v>41</v>
      </c>
      <c r="P368" s="129">
        <f>O368*H368</f>
        <v>0</v>
      </c>
      <c r="Q368" s="129">
        <v>0</v>
      </c>
      <c r="R368" s="129">
        <f>Q368*H368</f>
        <v>0</v>
      </c>
      <c r="S368" s="129">
        <v>0</v>
      </c>
      <c r="T368" s="130">
        <f>S368*H368</f>
        <v>0</v>
      </c>
      <c r="AR368" s="131" t="s">
        <v>671</v>
      </c>
      <c r="AT368" s="131" t="s">
        <v>111</v>
      </c>
      <c r="AU368" s="131" t="s">
        <v>78</v>
      </c>
      <c r="AY368" s="15" t="s">
        <v>108</v>
      </c>
      <c r="BE368" s="132">
        <f>IF(N368="základní",J368,0)</f>
        <v>0</v>
      </c>
      <c r="BF368" s="132">
        <f>IF(N368="snížená",J368,0)</f>
        <v>0</v>
      </c>
      <c r="BG368" s="132">
        <f>IF(N368="zákl. přenesená",J368,0)</f>
        <v>0</v>
      </c>
      <c r="BH368" s="132">
        <f>IF(N368="sníž. přenesená",J368,0)</f>
        <v>0</v>
      </c>
      <c r="BI368" s="132">
        <f>IF(N368="nulová",J368,0)</f>
        <v>0</v>
      </c>
      <c r="BJ368" s="15" t="s">
        <v>78</v>
      </c>
      <c r="BK368" s="132">
        <f>ROUND(I368*H368,2)</f>
        <v>0</v>
      </c>
      <c r="BL368" s="15" t="s">
        <v>671</v>
      </c>
      <c r="BM368" s="131" t="s">
        <v>672</v>
      </c>
    </row>
    <row r="369" spans="2:65" s="1" customFormat="1">
      <c r="B369" s="30"/>
      <c r="D369" s="133" t="s">
        <v>118</v>
      </c>
      <c r="F369" s="134" t="s">
        <v>673</v>
      </c>
      <c r="I369" s="135"/>
      <c r="L369" s="30"/>
      <c r="M369" s="136"/>
      <c r="T369" s="51"/>
      <c r="AT369" s="15" t="s">
        <v>118</v>
      </c>
      <c r="AU369" s="15" t="s">
        <v>78</v>
      </c>
    </row>
    <row r="370" spans="2:65" s="1" customFormat="1">
      <c r="B370" s="30"/>
      <c r="D370" s="137" t="s">
        <v>120</v>
      </c>
      <c r="F370" s="138" t="s">
        <v>674</v>
      </c>
      <c r="I370" s="135"/>
      <c r="L370" s="30"/>
      <c r="M370" s="136"/>
      <c r="T370" s="51"/>
      <c r="AT370" s="15" t="s">
        <v>120</v>
      </c>
      <c r="AU370" s="15" t="s">
        <v>78</v>
      </c>
    </row>
    <row r="371" spans="2:65" s="1" customFormat="1" ht="19.5">
      <c r="B371" s="30"/>
      <c r="D371" s="133" t="s">
        <v>549</v>
      </c>
      <c r="F371" s="154" t="s">
        <v>675</v>
      </c>
      <c r="I371" s="135"/>
      <c r="L371" s="30"/>
      <c r="M371" s="136"/>
      <c r="T371" s="51"/>
      <c r="AT371" s="15" t="s">
        <v>549</v>
      </c>
      <c r="AU371" s="15" t="s">
        <v>78</v>
      </c>
    </row>
    <row r="372" spans="2:65" s="1" customFormat="1" ht="16.5" customHeight="1">
      <c r="B372" s="30"/>
      <c r="C372" s="121" t="s">
        <v>676</v>
      </c>
      <c r="D372" s="121" t="s">
        <v>111</v>
      </c>
      <c r="E372" s="122" t="s">
        <v>677</v>
      </c>
      <c r="F372" s="123" t="s">
        <v>678</v>
      </c>
      <c r="G372" s="124" t="s">
        <v>670</v>
      </c>
      <c r="H372" s="237">
        <v>112</v>
      </c>
      <c r="I372" s="125"/>
      <c r="J372" s="126">
        <f>ROUND(I372*H372,2)</f>
        <v>0</v>
      </c>
      <c r="K372" s="123" t="s">
        <v>115</v>
      </c>
      <c r="L372" s="30"/>
      <c r="M372" s="127" t="s">
        <v>19</v>
      </c>
      <c r="N372" s="128" t="s">
        <v>41</v>
      </c>
      <c r="P372" s="129">
        <f>O372*H372</f>
        <v>0</v>
      </c>
      <c r="Q372" s="129">
        <v>0</v>
      </c>
      <c r="R372" s="129">
        <f>Q372*H372</f>
        <v>0</v>
      </c>
      <c r="S372" s="129">
        <v>0</v>
      </c>
      <c r="T372" s="130">
        <f>S372*H372</f>
        <v>0</v>
      </c>
      <c r="AR372" s="131" t="s">
        <v>671</v>
      </c>
      <c r="AT372" s="131" t="s">
        <v>111</v>
      </c>
      <c r="AU372" s="131" t="s">
        <v>78</v>
      </c>
      <c r="AY372" s="15" t="s">
        <v>108</v>
      </c>
      <c r="BE372" s="132">
        <f>IF(N372="základní",J372,0)</f>
        <v>0</v>
      </c>
      <c r="BF372" s="132">
        <f>IF(N372="snížená",J372,0)</f>
        <v>0</v>
      </c>
      <c r="BG372" s="132">
        <f>IF(N372="zákl. přenesená",J372,0)</f>
        <v>0</v>
      </c>
      <c r="BH372" s="132">
        <f>IF(N372="sníž. přenesená",J372,0)</f>
        <v>0</v>
      </c>
      <c r="BI372" s="132">
        <f>IF(N372="nulová",J372,0)</f>
        <v>0</v>
      </c>
      <c r="BJ372" s="15" t="s">
        <v>78</v>
      </c>
      <c r="BK372" s="132">
        <f>ROUND(I372*H372,2)</f>
        <v>0</v>
      </c>
      <c r="BL372" s="15" t="s">
        <v>671</v>
      </c>
      <c r="BM372" s="131" t="s">
        <v>679</v>
      </c>
    </row>
    <row r="373" spans="2:65" s="1" customFormat="1">
      <c r="B373" s="30"/>
      <c r="D373" s="133" t="s">
        <v>118</v>
      </c>
      <c r="F373" s="134" t="s">
        <v>680</v>
      </c>
      <c r="I373" s="135"/>
      <c r="L373" s="30"/>
      <c r="M373" s="136"/>
      <c r="T373" s="51"/>
      <c r="AT373" s="15" t="s">
        <v>118</v>
      </c>
      <c r="AU373" s="15" t="s">
        <v>78</v>
      </c>
    </row>
    <row r="374" spans="2:65" s="1" customFormat="1">
      <c r="B374" s="30"/>
      <c r="D374" s="137" t="s">
        <v>120</v>
      </c>
      <c r="F374" s="138" t="s">
        <v>681</v>
      </c>
      <c r="I374" s="135"/>
      <c r="L374" s="30"/>
      <c r="M374" s="136"/>
      <c r="T374" s="51"/>
      <c r="AT374" s="15" t="s">
        <v>120</v>
      </c>
      <c r="AU374" s="15" t="s">
        <v>78</v>
      </c>
    </row>
    <row r="375" spans="2:65" s="1" customFormat="1" ht="19.5">
      <c r="B375" s="30"/>
      <c r="D375" s="133" t="s">
        <v>549</v>
      </c>
      <c r="F375" s="154" t="s">
        <v>675</v>
      </c>
      <c r="I375" s="135"/>
      <c r="L375" s="30"/>
      <c r="M375" s="155"/>
      <c r="N375" s="156"/>
      <c r="O375" s="156"/>
      <c r="P375" s="156"/>
      <c r="Q375" s="156"/>
      <c r="R375" s="156"/>
      <c r="S375" s="156"/>
      <c r="T375" s="157"/>
      <c r="AT375" s="15" t="s">
        <v>549</v>
      </c>
      <c r="AU375" s="15" t="s">
        <v>78</v>
      </c>
    </row>
    <row r="376" spans="2:65" s="1" customFormat="1" ht="6.95" customHeight="1">
      <c r="B376" s="39"/>
      <c r="C376" s="40"/>
      <c r="D376" s="40"/>
      <c r="E376" s="40"/>
      <c r="F376" s="40"/>
      <c r="G376" s="40"/>
      <c r="H376" s="40"/>
      <c r="I376" s="40"/>
      <c r="J376" s="40"/>
      <c r="K376" s="40"/>
      <c r="L376" s="30"/>
    </row>
  </sheetData>
  <sheetProtection algorithmName="SHA-512" hashValue="f39EEaX1kEFnrvRFsLEUhPE3Op8WOx1c1/O37fhf7B71w7PJOzeBP9CM6f7qGbZy4ENbclMlbtvngv02jx0ipg==" saltValue="DuDs++4C3fmdK/wYlgCpOw==" spinCount="100000" sheet="1" formatColumns="0" formatRows="0" autoFilter="0"/>
  <autoFilter ref="C83:K375" xr:uid="{00000000-0009-0000-0000-000001000000}"/>
  <mergeCells count="9">
    <mergeCell ref="E50:H50"/>
    <mergeCell ref="E74:H74"/>
    <mergeCell ref="E76:H76"/>
    <mergeCell ref="L2:V2"/>
    <mergeCell ref="E7:H7"/>
    <mergeCell ref="E9:H9"/>
    <mergeCell ref="E18:H18"/>
    <mergeCell ref="E27:H27"/>
    <mergeCell ref="E48:H48"/>
  </mergeCells>
  <hyperlinks>
    <hyperlink ref="F89" r:id="rId1" xr:uid="{00000000-0004-0000-0100-000000000000}"/>
    <hyperlink ref="F98" r:id="rId2" xr:uid="{00000000-0004-0000-0100-000001000000}"/>
    <hyperlink ref="F103" r:id="rId3" xr:uid="{00000000-0004-0000-0100-000002000000}"/>
    <hyperlink ref="F109" r:id="rId4" xr:uid="{00000000-0004-0000-0100-000003000000}"/>
    <hyperlink ref="F115" r:id="rId5" xr:uid="{00000000-0004-0000-0100-000004000000}"/>
    <hyperlink ref="F121" r:id="rId6" xr:uid="{00000000-0004-0000-0100-000005000000}"/>
    <hyperlink ref="F130" r:id="rId7" xr:uid="{00000000-0004-0000-0100-000006000000}"/>
    <hyperlink ref="F139" r:id="rId8" xr:uid="{00000000-0004-0000-0100-000007000000}"/>
    <hyperlink ref="F145" r:id="rId9" xr:uid="{00000000-0004-0000-0100-000008000000}"/>
    <hyperlink ref="F148" r:id="rId10" xr:uid="{00000000-0004-0000-0100-000009000000}"/>
    <hyperlink ref="F151" r:id="rId11" xr:uid="{00000000-0004-0000-0100-00000A000000}"/>
    <hyperlink ref="F154" r:id="rId12" xr:uid="{00000000-0004-0000-0100-00000B000000}"/>
    <hyperlink ref="F157" r:id="rId13" xr:uid="{00000000-0004-0000-0100-00000C000000}"/>
    <hyperlink ref="F166" r:id="rId14" xr:uid="{00000000-0004-0000-0100-00000D000000}"/>
    <hyperlink ref="F171" r:id="rId15" xr:uid="{00000000-0004-0000-0100-00000E000000}"/>
    <hyperlink ref="F176" r:id="rId16" xr:uid="{00000000-0004-0000-0100-00000F000000}"/>
    <hyperlink ref="F181" r:id="rId17" xr:uid="{00000000-0004-0000-0100-000010000000}"/>
    <hyperlink ref="F186" r:id="rId18" xr:uid="{00000000-0004-0000-0100-000011000000}"/>
    <hyperlink ref="F191" r:id="rId19" xr:uid="{00000000-0004-0000-0100-000012000000}"/>
    <hyperlink ref="F196" r:id="rId20" xr:uid="{00000000-0004-0000-0100-000013000000}"/>
    <hyperlink ref="F203" r:id="rId21" xr:uid="{00000000-0004-0000-0100-000014000000}"/>
    <hyperlink ref="F206" r:id="rId22" xr:uid="{00000000-0004-0000-0100-000015000000}"/>
    <hyperlink ref="F213" r:id="rId23" xr:uid="{00000000-0004-0000-0100-000016000000}"/>
    <hyperlink ref="F228" r:id="rId24" xr:uid="{00000000-0004-0000-0100-000017000000}"/>
    <hyperlink ref="F241" r:id="rId25" xr:uid="{00000000-0004-0000-0100-000018000000}"/>
    <hyperlink ref="F246" r:id="rId26" xr:uid="{00000000-0004-0000-0100-000019000000}"/>
    <hyperlink ref="F255" r:id="rId27" xr:uid="{00000000-0004-0000-0100-00001A000000}"/>
    <hyperlink ref="F264" r:id="rId28" xr:uid="{00000000-0004-0000-0100-00001B000000}"/>
    <hyperlink ref="F275" r:id="rId29" xr:uid="{00000000-0004-0000-0100-00001C000000}"/>
    <hyperlink ref="F280" r:id="rId30" xr:uid="{00000000-0004-0000-0100-00001D000000}"/>
    <hyperlink ref="F285" r:id="rId31" xr:uid="{00000000-0004-0000-0100-00001E000000}"/>
    <hyperlink ref="F294" r:id="rId32" xr:uid="{00000000-0004-0000-0100-00001F000000}"/>
    <hyperlink ref="F299" r:id="rId33" xr:uid="{00000000-0004-0000-0100-000020000000}"/>
    <hyperlink ref="F306" r:id="rId34" xr:uid="{00000000-0004-0000-0100-000021000000}"/>
    <hyperlink ref="F317" r:id="rId35" xr:uid="{00000000-0004-0000-0100-000022000000}"/>
    <hyperlink ref="F320" r:id="rId36" xr:uid="{00000000-0004-0000-0100-000023000000}"/>
    <hyperlink ref="F324" r:id="rId37" xr:uid="{00000000-0004-0000-0100-000024000000}"/>
    <hyperlink ref="F329" r:id="rId38" xr:uid="{00000000-0004-0000-0100-000025000000}"/>
    <hyperlink ref="F336" r:id="rId39" xr:uid="{00000000-0004-0000-0100-000026000000}"/>
    <hyperlink ref="F339" r:id="rId40" xr:uid="{00000000-0004-0000-0100-000027000000}"/>
    <hyperlink ref="F342" r:id="rId41" xr:uid="{00000000-0004-0000-0100-000028000000}"/>
    <hyperlink ref="F346" r:id="rId42" xr:uid="{00000000-0004-0000-0100-000029000000}"/>
    <hyperlink ref="F349" r:id="rId43" xr:uid="{00000000-0004-0000-0100-00002A000000}"/>
    <hyperlink ref="F352" r:id="rId44" xr:uid="{00000000-0004-0000-0100-00002B000000}"/>
    <hyperlink ref="F357" r:id="rId45" xr:uid="{00000000-0004-0000-0100-00002C000000}"/>
    <hyperlink ref="F360" r:id="rId46" xr:uid="{00000000-0004-0000-0100-00002D000000}"/>
    <hyperlink ref="F363" r:id="rId47" xr:uid="{00000000-0004-0000-0100-00002E000000}"/>
    <hyperlink ref="F366" r:id="rId48" xr:uid="{00000000-0004-0000-0100-00002F000000}"/>
    <hyperlink ref="F370" r:id="rId49" xr:uid="{00000000-0004-0000-0100-000030000000}"/>
    <hyperlink ref="F374" r:id="rId50" xr:uid="{00000000-0004-0000-0100-000031000000}"/>
  </hyperlinks>
  <pageMargins left="0.39374999999999999" right="0.39374999999999999" top="0.39374999999999999" bottom="0.39374999999999999" header="0" footer="0"/>
  <pageSetup paperSize="9" fitToHeight="100" orientation="landscape" blackAndWhite="1"/>
  <headerFooter>
    <oddFooter>&amp;CStrana &amp;P z &amp;N</oddFooter>
  </headerFooter>
  <drawing r:id="rId5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K218"/>
  <sheetViews>
    <sheetView showGridLines="0" zoomScale="110" zoomScaleNormal="110" workbookViewId="0"/>
  </sheetViews>
  <sheetFormatPr defaultRowHeight="11.25"/>
  <cols>
    <col min="1" max="1" width="8.33203125" style="158" customWidth="1"/>
    <col min="2" max="2" width="1.6640625" style="158" customWidth="1"/>
    <col min="3" max="4" width="5" style="158" customWidth="1"/>
    <col min="5" max="5" width="11.6640625" style="158" customWidth="1"/>
    <col min="6" max="6" width="9.1640625" style="158" customWidth="1"/>
    <col min="7" max="7" width="5" style="158" customWidth="1"/>
    <col min="8" max="8" width="77.83203125" style="158" customWidth="1"/>
    <col min="9" max="10" width="20" style="158" customWidth="1"/>
    <col min="11" max="11" width="1.6640625" style="158" customWidth="1"/>
  </cols>
  <sheetData>
    <row r="1" spans="2:11" customFormat="1" ht="37.5" customHeight="1"/>
    <row r="2" spans="2:11" customFormat="1" ht="7.5" customHeight="1">
      <c r="B2" s="159"/>
      <c r="C2" s="160"/>
      <c r="D2" s="160"/>
      <c r="E2" s="160"/>
      <c r="F2" s="160"/>
      <c r="G2" s="160"/>
      <c r="H2" s="160"/>
      <c r="I2" s="160"/>
      <c r="J2" s="160"/>
      <c r="K2" s="161"/>
    </row>
    <row r="3" spans="2:11" s="13" customFormat="1" ht="45" customHeight="1">
      <c r="B3" s="162"/>
      <c r="C3" s="702" t="s">
        <v>682</v>
      </c>
      <c r="D3" s="702"/>
      <c r="E3" s="702"/>
      <c r="F3" s="702"/>
      <c r="G3" s="702"/>
      <c r="H3" s="702"/>
      <c r="I3" s="702"/>
      <c r="J3" s="702"/>
      <c r="K3" s="163"/>
    </row>
    <row r="4" spans="2:11" customFormat="1" ht="25.5" customHeight="1">
      <c r="B4" s="164"/>
      <c r="C4" s="707" t="s">
        <v>683</v>
      </c>
      <c r="D4" s="707"/>
      <c r="E4" s="707"/>
      <c r="F4" s="707"/>
      <c r="G4" s="707"/>
      <c r="H4" s="707"/>
      <c r="I4" s="707"/>
      <c r="J4" s="707"/>
      <c r="K4" s="165"/>
    </row>
    <row r="5" spans="2:11" customFormat="1" ht="5.25" customHeight="1">
      <c r="B5" s="164"/>
      <c r="C5" s="166"/>
      <c r="D5" s="166"/>
      <c r="E5" s="166"/>
      <c r="F5" s="166"/>
      <c r="G5" s="166"/>
      <c r="H5" s="166"/>
      <c r="I5" s="166"/>
      <c r="J5" s="166"/>
      <c r="K5" s="165"/>
    </row>
    <row r="6" spans="2:11" customFormat="1" ht="15" customHeight="1">
      <c r="B6" s="164"/>
      <c r="C6" s="706" t="s">
        <v>684</v>
      </c>
      <c r="D6" s="706"/>
      <c r="E6" s="706"/>
      <c r="F6" s="706"/>
      <c r="G6" s="706"/>
      <c r="H6" s="706"/>
      <c r="I6" s="706"/>
      <c r="J6" s="706"/>
      <c r="K6" s="165"/>
    </row>
    <row r="7" spans="2:11" customFormat="1" ht="15" customHeight="1">
      <c r="B7" s="168"/>
      <c r="C7" s="706" t="s">
        <v>685</v>
      </c>
      <c r="D7" s="706"/>
      <c r="E7" s="706"/>
      <c r="F7" s="706"/>
      <c r="G7" s="706"/>
      <c r="H7" s="706"/>
      <c r="I7" s="706"/>
      <c r="J7" s="706"/>
      <c r="K7" s="165"/>
    </row>
    <row r="8" spans="2:11" customFormat="1" ht="12.75" customHeight="1">
      <c r="B8" s="168"/>
      <c r="C8" s="167"/>
      <c r="D8" s="167"/>
      <c r="E8" s="167"/>
      <c r="F8" s="167"/>
      <c r="G8" s="167"/>
      <c r="H8" s="167"/>
      <c r="I8" s="167"/>
      <c r="J8" s="167"/>
      <c r="K8" s="165"/>
    </row>
    <row r="9" spans="2:11" customFormat="1" ht="15" customHeight="1">
      <c r="B9" s="168"/>
      <c r="C9" s="706" t="s">
        <v>686</v>
      </c>
      <c r="D9" s="706"/>
      <c r="E9" s="706"/>
      <c r="F9" s="706"/>
      <c r="G9" s="706"/>
      <c r="H9" s="706"/>
      <c r="I9" s="706"/>
      <c r="J9" s="706"/>
      <c r="K9" s="165"/>
    </row>
    <row r="10" spans="2:11" customFormat="1" ht="15" customHeight="1">
      <c r="B10" s="168"/>
      <c r="C10" s="167"/>
      <c r="D10" s="706" t="s">
        <v>687</v>
      </c>
      <c r="E10" s="706"/>
      <c r="F10" s="706"/>
      <c r="G10" s="706"/>
      <c r="H10" s="706"/>
      <c r="I10" s="706"/>
      <c r="J10" s="706"/>
      <c r="K10" s="165"/>
    </row>
    <row r="11" spans="2:11" customFormat="1" ht="15" customHeight="1">
      <c r="B11" s="168"/>
      <c r="C11" s="169"/>
      <c r="D11" s="706" t="s">
        <v>688</v>
      </c>
      <c r="E11" s="706"/>
      <c r="F11" s="706"/>
      <c r="G11" s="706"/>
      <c r="H11" s="706"/>
      <c r="I11" s="706"/>
      <c r="J11" s="706"/>
      <c r="K11" s="165"/>
    </row>
    <row r="12" spans="2:11" customFormat="1" ht="15" customHeight="1">
      <c r="B12" s="168"/>
      <c r="C12" s="169"/>
      <c r="D12" s="167"/>
      <c r="E12" s="167"/>
      <c r="F12" s="167"/>
      <c r="G12" s="167"/>
      <c r="H12" s="167"/>
      <c r="I12" s="167"/>
      <c r="J12" s="167"/>
      <c r="K12" s="165"/>
    </row>
    <row r="13" spans="2:11" customFormat="1" ht="15" customHeight="1">
      <c r="B13" s="168"/>
      <c r="C13" s="169"/>
      <c r="D13" s="170" t="s">
        <v>689</v>
      </c>
      <c r="E13" s="167"/>
      <c r="F13" s="167"/>
      <c r="G13" s="167"/>
      <c r="H13" s="167"/>
      <c r="I13" s="167"/>
      <c r="J13" s="167"/>
      <c r="K13" s="165"/>
    </row>
    <row r="14" spans="2:11" customFormat="1" ht="12.75" customHeight="1">
      <c r="B14" s="168"/>
      <c r="C14" s="169"/>
      <c r="D14" s="169"/>
      <c r="E14" s="169"/>
      <c r="F14" s="169"/>
      <c r="G14" s="169"/>
      <c r="H14" s="169"/>
      <c r="I14" s="169"/>
      <c r="J14" s="169"/>
      <c r="K14" s="165"/>
    </row>
    <row r="15" spans="2:11" customFormat="1" ht="15" customHeight="1">
      <c r="B15" s="168"/>
      <c r="C15" s="169"/>
      <c r="D15" s="706" t="s">
        <v>690</v>
      </c>
      <c r="E15" s="706"/>
      <c r="F15" s="706"/>
      <c r="G15" s="706"/>
      <c r="H15" s="706"/>
      <c r="I15" s="706"/>
      <c r="J15" s="706"/>
      <c r="K15" s="165"/>
    </row>
    <row r="16" spans="2:11" customFormat="1" ht="15" customHeight="1">
      <c r="B16" s="168"/>
      <c r="C16" s="169"/>
      <c r="D16" s="706" t="s">
        <v>691</v>
      </c>
      <c r="E16" s="706"/>
      <c r="F16" s="706"/>
      <c r="G16" s="706"/>
      <c r="H16" s="706"/>
      <c r="I16" s="706"/>
      <c r="J16" s="706"/>
      <c r="K16" s="165"/>
    </row>
    <row r="17" spans="2:11" customFormat="1" ht="15" customHeight="1">
      <c r="B17" s="168"/>
      <c r="C17" s="169"/>
      <c r="D17" s="706" t="s">
        <v>692</v>
      </c>
      <c r="E17" s="706"/>
      <c r="F17" s="706"/>
      <c r="G17" s="706"/>
      <c r="H17" s="706"/>
      <c r="I17" s="706"/>
      <c r="J17" s="706"/>
      <c r="K17" s="165"/>
    </row>
    <row r="18" spans="2:11" customFormat="1" ht="15" customHeight="1">
      <c r="B18" s="168"/>
      <c r="C18" s="169"/>
      <c r="D18" s="169"/>
      <c r="E18" s="171" t="s">
        <v>77</v>
      </c>
      <c r="F18" s="706" t="s">
        <v>693</v>
      </c>
      <c r="G18" s="706"/>
      <c r="H18" s="706"/>
      <c r="I18" s="706"/>
      <c r="J18" s="706"/>
      <c r="K18" s="165"/>
    </row>
    <row r="19" spans="2:11" customFormat="1" ht="15" customHeight="1">
      <c r="B19" s="168"/>
      <c r="C19" s="169"/>
      <c r="D19" s="169"/>
      <c r="E19" s="171" t="s">
        <v>694</v>
      </c>
      <c r="F19" s="706" t="s">
        <v>695</v>
      </c>
      <c r="G19" s="706"/>
      <c r="H19" s="706"/>
      <c r="I19" s="706"/>
      <c r="J19" s="706"/>
      <c r="K19" s="165"/>
    </row>
    <row r="20" spans="2:11" customFormat="1" ht="15" customHeight="1">
      <c r="B20" s="168"/>
      <c r="C20" s="169"/>
      <c r="D20" s="169"/>
      <c r="E20" s="171" t="s">
        <v>696</v>
      </c>
      <c r="F20" s="706" t="s">
        <v>697</v>
      </c>
      <c r="G20" s="706"/>
      <c r="H20" s="706"/>
      <c r="I20" s="706"/>
      <c r="J20" s="706"/>
      <c r="K20" s="165"/>
    </row>
    <row r="21" spans="2:11" customFormat="1" ht="15" customHeight="1">
      <c r="B21" s="168"/>
      <c r="C21" s="169"/>
      <c r="D21" s="169"/>
      <c r="E21" s="171" t="s">
        <v>698</v>
      </c>
      <c r="F21" s="706" t="s">
        <v>699</v>
      </c>
      <c r="G21" s="706"/>
      <c r="H21" s="706"/>
      <c r="I21" s="706"/>
      <c r="J21" s="706"/>
      <c r="K21" s="165"/>
    </row>
    <row r="22" spans="2:11" customFormat="1" ht="15" customHeight="1">
      <c r="B22" s="168"/>
      <c r="C22" s="169"/>
      <c r="D22" s="169"/>
      <c r="E22" s="171" t="s">
        <v>700</v>
      </c>
      <c r="F22" s="706" t="s">
        <v>701</v>
      </c>
      <c r="G22" s="706"/>
      <c r="H22" s="706"/>
      <c r="I22" s="706"/>
      <c r="J22" s="706"/>
      <c r="K22" s="165"/>
    </row>
    <row r="23" spans="2:11" customFormat="1" ht="15" customHeight="1">
      <c r="B23" s="168"/>
      <c r="C23" s="169"/>
      <c r="D23" s="169"/>
      <c r="E23" s="171" t="s">
        <v>702</v>
      </c>
      <c r="F23" s="706" t="s">
        <v>703</v>
      </c>
      <c r="G23" s="706"/>
      <c r="H23" s="706"/>
      <c r="I23" s="706"/>
      <c r="J23" s="706"/>
      <c r="K23" s="165"/>
    </row>
    <row r="24" spans="2:11" customFormat="1" ht="12.75" customHeight="1">
      <c r="B24" s="168"/>
      <c r="C24" s="169"/>
      <c r="D24" s="169"/>
      <c r="E24" s="169"/>
      <c r="F24" s="169"/>
      <c r="G24" s="169"/>
      <c r="H24" s="169"/>
      <c r="I24" s="169"/>
      <c r="J24" s="169"/>
      <c r="K24" s="165"/>
    </row>
    <row r="25" spans="2:11" customFormat="1" ht="15" customHeight="1">
      <c r="B25" s="168"/>
      <c r="C25" s="706" t="s">
        <v>704</v>
      </c>
      <c r="D25" s="706"/>
      <c r="E25" s="706"/>
      <c r="F25" s="706"/>
      <c r="G25" s="706"/>
      <c r="H25" s="706"/>
      <c r="I25" s="706"/>
      <c r="J25" s="706"/>
      <c r="K25" s="165"/>
    </row>
    <row r="26" spans="2:11" customFormat="1" ht="15" customHeight="1">
      <c r="B26" s="168"/>
      <c r="C26" s="706" t="s">
        <v>705</v>
      </c>
      <c r="D26" s="706"/>
      <c r="E26" s="706"/>
      <c r="F26" s="706"/>
      <c r="G26" s="706"/>
      <c r="H26" s="706"/>
      <c r="I26" s="706"/>
      <c r="J26" s="706"/>
      <c r="K26" s="165"/>
    </row>
    <row r="27" spans="2:11" customFormat="1" ht="15" customHeight="1">
      <c r="B27" s="168"/>
      <c r="C27" s="167"/>
      <c r="D27" s="706" t="s">
        <v>706</v>
      </c>
      <c r="E27" s="706"/>
      <c r="F27" s="706"/>
      <c r="G27" s="706"/>
      <c r="H27" s="706"/>
      <c r="I27" s="706"/>
      <c r="J27" s="706"/>
      <c r="K27" s="165"/>
    </row>
    <row r="28" spans="2:11" customFormat="1" ht="15" customHeight="1">
      <c r="B28" s="168"/>
      <c r="C28" s="169"/>
      <c r="D28" s="706" t="s">
        <v>707</v>
      </c>
      <c r="E28" s="706"/>
      <c r="F28" s="706"/>
      <c r="G28" s="706"/>
      <c r="H28" s="706"/>
      <c r="I28" s="706"/>
      <c r="J28" s="706"/>
      <c r="K28" s="165"/>
    </row>
    <row r="29" spans="2:11" customFormat="1" ht="12.75" customHeight="1">
      <c r="B29" s="168"/>
      <c r="C29" s="169"/>
      <c r="D29" s="169"/>
      <c r="E29" s="169"/>
      <c r="F29" s="169"/>
      <c r="G29" s="169"/>
      <c r="H29" s="169"/>
      <c r="I29" s="169"/>
      <c r="J29" s="169"/>
      <c r="K29" s="165"/>
    </row>
    <row r="30" spans="2:11" customFormat="1" ht="15" customHeight="1">
      <c r="B30" s="168"/>
      <c r="C30" s="169"/>
      <c r="D30" s="706" t="s">
        <v>708</v>
      </c>
      <c r="E30" s="706"/>
      <c r="F30" s="706"/>
      <c r="G30" s="706"/>
      <c r="H30" s="706"/>
      <c r="I30" s="706"/>
      <c r="J30" s="706"/>
      <c r="K30" s="165"/>
    </row>
    <row r="31" spans="2:11" customFormat="1" ht="15" customHeight="1">
      <c r="B31" s="168"/>
      <c r="C31" s="169"/>
      <c r="D31" s="706" t="s">
        <v>709</v>
      </c>
      <c r="E31" s="706"/>
      <c r="F31" s="706"/>
      <c r="G31" s="706"/>
      <c r="H31" s="706"/>
      <c r="I31" s="706"/>
      <c r="J31" s="706"/>
      <c r="K31" s="165"/>
    </row>
    <row r="32" spans="2:11" customFormat="1" ht="12.75" customHeight="1">
      <c r="B32" s="168"/>
      <c r="C32" s="169"/>
      <c r="D32" s="169"/>
      <c r="E32" s="169"/>
      <c r="F32" s="169"/>
      <c r="G32" s="169"/>
      <c r="H32" s="169"/>
      <c r="I32" s="169"/>
      <c r="J32" s="169"/>
      <c r="K32" s="165"/>
    </row>
    <row r="33" spans="2:11" customFormat="1" ht="15" customHeight="1">
      <c r="B33" s="168"/>
      <c r="C33" s="169"/>
      <c r="D33" s="706" t="s">
        <v>710</v>
      </c>
      <c r="E33" s="706"/>
      <c r="F33" s="706"/>
      <c r="G33" s="706"/>
      <c r="H33" s="706"/>
      <c r="I33" s="706"/>
      <c r="J33" s="706"/>
      <c r="K33" s="165"/>
    </row>
    <row r="34" spans="2:11" customFormat="1" ht="15" customHeight="1">
      <c r="B34" s="168"/>
      <c r="C34" s="169"/>
      <c r="D34" s="706" t="s">
        <v>711</v>
      </c>
      <c r="E34" s="706"/>
      <c r="F34" s="706"/>
      <c r="G34" s="706"/>
      <c r="H34" s="706"/>
      <c r="I34" s="706"/>
      <c r="J34" s="706"/>
      <c r="K34" s="165"/>
    </row>
    <row r="35" spans="2:11" customFormat="1" ht="15" customHeight="1">
      <c r="B35" s="168"/>
      <c r="C35" s="169"/>
      <c r="D35" s="706" t="s">
        <v>712</v>
      </c>
      <c r="E35" s="706"/>
      <c r="F35" s="706"/>
      <c r="G35" s="706"/>
      <c r="H35" s="706"/>
      <c r="I35" s="706"/>
      <c r="J35" s="706"/>
      <c r="K35" s="165"/>
    </row>
    <row r="36" spans="2:11" customFormat="1" ht="15" customHeight="1">
      <c r="B36" s="168"/>
      <c r="C36" s="169"/>
      <c r="D36" s="167"/>
      <c r="E36" s="170" t="s">
        <v>94</v>
      </c>
      <c r="F36" s="167"/>
      <c r="G36" s="706" t="s">
        <v>713</v>
      </c>
      <c r="H36" s="706"/>
      <c r="I36" s="706"/>
      <c r="J36" s="706"/>
      <c r="K36" s="165"/>
    </row>
    <row r="37" spans="2:11" customFormat="1" ht="30.75" customHeight="1">
      <c r="B37" s="168"/>
      <c r="C37" s="169"/>
      <c r="D37" s="167"/>
      <c r="E37" s="170" t="s">
        <v>714</v>
      </c>
      <c r="F37" s="167"/>
      <c r="G37" s="706" t="s">
        <v>715</v>
      </c>
      <c r="H37" s="706"/>
      <c r="I37" s="706"/>
      <c r="J37" s="706"/>
      <c r="K37" s="165"/>
    </row>
    <row r="38" spans="2:11" customFormat="1" ht="15" customHeight="1">
      <c r="B38" s="168"/>
      <c r="C38" s="169"/>
      <c r="D38" s="167"/>
      <c r="E38" s="170" t="s">
        <v>51</v>
      </c>
      <c r="F38" s="167"/>
      <c r="G38" s="706" t="s">
        <v>716</v>
      </c>
      <c r="H38" s="706"/>
      <c r="I38" s="706"/>
      <c r="J38" s="706"/>
      <c r="K38" s="165"/>
    </row>
    <row r="39" spans="2:11" customFormat="1" ht="15" customHeight="1">
      <c r="B39" s="168"/>
      <c r="C39" s="169"/>
      <c r="D39" s="167"/>
      <c r="E39" s="170" t="s">
        <v>52</v>
      </c>
      <c r="F39" s="167"/>
      <c r="G39" s="706" t="s">
        <v>717</v>
      </c>
      <c r="H39" s="706"/>
      <c r="I39" s="706"/>
      <c r="J39" s="706"/>
      <c r="K39" s="165"/>
    </row>
    <row r="40" spans="2:11" customFormat="1" ht="15" customHeight="1">
      <c r="B40" s="168"/>
      <c r="C40" s="169"/>
      <c r="D40" s="167"/>
      <c r="E40" s="170" t="s">
        <v>95</v>
      </c>
      <c r="F40" s="167"/>
      <c r="G40" s="706" t="s">
        <v>718</v>
      </c>
      <c r="H40" s="706"/>
      <c r="I40" s="706"/>
      <c r="J40" s="706"/>
      <c r="K40" s="165"/>
    </row>
    <row r="41" spans="2:11" customFormat="1" ht="15" customHeight="1">
      <c r="B41" s="168"/>
      <c r="C41" s="169"/>
      <c r="D41" s="167"/>
      <c r="E41" s="170" t="s">
        <v>96</v>
      </c>
      <c r="F41" s="167"/>
      <c r="G41" s="706" t="s">
        <v>719</v>
      </c>
      <c r="H41" s="706"/>
      <c r="I41" s="706"/>
      <c r="J41" s="706"/>
      <c r="K41" s="165"/>
    </row>
    <row r="42" spans="2:11" customFormat="1" ht="15" customHeight="1">
      <c r="B42" s="168"/>
      <c r="C42" s="169"/>
      <c r="D42" s="167"/>
      <c r="E42" s="170" t="s">
        <v>720</v>
      </c>
      <c r="F42" s="167"/>
      <c r="G42" s="706" t="s">
        <v>721</v>
      </c>
      <c r="H42" s="706"/>
      <c r="I42" s="706"/>
      <c r="J42" s="706"/>
      <c r="K42" s="165"/>
    </row>
    <row r="43" spans="2:11" customFormat="1" ht="15" customHeight="1">
      <c r="B43" s="168"/>
      <c r="C43" s="169"/>
      <c r="D43" s="167"/>
      <c r="E43" s="170"/>
      <c r="F43" s="167"/>
      <c r="G43" s="706" t="s">
        <v>722</v>
      </c>
      <c r="H43" s="706"/>
      <c r="I43" s="706"/>
      <c r="J43" s="706"/>
      <c r="K43" s="165"/>
    </row>
    <row r="44" spans="2:11" customFormat="1" ht="15" customHeight="1">
      <c r="B44" s="168"/>
      <c r="C44" s="169"/>
      <c r="D44" s="167"/>
      <c r="E44" s="170" t="s">
        <v>723</v>
      </c>
      <c r="F44" s="167"/>
      <c r="G44" s="706" t="s">
        <v>724</v>
      </c>
      <c r="H44" s="706"/>
      <c r="I44" s="706"/>
      <c r="J44" s="706"/>
      <c r="K44" s="165"/>
    </row>
    <row r="45" spans="2:11" customFormat="1" ht="15" customHeight="1">
      <c r="B45" s="168"/>
      <c r="C45" s="169"/>
      <c r="D45" s="167"/>
      <c r="E45" s="170" t="s">
        <v>98</v>
      </c>
      <c r="F45" s="167"/>
      <c r="G45" s="706" t="s">
        <v>725</v>
      </c>
      <c r="H45" s="706"/>
      <c r="I45" s="706"/>
      <c r="J45" s="706"/>
      <c r="K45" s="165"/>
    </row>
    <row r="46" spans="2:11" customFormat="1" ht="12.75" customHeight="1">
      <c r="B46" s="168"/>
      <c r="C46" s="169"/>
      <c r="D46" s="167"/>
      <c r="E46" s="167"/>
      <c r="F46" s="167"/>
      <c r="G46" s="167"/>
      <c r="H46" s="167"/>
      <c r="I46" s="167"/>
      <c r="J46" s="167"/>
      <c r="K46" s="165"/>
    </row>
    <row r="47" spans="2:11" customFormat="1" ht="15" customHeight="1">
      <c r="B47" s="168"/>
      <c r="C47" s="169"/>
      <c r="D47" s="706" t="s">
        <v>726</v>
      </c>
      <c r="E47" s="706"/>
      <c r="F47" s="706"/>
      <c r="G47" s="706"/>
      <c r="H47" s="706"/>
      <c r="I47" s="706"/>
      <c r="J47" s="706"/>
      <c r="K47" s="165"/>
    </row>
    <row r="48" spans="2:11" customFormat="1" ht="15" customHeight="1">
      <c r="B48" s="168"/>
      <c r="C48" s="169"/>
      <c r="D48" s="169"/>
      <c r="E48" s="706" t="s">
        <v>727</v>
      </c>
      <c r="F48" s="706"/>
      <c r="G48" s="706"/>
      <c r="H48" s="706"/>
      <c r="I48" s="706"/>
      <c r="J48" s="706"/>
      <c r="K48" s="165"/>
    </row>
    <row r="49" spans="2:11" customFormat="1" ht="15" customHeight="1">
      <c r="B49" s="168"/>
      <c r="C49" s="169"/>
      <c r="D49" s="169"/>
      <c r="E49" s="706" t="s">
        <v>728</v>
      </c>
      <c r="F49" s="706"/>
      <c r="G49" s="706"/>
      <c r="H49" s="706"/>
      <c r="I49" s="706"/>
      <c r="J49" s="706"/>
      <c r="K49" s="165"/>
    </row>
    <row r="50" spans="2:11" customFormat="1" ht="15" customHeight="1">
      <c r="B50" s="168"/>
      <c r="C50" s="169"/>
      <c r="D50" s="169"/>
      <c r="E50" s="706" t="s">
        <v>729</v>
      </c>
      <c r="F50" s="706"/>
      <c r="G50" s="706"/>
      <c r="H50" s="706"/>
      <c r="I50" s="706"/>
      <c r="J50" s="706"/>
      <c r="K50" s="165"/>
    </row>
    <row r="51" spans="2:11" customFormat="1" ht="15" customHeight="1">
      <c r="B51" s="168"/>
      <c r="C51" s="169"/>
      <c r="D51" s="706" t="s">
        <v>730</v>
      </c>
      <c r="E51" s="706"/>
      <c r="F51" s="706"/>
      <c r="G51" s="706"/>
      <c r="H51" s="706"/>
      <c r="I51" s="706"/>
      <c r="J51" s="706"/>
      <c r="K51" s="165"/>
    </row>
    <row r="52" spans="2:11" customFormat="1" ht="25.5" customHeight="1">
      <c r="B52" s="164"/>
      <c r="C52" s="707" t="s">
        <v>731</v>
      </c>
      <c r="D52" s="707"/>
      <c r="E52" s="707"/>
      <c r="F52" s="707"/>
      <c r="G52" s="707"/>
      <c r="H52" s="707"/>
      <c r="I52" s="707"/>
      <c r="J52" s="707"/>
      <c r="K52" s="165"/>
    </row>
    <row r="53" spans="2:11" customFormat="1" ht="5.25" customHeight="1">
      <c r="B53" s="164"/>
      <c r="C53" s="166"/>
      <c r="D53" s="166"/>
      <c r="E53" s="166"/>
      <c r="F53" s="166"/>
      <c r="G53" s="166"/>
      <c r="H53" s="166"/>
      <c r="I53" s="166"/>
      <c r="J53" s="166"/>
      <c r="K53" s="165"/>
    </row>
    <row r="54" spans="2:11" customFormat="1" ht="15" customHeight="1">
      <c r="B54" s="164"/>
      <c r="C54" s="706" t="s">
        <v>732</v>
      </c>
      <c r="D54" s="706"/>
      <c r="E54" s="706"/>
      <c r="F54" s="706"/>
      <c r="G54" s="706"/>
      <c r="H54" s="706"/>
      <c r="I54" s="706"/>
      <c r="J54" s="706"/>
      <c r="K54" s="165"/>
    </row>
    <row r="55" spans="2:11" customFormat="1" ht="15" customHeight="1">
      <c r="B55" s="164"/>
      <c r="C55" s="706" t="s">
        <v>733</v>
      </c>
      <c r="D55" s="706"/>
      <c r="E55" s="706"/>
      <c r="F55" s="706"/>
      <c r="G55" s="706"/>
      <c r="H55" s="706"/>
      <c r="I55" s="706"/>
      <c r="J55" s="706"/>
      <c r="K55" s="165"/>
    </row>
    <row r="56" spans="2:11" customFormat="1" ht="12.75" customHeight="1">
      <c r="B56" s="164"/>
      <c r="C56" s="167"/>
      <c r="D56" s="167"/>
      <c r="E56" s="167"/>
      <c r="F56" s="167"/>
      <c r="G56" s="167"/>
      <c r="H56" s="167"/>
      <c r="I56" s="167"/>
      <c r="J56" s="167"/>
      <c r="K56" s="165"/>
    </row>
    <row r="57" spans="2:11" customFormat="1" ht="15" customHeight="1">
      <c r="B57" s="164"/>
      <c r="C57" s="706" t="s">
        <v>734</v>
      </c>
      <c r="D57" s="706"/>
      <c r="E57" s="706"/>
      <c r="F57" s="706"/>
      <c r="G57" s="706"/>
      <c r="H57" s="706"/>
      <c r="I57" s="706"/>
      <c r="J57" s="706"/>
      <c r="K57" s="165"/>
    </row>
    <row r="58" spans="2:11" customFormat="1" ht="15" customHeight="1">
      <c r="B58" s="164"/>
      <c r="C58" s="169"/>
      <c r="D58" s="706" t="s">
        <v>735</v>
      </c>
      <c r="E58" s="706"/>
      <c r="F58" s="706"/>
      <c r="G58" s="706"/>
      <c r="H58" s="706"/>
      <c r="I58" s="706"/>
      <c r="J58" s="706"/>
      <c r="K58" s="165"/>
    </row>
    <row r="59" spans="2:11" customFormat="1" ht="15" customHeight="1">
      <c r="B59" s="164"/>
      <c r="C59" s="169"/>
      <c r="D59" s="706" t="s">
        <v>736</v>
      </c>
      <c r="E59" s="706"/>
      <c r="F59" s="706"/>
      <c r="G59" s="706"/>
      <c r="H59" s="706"/>
      <c r="I59" s="706"/>
      <c r="J59" s="706"/>
      <c r="K59" s="165"/>
    </row>
    <row r="60" spans="2:11" customFormat="1" ht="15" customHeight="1">
      <c r="B60" s="164"/>
      <c r="C60" s="169"/>
      <c r="D60" s="706" t="s">
        <v>737</v>
      </c>
      <c r="E60" s="706"/>
      <c r="F60" s="706"/>
      <c r="G60" s="706"/>
      <c r="H60" s="706"/>
      <c r="I60" s="706"/>
      <c r="J60" s="706"/>
      <c r="K60" s="165"/>
    </row>
    <row r="61" spans="2:11" customFormat="1" ht="15" customHeight="1">
      <c r="B61" s="164"/>
      <c r="C61" s="169"/>
      <c r="D61" s="706" t="s">
        <v>738</v>
      </c>
      <c r="E61" s="706"/>
      <c r="F61" s="706"/>
      <c r="G61" s="706"/>
      <c r="H61" s="706"/>
      <c r="I61" s="706"/>
      <c r="J61" s="706"/>
      <c r="K61" s="165"/>
    </row>
    <row r="62" spans="2:11" customFormat="1" ht="15" customHeight="1">
      <c r="B62" s="164"/>
      <c r="C62" s="169"/>
      <c r="D62" s="708" t="s">
        <v>739</v>
      </c>
      <c r="E62" s="708"/>
      <c r="F62" s="708"/>
      <c r="G62" s="708"/>
      <c r="H62" s="708"/>
      <c r="I62" s="708"/>
      <c r="J62" s="708"/>
      <c r="K62" s="165"/>
    </row>
    <row r="63" spans="2:11" customFormat="1" ht="15" customHeight="1">
      <c r="B63" s="164"/>
      <c r="C63" s="169"/>
      <c r="D63" s="706" t="s">
        <v>740</v>
      </c>
      <c r="E63" s="706"/>
      <c r="F63" s="706"/>
      <c r="G63" s="706"/>
      <c r="H63" s="706"/>
      <c r="I63" s="706"/>
      <c r="J63" s="706"/>
      <c r="K63" s="165"/>
    </row>
    <row r="64" spans="2:11" customFormat="1" ht="12.75" customHeight="1">
      <c r="B64" s="164"/>
      <c r="C64" s="169"/>
      <c r="D64" s="169"/>
      <c r="E64" s="172"/>
      <c r="F64" s="169"/>
      <c r="G64" s="169"/>
      <c r="H64" s="169"/>
      <c r="I64" s="169"/>
      <c r="J64" s="169"/>
      <c r="K64" s="165"/>
    </row>
    <row r="65" spans="2:11" customFormat="1" ht="15" customHeight="1">
      <c r="B65" s="164"/>
      <c r="C65" s="169"/>
      <c r="D65" s="706" t="s">
        <v>741</v>
      </c>
      <c r="E65" s="706"/>
      <c r="F65" s="706"/>
      <c r="G65" s="706"/>
      <c r="H65" s="706"/>
      <c r="I65" s="706"/>
      <c r="J65" s="706"/>
      <c r="K65" s="165"/>
    </row>
    <row r="66" spans="2:11" customFormat="1" ht="15" customHeight="1">
      <c r="B66" s="164"/>
      <c r="C66" s="169"/>
      <c r="D66" s="708" t="s">
        <v>742</v>
      </c>
      <c r="E66" s="708"/>
      <c r="F66" s="708"/>
      <c r="G66" s="708"/>
      <c r="H66" s="708"/>
      <c r="I66" s="708"/>
      <c r="J66" s="708"/>
      <c r="K66" s="165"/>
    </row>
    <row r="67" spans="2:11" customFormat="1" ht="15" customHeight="1">
      <c r="B67" s="164"/>
      <c r="C67" s="169"/>
      <c r="D67" s="706" t="s">
        <v>743</v>
      </c>
      <c r="E67" s="706"/>
      <c r="F67" s="706"/>
      <c r="G67" s="706"/>
      <c r="H67" s="706"/>
      <c r="I67" s="706"/>
      <c r="J67" s="706"/>
      <c r="K67" s="165"/>
    </row>
    <row r="68" spans="2:11" customFormat="1" ht="15" customHeight="1">
      <c r="B68" s="164"/>
      <c r="C68" s="169"/>
      <c r="D68" s="706" t="s">
        <v>744</v>
      </c>
      <c r="E68" s="706"/>
      <c r="F68" s="706"/>
      <c r="G68" s="706"/>
      <c r="H68" s="706"/>
      <c r="I68" s="706"/>
      <c r="J68" s="706"/>
      <c r="K68" s="165"/>
    </row>
    <row r="69" spans="2:11" customFormat="1" ht="15" customHeight="1">
      <c r="B69" s="164"/>
      <c r="C69" s="169"/>
      <c r="D69" s="706" t="s">
        <v>745</v>
      </c>
      <c r="E69" s="706"/>
      <c r="F69" s="706"/>
      <c r="G69" s="706"/>
      <c r="H69" s="706"/>
      <c r="I69" s="706"/>
      <c r="J69" s="706"/>
      <c r="K69" s="165"/>
    </row>
    <row r="70" spans="2:11" customFormat="1" ht="15" customHeight="1">
      <c r="B70" s="164"/>
      <c r="C70" s="169"/>
      <c r="D70" s="706" t="s">
        <v>746</v>
      </c>
      <c r="E70" s="706"/>
      <c r="F70" s="706"/>
      <c r="G70" s="706"/>
      <c r="H70" s="706"/>
      <c r="I70" s="706"/>
      <c r="J70" s="706"/>
      <c r="K70" s="165"/>
    </row>
    <row r="71" spans="2:11" customFormat="1" ht="12.75" customHeight="1">
      <c r="B71" s="173"/>
      <c r="C71" s="174"/>
      <c r="D71" s="174"/>
      <c r="E71" s="174"/>
      <c r="F71" s="174"/>
      <c r="G71" s="174"/>
      <c r="H71" s="174"/>
      <c r="I71" s="174"/>
      <c r="J71" s="174"/>
      <c r="K71" s="175"/>
    </row>
    <row r="72" spans="2:11" customFormat="1" ht="18.75" customHeight="1">
      <c r="B72" s="176"/>
      <c r="C72" s="176"/>
      <c r="D72" s="176"/>
      <c r="E72" s="176"/>
      <c r="F72" s="176"/>
      <c r="G72" s="176"/>
      <c r="H72" s="176"/>
      <c r="I72" s="176"/>
      <c r="J72" s="176"/>
      <c r="K72" s="177"/>
    </row>
    <row r="73" spans="2:11" customFormat="1" ht="18.75" customHeight="1">
      <c r="B73" s="177"/>
      <c r="C73" s="177"/>
      <c r="D73" s="177"/>
      <c r="E73" s="177"/>
      <c r="F73" s="177"/>
      <c r="G73" s="177"/>
      <c r="H73" s="177"/>
      <c r="I73" s="177"/>
      <c r="J73" s="177"/>
      <c r="K73" s="177"/>
    </row>
    <row r="74" spans="2:11" customFormat="1" ht="7.5" customHeight="1">
      <c r="B74" s="178"/>
      <c r="C74" s="179"/>
      <c r="D74" s="179"/>
      <c r="E74" s="179"/>
      <c r="F74" s="179"/>
      <c r="G74" s="179"/>
      <c r="H74" s="179"/>
      <c r="I74" s="179"/>
      <c r="J74" s="179"/>
      <c r="K74" s="180"/>
    </row>
    <row r="75" spans="2:11" customFormat="1" ht="45" customHeight="1">
      <c r="B75" s="181"/>
      <c r="C75" s="701" t="s">
        <v>747</v>
      </c>
      <c r="D75" s="701"/>
      <c r="E75" s="701"/>
      <c r="F75" s="701"/>
      <c r="G75" s="701"/>
      <c r="H75" s="701"/>
      <c r="I75" s="701"/>
      <c r="J75" s="701"/>
      <c r="K75" s="182"/>
    </row>
    <row r="76" spans="2:11" customFormat="1" ht="17.25" customHeight="1">
      <c r="B76" s="181"/>
      <c r="C76" s="183" t="s">
        <v>748</v>
      </c>
      <c r="D76" s="183"/>
      <c r="E76" s="183"/>
      <c r="F76" s="183" t="s">
        <v>749</v>
      </c>
      <c r="G76" s="184"/>
      <c r="H76" s="183" t="s">
        <v>52</v>
      </c>
      <c r="I76" s="183" t="s">
        <v>55</v>
      </c>
      <c r="J76" s="183" t="s">
        <v>750</v>
      </c>
      <c r="K76" s="182"/>
    </row>
    <row r="77" spans="2:11" customFormat="1" ht="17.25" customHeight="1">
      <c r="B77" s="181"/>
      <c r="C77" s="185" t="s">
        <v>751</v>
      </c>
      <c r="D77" s="185"/>
      <c r="E77" s="185"/>
      <c r="F77" s="186" t="s">
        <v>752</v>
      </c>
      <c r="G77" s="187"/>
      <c r="H77" s="185"/>
      <c r="I77" s="185"/>
      <c r="J77" s="185" t="s">
        <v>753</v>
      </c>
      <c r="K77" s="182"/>
    </row>
    <row r="78" spans="2:11" customFormat="1" ht="5.25" customHeight="1">
      <c r="B78" s="181"/>
      <c r="C78" s="188"/>
      <c r="D78" s="188"/>
      <c r="E78" s="188"/>
      <c r="F78" s="188"/>
      <c r="G78" s="189"/>
      <c r="H78" s="188"/>
      <c r="I78" s="188"/>
      <c r="J78" s="188"/>
      <c r="K78" s="182"/>
    </row>
    <row r="79" spans="2:11" customFormat="1" ht="15" customHeight="1">
      <c r="B79" s="181"/>
      <c r="C79" s="170" t="s">
        <v>51</v>
      </c>
      <c r="D79" s="190"/>
      <c r="E79" s="190"/>
      <c r="F79" s="191" t="s">
        <v>754</v>
      </c>
      <c r="G79" s="192"/>
      <c r="H79" s="170" t="s">
        <v>755</v>
      </c>
      <c r="I79" s="170" t="s">
        <v>756</v>
      </c>
      <c r="J79" s="170">
        <v>20</v>
      </c>
      <c r="K79" s="182"/>
    </row>
    <row r="80" spans="2:11" customFormat="1" ht="15" customHeight="1">
      <c r="B80" s="181"/>
      <c r="C80" s="170" t="s">
        <v>757</v>
      </c>
      <c r="D80" s="170"/>
      <c r="E80" s="170"/>
      <c r="F80" s="191" t="s">
        <v>754</v>
      </c>
      <c r="G80" s="192"/>
      <c r="H80" s="170" t="s">
        <v>758</v>
      </c>
      <c r="I80" s="170" t="s">
        <v>756</v>
      </c>
      <c r="J80" s="170">
        <v>120</v>
      </c>
      <c r="K80" s="182"/>
    </row>
    <row r="81" spans="2:11" customFormat="1" ht="15" customHeight="1">
      <c r="B81" s="193"/>
      <c r="C81" s="170" t="s">
        <v>759</v>
      </c>
      <c r="D81" s="170"/>
      <c r="E81" s="170"/>
      <c r="F81" s="191" t="s">
        <v>760</v>
      </c>
      <c r="G81" s="192"/>
      <c r="H81" s="170" t="s">
        <v>761</v>
      </c>
      <c r="I81" s="170" t="s">
        <v>756</v>
      </c>
      <c r="J81" s="170">
        <v>50</v>
      </c>
      <c r="K81" s="182"/>
    </row>
    <row r="82" spans="2:11" customFormat="1" ht="15" customHeight="1">
      <c r="B82" s="193"/>
      <c r="C82" s="170" t="s">
        <v>762</v>
      </c>
      <c r="D82" s="170"/>
      <c r="E82" s="170"/>
      <c r="F82" s="191" t="s">
        <v>754</v>
      </c>
      <c r="G82" s="192"/>
      <c r="H82" s="170" t="s">
        <v>763</v>
      </c>
      <c r="I82" s="170" t="s">
        <v>764</v>
      </c>
      <c r="J82" s="170"/>
      <c r="K82" s="182"/>
    </row>
    <row r="83" spans="2:11" customFormat="1" ht="15" customHeight="1">
      <c r="B83" s="193"/>
      <c r="C83" s="170" t="s">
        <v>765</v>
      </c>
      <c r="D83" s="170"/>
      <c r="E83" s="170"/>
      <c r="F83" s="191" t="s">
        <v>760</v>
      </c>
      <c r="G83" s="170"/>
      <c r="H83" s="170" t="s">
        <v>766</v>
      </c>
      <c r="I83" s="170" t="s">
        <v>756</v>
      </c>
      <c r="J83" s="170">
        <v>15</v>
      </c>
      <c r="K83" s="182"/>
    </row>
    <row r="84" spans="2:11" customFormat="1" ht="15" customHeight="1">
      <c r="B84" s="193"/>
      <c r="C84" s="170" t="s">
        <v>767</v>
      </c>
      <c r="D84" s="170"/>
      <c r="E84" s="170"/>
      <c r="F84" s="191" t="s">
        <v>760</v>
      </c>
      <c r="G84" s="170"/>
      <c r="H84" s="170" t="s">
        <v>768</v>
      </c>
      <c r="I84" s="170" t="s">
        <v>756</v>
      </c>
      <c r="J84" s="170">
        <v>15</v>
      </c>
      <c r="K84" s="182"/>
    </row>
    <row r="85" spans="2:11" customFormat="1" ht="15" customHeight="1">
      <c r="B85" s="193"/>
      <c r="C85" s="170" t="s">
        <v>769</v>
      </c>
      <c r="D85" s="170"/>
      <c r="E85" s="170"/>
      <c r="F85" s="191" t="s">
        <v>760</v>
      </c>
      <c r="G85" s="170"/>
      <c r="H85" s="170" t="s">
        <v>770</v>
      </c>
      <c r="I85" s="170" t="s">
        <v>756</v>
      </c>
      <c r="J85" s="170">
        <v>20</v>
      </c>
      <c r="K85" s="182"/>
    </row>
    <row r="86" spans="2:11" customFormat="1" ht="15" customHeight="1">
      <c r="B86" s="193"/>
      <c r="C86" s="170" t="s">
        <v>771</v>
      </c>
      <c r="D86" s="170"/>
      <c r="E86" s="170"/>
      <c r="F86" s="191" t="s">
        <v>760</v>
      </c>
      <c r="G86" s="170"/>
      <c r="H86" s="170" t="s">
        <v>772</v>
      </c>
      <c r="I86" s="170" t="s">
        <v>756</v>
      </c>
      <c r="J86" s="170">
        <v>20</v>
      </c>
      <c r="K86" s="182"/>
    </row>
    <row r="87" spans="2:11" customFormat="1" ht="15" customHeight="1">
      <c r="B87" s="193"/>
      <c r="C87" s="170" t="s">
        <v>773</v>
      </c>
      <c r="D87" s="170"/>
      <c r="E87" s="170"/>
      <c r="F87" s="191" t="s">
        <v>760</v>
      </c>
      <c r="G87" s="192"/>
      <c r="H87" s="170" t="s">
        <v>774</v>
      </c>
      <c r="I87" s="170" t="s">
        <v>756</v>
      </c>
      <c r="J87" s="170">
        <v>50</v>
      </c>
      <c r="K87" s="182"/>
    </row>
    <row r="88" spans="2:11" customFormat="1" ht="15" customHeight="1">
      <c r="B88" s="193"/>
      <c r="C88" s="170" t="s">
        <v>775</v>
      </c>
      <c r="D88" s="170"/>
      <c r="E88" s="170"/>
      <c r="F88" s="191" t="s">
        <v>760</v>
      </c>
      <c r="G88" s="192"/>
      <c r="H88" s="170" t="s">
        <v>776</v>
      </c>
      <c r="I88" s="170" t="s">
        <v>756</v>
      </c>
      <c r="J88" s="170">
        <v>20</v>
      </c>
      <c r="K88" s="182"/>
    </row>
    <row r="89" spans="2:11" customFormat="1" ht="15" customHeight="1">
      <c r="B89" s="193"/>
      <c r="C89" s="170" t="s">
        <v>777</v>
      </c>
      <c r="D89" s="170"/>
      <c r="E89" s="170"/>
      <c r="F89" s="191" t="s">
        <v>760</v>
      </c>
      <c r="G89" s="192"/>
      <c r="H89" s="170" t="s">
        <v>778</v>
      </c>
      <c r="I89" s="170" t="s">
        <v>756</v>
      </c>
      <c r="J89" s="170">
        <v>20</v>
      </c>
      <c r="K89" s="182"/>
    </row>
    <row r="90" spans="2:11" customFormat="1" ht="15" customHeight="1">
      <c r="B90" s="193"/>
      <c r="C90" s="170" t="s">
        <v>779</v>
      </c>
      <c r="D90" s="170"/>
      <c r="E90" s="170"/>
      <c r="F90" s="191" t="s">
        <v>760</v>
      </c>
      <c r="G90" s="192"/>
      <c r="H90" s="170" t="s">
        <v>780</v>
      </c>
      <c r="I90" s="170" t="s">
        <v>756</v>
      </c>
      <c r="J90" s="170">
        <v>50</v>
      </c>
      <c r="K90" s="182"/>
    </row>
    <row r="91" spans="2:11" customFormat="1" ht="15" customHeight="1">
      <c r="B91" s="193"/>
      <c r="C91" s="170" t="s">
        <v>781</v>
      </c>
      <c r="D91" s="170"/>
      <c r="E91" s="170"/>
      <c r="F91" s="191" t="s">
        <v>760</v>
      </c>
      <c r="G91" s="192"/>
      <c r="H91" s="170" t="s">
        <v>781</v>
      </c>
      <c r="I91" s="170" t="s">
        <v>756</v>
      </c>
      <c r="J91" s="170">
        <v>50</v>
      </c>
      <c r="K91" s="182"/>
    </row>
    <row r="92" spans="2:11" customFormat="1" ht="15" customHeight="1">
      <c r="B92" s="193"/>
      <c r="C92" s="170" t="s">
        <v>782</v>
      </c>
      <c r="D92" s="170"/>
      <c r="E92" s="170"/>
      <c r="F92" s="191" t="s">
        <v>760</v>
      </c>
      <c r="G92" s="192"/>
      <c r="H92" s="170" t="s">
        <v>783</v>
      </c>
      <c r="I92" s="170" t="s">
        <v>756</v>
      </c>
      <c r="J92" s="170">
        <v>255</v>
      </c>
      <c r="K92" s="182"/>
    </row>
    <row r="93" spans="2:11" customFormat="1" ht="15" customHeight="1">
      <c r="B93" s="193"/>
      <c r="C93" s="170" t="s">
        <v>784</v>
      </c>
      <c r="D93" s="170"/>
      <c r="E93" s="170"/>
      <c r="F93" s="191" t="s">
        <v>754</v>
      </c>
      <c r="G93" s="192"/>
      <c r="H93" s="170" t="s">
        <v>785</v>
      </c>
      <c r="I93" s="170" t="s">
        <v>786</v>
      </c>
      <c r="J93" s="170"/>
      <c r="K93" s="182"/>
    </row>
    <row r="94" spans="2:11" customFormat="1" ht="15" customHeight="1">
      <c r="B94" s="193"/>
      <c r="C94" s="170" t="s">
        <v>787</v>
      </c>
      <c r="D94" s="170"/>
      <c r="E94" s="170"/>
      <c r="F94" s="191" t="s">
        <v>754</v>
      </c>
      <c r="G94" s="192"/>
      <c r="H94" s="170" t="s">
        <v>788</v>
      </c>
      <c r="I94" s="170" t="s">
        <v>789</v>
      </c>
      <c r="J94" s="170"/>
      <c r="K94" s="182"/>
    </row>
    <row r="95" spans="2:11" customFormat="1" ht="15" customHeight="1">
      <c r="B95" s="193"/>
      <c r="C95" s="170" t="s">
        <v>790</v>
      </c>
      <c r="D95" s="170"/>
      <c r="E95" s="170"/>
      <c r="F95" s="191" t="s">
        <v>754</v>
      </c>
      <c r="G95" s="192"/>
      <c r="H95" s="170" t="s">
        <v>790</v>
      </c>
      <c r="I95" s="170" t="s">
        <v>789</v>
      </c>
      <c r="J95" s="170"/>
      <c r="K95" s="182"/>
    </row>
    <row r="96" spans="2:11" customFormat="1" ht="15" customHeight="1">
      <c r="B96" s="193"/>
      <c r="C96" s="170" t="s">
        <v>36</v>
      </c>
      <c r="D96" s="170"/>
      <c r="E96" s="170"/>
      <c r="F96" s="191" t="s">
        <v>754</v>
      </c>
      <c r="G96" s="192"/>
      <c r="H96" s="170" t="s">
        <v>791</v>
      </c>
      <c r="I96" s="170" t="s">
        <v>789</v>
      </c>
      <c r="J96" s="170"/>
      <c r="K96" s="182"/>
    </row>
    <row r="97" spans="2:11" customFormat="1" ht="15" customHeight="1">
      <c r="B97" s="193"/>
      <c r="C97" s="170" t="s">
        <v>46</v>
      </c>
      <c r="D97" s="170"/>
      <c r="E97" s="170"/>
      <c r="F97" s="191" t="s">
        <v>754</v>
      </c>
      <c r="G97" s="192"/>
      <c r="H97" s="170" t="s">
        <v>792</v>
      </c>
      <c r="I97" s="170" t="s">
        <v>789</v>
      </c>
      <c r="J97" s="170"/>
      <c r="K97" s="182"/>
    </row>
    <row r="98" spans="2:11" customFormat="1" ht="15" customHeight="1">
      <c r="B98" s="194"/>
      <c r="C98" s="195"/>
      <c r="D98" s="195"/>
      <c r="E98" s="195"/>
      <c r="F98" s="195"/>
      <c r="G98" s="195"/>
      <c r="H98" s="195"/>
      <c r="I98" s="195"/>
      <c r="J98" s="195"/>
      <c r="K98" s="196"/>
    </row>
    <row r="99" spans="2:11" customFormat="1" ht="18.75" customHeight="1">
      <c r="B99" s="197"/>
      <c r="C99" s="198"/>
      <c r="D99" s="198"/>
      <c r="E99" s="198"/>
      <c r="F99" s="198"/>
      <c r="G99" s="198"/>
      <c r="H99" s="198"/>
      <c r="I99" s="198"/>
      <c r="J99" s="198"/>
      <c r="K99" s="197"/>
    </row>
    <row r="100" spans="2:11" customFormat="1" ht="18.75" customHeight="1">
      <c r="B100" s="177"/>
      <c r="C100" s="177"/>
      <c r="D100" s="177"/>
      <c r="E100" s="177"/>
      <c r="F100" s="177"/>
      <c r="G100" s="177"/>
      <c r="H100" s="177"/>
      <c r="I100" s="177"/>
      <c r="J100" s="177"/>
      <c r="K100" s="177"/>
    </row>
    <row r="101" spans="2:11" customFormat="1" ht="7.5" customHeight="1">
      <c r="B101" s="178"/>
      <c r="C101" s="179"/>
      <c r="D101" s="179"/>
      <c r="E101" s="179"/>
      <c r="F101" s="179"/>
      <c r="G101" s="179"/>
      <c r="H101" s="179"/>
      <c r="I101" s="179"/>
      <c r="J101" s="179"/>
      <c r="K101" s="180"/>
    </row>
    <row r="102" spans="2:11" customFormat="1" ht="45" customHeight="1">
      <c r="B102" s="181"/>
      <c r="C102" s="701" t="s">
        <v>793</v>
      </c>
      <c r="D102" s="701"/>
      <c r="E102" s="701"/>
      <c r="F102" s="701"/>
      <c r="G102" s="701"/>
      <c r="H102" s="701"/>
      <c r="I102" s="701"/>
      <c r="J102" s="701"/>
      <c r="K102" s="182"/>
    </row>
    <row r="103" spans="2:11" customFormat="1" ht="17.25" customHeight="1">
      <c r="B103" s="181"/>
      <c r="C103" s="183" t="s">
        <v>748</v>
      </c>
      <c r="D103" s="183"/>
      <c r="E103" s="183"/>
      <c r="F103" s="183" t="s">
        <v>749</v>
      </c>
      <c r="G103" s="184"/>
      <c r="H103" s="183" t="s">
        <v>52</v>
      </c>
      <c r="I103" s="183" t="s">
        <v>55</v>
      </c>
      <c r="J103" s="183" t="s">
        <v>750</v>
      </c>
      <c r="K103" s="182"/>
    </row>
    <row r="104" spans="2:11" customFormat="1" ht="17.25" customHeight="1">
      <c r="B104" s="181"/>
      <c r="C104" s="185" t="s">
        <v>751</v>
      </c>
      <c r="D104" s="185"/>
      <c r="E104" s="185"/>
      <c r="F104" s="186" t="s">
        <v>752</v>
      </c>
      <c r="G104" s="187"/>
      <c r="H104" s="185"/>
      <c r="I104" s="185"/>
      <c r="J104" s="185" t="s">
        <v>753</v>
      </c>
      <c r="K104" s="182"/>
    </row>
    <row r="105" spans="2:11" customFormat="1" ht="5.25" customHeight="1">
      <c r="B105" s="181"/>
      <c r="C105" s="183"/>
      <c r="D105" s="183"/>
      <c r="E105" s="183"/>
      <c r="F105" s="183"/>
      <c r="G105" s="199"/>
      <c r="H105" s="183"/>
      <c r="I105" s="183"/>
      <c r="J105" s="183"/>
      <c r="K105" s="182"/>
    </row>
    <row r="106" spans="2:11" customFormat="1" ht="15" customHeight="1">
      <c r="B106" s="181"/>
      <c r="C106" s="170" t="s">
        <v>51</v>
      </c>
      <c r="D106" s="190"/>
      <c r="E106" s="190"/>
      <c r="F106" s="191" t="s">
        <v>754</v>
      </c>
      <c r="G106" s="170"/>
      <c r="H106" s="170" t="s">
        <v>794</v>
      </c>
      <c r="I106" s="170" t="s">
        <v>756</v>
      </c>
      <c r="J106" s="170">
        <v>20</v>
      </c>
      <c r="K106" s="182"/>
    </row>
    <row r="107" spans="2:11" customFormat="1" ht="15" customHeight="1">
      <c r="B107" s="181"/>
      <c r="C107" s="170" t="s">
        <v>757</v>
      </c>
      <c r="D107" s="170"/>
      <c r="E107" s="170"/>
      <c r="F107" s="191" t="s">
        <v>754</v>
      </c>
      <c r="G107" s="170"/>
      <c r="H107" s="170" t="s">
        <v>794</v>
      </c>
      <c r="I107" s="170" t="s">
        <v>756</v>
      </c>
      <c r="J107" s="170">
        <v>120</v>
      </c>
      <c r="K107" s="182"/>
    </row>
    <row r="108" spans="2:11" customFormat="1" ht="15" customHeight="1">
      <c r="B108" s="193"/>
      <c r="C108" s="170" t="s">
        <v>759</v>
      </c>
      <c r="D108" s="170"/>
      <c r="E108" s="170"/>
      <c r="F108" s="191" t="s">
        <v>760</v>
      </c>
      <c r="G108" s="170"/>
      <c r="H108" s="170" t="s">
        <v>794</v>
      </c>
      <c r="I108" s="170" t="s">
        <v>756</v>
      </c>
      <c r="J108" s="170">
        <v>50</v>
      </c>
      <c r="K108" s="182"/>
    </row>
    <row r="109" spans="2:11" customFormat="1" ht="15" customHeight="1">
      <c r="B109" s="193"/>
      <c r="C109" s="170" t="s">
        <v>762</v>
      </c>
      <c r="D109" s="170"/>
      <c r="E109" s="170"/>
      <c r="F109" s="191" t="s">
        <v>754</v>
      </c>
      <c r="G109" s="170"/>
      <c r="H109" s="170" t="s">
        <v>794</v>
      </c>
      <c r="I109" s="170" t="s">
        <v>764</v>
      </c>
      <c r="J109" s="170"/>
      <c r="K109" s="182"/>
    </row>
    <row r="110" spans="2:11" customFormat="1" ht="15" customHeight="1">
      <c r="B110" s="193"/>
      <c r="C110" s="170" t="s">
        <v>773</v>
      </c>
      <c r="D110" s="170"/>
      <c r="E110" s="170"/>
      <c r="F110" s="191" t="s">
        <v>760</v>
      </c>
      <c r="G110" s="170"/>
      <c r="H110" s="170" t="s">
        <v>794</v>
      </c>
      <c r="I110" s="170" t="s">
        <v>756</v>
      </c>
      <c r="J110" s="170">
        <v>50</v>
      </c>
      <c r="K110" s="182"/>
    </row>
    <row r="111" spans="2:11" customFormat="1" ht="15" customHeight="1">
      <c r="B111" s="193"/>
      <c r="C111" s="170" t="s">
        <v>781</v>
      </c>
      <c r="D111" s="170"/>
      <c r="E111" s="170"/>
      <c r="F111" s="191" t="s">
        <v>760</v>
      </c>
      <c r="G111" s="170"/>
      <c r="H111" s="170" t="s">
        <v>794</v>
      </c>
      <c r="I111" s="170" t="s">
        <v>756</v>
      </c>
      <c r="J111" s="170">
        <v>50</v>
      </c>
      <c r="K111" s="182"/>
    </row>
    <row r="112" spans="2:11" customFormat="1" ht="15" customHeight="1">
      <c r="B112" s="193"/>
      <c r="C112" s="170" t="s">
        <v>779</v>
      </c>
      <c r="D112" s="170"/>
      <c r="E112" s="170"/>
      <c r="F112" s="191" t="s">
        <v>760</v>
      </c>
      <c r="G112" s="170"/>
      <c r="H112" s="170" t="s">
        <v>794</v>
      </c>
      <c r="I112" s="170" t="s">
        <v>756</v>
      </c>
      <c r="J112" s="170">
        <v>50</v>
      </c>
      <c r="K112" s="182"/>
    </row>
    <row r="113" spans="2:11" customFormat="1" ht="15" customHeight="1">
      <c r="B113" s="193"/>
      <c r="C113" s="170" t="s">
        <v>51</v>
      </c>
      <c r="D113" s="170"/>
      <c r="E113" s="170"/>
      <c r="F113" s="191" t="s">
        <v>754</v>
      </c>
      <c r="G113" s="170"/>
      <c r="H113" s="170" t="s">
        <v>795</v>
      </c>
      <c r="I113" s="170" t="s">
        <v>756</v>
      </c>
      <c r="J113" s="170">
        <v>20</v>
      </c>
      <c r="K113" s="182"/>
    </row>
    <row r="114" spans="2:11" customFormat="1" ht="15" customHeight="1">
      <c r="B114" s="193"/>
      <c r="C114" s="170" t="s">
        <v>796</v>
      </c>
      <c r="D114" s="170"/>
      <c r="E114" s="170"/>
      <c r="F114" s="191" t="s">
        <v>754</v>
      </c>
      <c r="G114" s="170"/>
      <c r="H114" s="170" t="s">
        <v>797</v>
      </c>
      <c r="I114" s="170" t="s">
        <v>756</v>
      </c>
      <c r="J114" s="170">
        <v>120</v>
      </c>
      <c r="K114" s="182"/>
    </row>
    <row r="115" spans="2:11" customFormat="1" ht="15" customHeight="1">
      <c r="B115" s="193"/>
      <c r="C115" s="170" t="s">
        <v>36</v>
      </c>
      <c r="D115" s="170"/>
      <c r="E115" s="170"/>
      <c r="F115" s="191" t="s">
        <v>754</v>
      </c>
      <c r="G115" s="170"/>
      <c r="H115" s="170" t="s">
        <v>798</v>
      </c>
      <c r="I115" s="170" t="s">
        <v>789</v>
      </c>
      <c r="J115" s="170"/>
      <c r="K115" s="182"/>
    </row>
    <row r="116" spans="2:11" customFormat="1" ht="15" customHeight="1">
      <c r="B116" s="193"/>
      <c r="C116" s="170" t="s">
        <v>46</v>
      </c>
      <c r="D116" s="170"/>
      <c r="E116" s="170"/>
      <c r="F116" s="191" t="s">
        <v>754</v>
      </c>
      <c r="G116" s="170"/>
      <c r="H116" s="170" t="s">
        <v>799</v>
      </c>
      <c r="I116" s="170" t="s">
        <v>789</v>
      </c>
      <c r="J116" s="170"/>
      <c r="K116" s="182"/>
    </row>
    <row r="117" spans="2:11" customFormat="1" ht="15" customHeight="1">
      <c r="B117" s="193"/>
      <c r="C117" s="170" t="s">
        <v>55</v>
      </c>
      <c r="D117" s="170"/>
      <c r="E117" s="170"/>
      <c r="F117" s="191" t="s">
        <v>754</v>
      </c>
      <c r="G117" s="170"/>
      <c r="H117" s="170" t="s">
        <v>800</v>
      </c>
      <c r="I117" s="170" t="s">
        <v>801</v>
      </c>
      <c r="J117" s="170"/>
      <c r="K117" s="182"/>
    </row>
    <row r="118" spans="2:11" customFormat="1" ht="15" customHeight="1">
      <c r="B118" s="194"/>
      <c r="C118" s="200"/>
      <c r="D118" s="200"/>
      <c r="E118" s="200"/>
      <c r="F118" s="200"/>
      <c r="G118" s="200"/>
      <c r="H118" s="200"/>
      <c r="I118" s="200"/>
      <c r="J118" s="200"/>
      <c r="K118" s="196"/>
    </row>
    <row r="119" spans="2:11" customFormat="1" ht="18.75" customHeight="1">
      <c r="B119" s="201"/>
      <c r="C119" s="202"/>
      <c r="D119" s="202"/>
      <c r="E119" s="202"/>
      <c r="F119" s="203"/>
      <c r="G119" s="202"/>
      <c r="H119" s="202"/>
      <c r="I119" s="202"/>
      <c r="J119" s="202"/>
      <c r="K119" s="201"/>
    </row>
    <row r="120" spans="2:11" customFormat="1" ht="18.75" customHeight="1">
      <c r="B120" s="177"/>
      <c r="C120" s="177"/>
      <c r="D120" s="177"/>
      <c r="E120" s="177"/>
      <c r="F120" s="177"/>
      <c r="G120" s="177"/>
      <c r="H120" s="177"/>
      <c r="I120" s="177"/>
      <c r="J120" s="177"/>
      <c r="K120" s="177"/>
    </row>
    <row r="121" spans="2:11" customFormat="1" ht="7.5" customHeight="1">
      <c r="B121" s="204"/>
      <c r="C121" s="205"/>
      <c r="D121" s="205"/>
      <c r="E121" s="205"/>
      <c r="F121" s="205"/>
      <c r="G121" s="205"/>
      <c r="H121" s="205"/>
      <c r="I121" s="205"/>
      <c r="J121" s="205"/>
      <c r="K121" s="206"/>
    </row>
    <row r="122" spans="2:11" customFormat="1" ht="45" customHeight="1">
      <c r="B122" s="207"/>
      <c r="C122" s="702" t="s">
        <v>802</v>
      </c>
      <c r="D122" s="702"/>
      <c r="E122" s="702"/>
      <c r="F122" s="702"/>
      <c r="G122" s="702"/>
      <c r="H122" s="702"/>
      <c r="I122" s="702"/>
      <c r="J122" s="702"/>
      <c r="K122" s="208"/>
    </row>
    <row r="123" spans="2:11" customFormat="1" ht="17.25" customHeight="1">
      <c r="B123" s="209"/>
      <c r="C123" s="183" t="s">
        <v>748</v>
      </c>
      <c r="D123" s="183"/>
      <c r="E123" s="183"/>
      <c r="F123" s="183" t="s">
        <v>749</v>
      </c>
      <c r="G123" s="184"/>
      <c r="H123" s="183" t="s">
        <v>52</v>
      </c>
      <c r="I123" s="183" t="s">
        <v>55</v>
      </c>
      <c r="J123" s="183" t="s">
        <v>750</v>
      </c>
      <c r="K123" s="210"/>
    </row>
    <row r="124" spans="2:11" customFormat="1" ht="17.25" customHeight="1">
      <c r="B124" s="209"/>
      <c r="C124" s="185" t="s">
        <v>751</v>
      </c>
      <c r="D124" s="185"/>
      <c r="E124" s="185"/>
      <c r="F124" s="186" t="s">
        <v>752</v>
      </c>
      <c r="G124" s="187"/>
      <c r="H124" s="185"/>
      <c r="I124" s="185"/>
      <c r="J124" s="185" t="s">
        <v>753</v>
      </c>
      <c r="K124" s="210"/>
    </row>
    <row r="125" spans="2:11" customFormat="1" ht="5.25" customHeight="1">
      <c r="B125" s="211"/>
      <c r="C125" s="188"/>
      <c r="D125" s="188"/>
      <c r="E125" s="188"/>
      <c r="F125" s="188"/>
      <c r="G125" s="212"/>
      <c r="H125" s="188"/>
      <c r="I125" s="188"/>
      <c r="J125" s="188"/>
      <c r="K125" s="213"/>
    </row>
    <row r="126" spans="2:11" customFormat="1" ht="15" customHeight="1">
      <c r="B126" s="211"/>
      <c r="C126" s="170" t="s">
        <v>757</v>
      </c>
      <c r="D126" s="190"/>
      <c r="E126" s="190"/>
      <c r="F126" s="191" t="s">
        <v>754</v>
      </c>
      <c r="G126" s="170"/>
      <c r="H126" s="170" t="s">
        <v>794</v>
      </c>
      <c r="I126" s="170" t="s">
        <v>756</v>
      </c>
      <c r="J126" s="170">
        <v>120</v>
      </c>
      <c r="K126" s="214"/>
    </row>
    <row r="127" spans="2:11" customFormat="1" ht="15" customHeight="1">
      <c r="B127" s="211"/>
      <c r="C127" s="170" t="s">
        <v>803</v>
      </c>
      <c r="D127" s="170"/>
      <c r="E127" s="170"/>
      <c r="F127" s="191" t="s">
        <v>754</v>
      </c>
      <c r="G127" s="170"/>
      <c r="H127" s="170" t="s">
        <v>804</v>
      </c>
      <c r="I127" s="170" t="s">
        <v>756</v>
      </c>
      <c r="J127" s="170" t="s">
        <v>805</v>
      </c>
      <c r="K127" s="214"/>
    </row>
    <row r="128" spans="2:11" customFormat="1" ht="15" customHeight="1">
      <c r="B128" s="211"/>
      <c r="C128" s="170" t="s">
        <v>702</v>
      </c>
      <c r="D128" s="170"/>
      <c r="E128" s="170"/>
      <c r="F128" s="191" t="s">
        <v>754</v>
      </c>
      <c r="G128" s="170"/>
      <c r="H128" s="170" t="s">
        <v>806</v>
      </c>
      <c r="I128" s="170" t="s">
        <v>756</v>
      </c>
      <c r="J128" s="170" t="s">
        <v>805</v>
      </c>
      <c r="K128" s="214"/>
    </row>
    <row r="129" spans="2:11" customFormat="1" ht="15" customHeight="1">
      <c r="B129" s="211"/>
      <c r="C129" s="170" t="s">
        <v>765</v>
      </c>
      <c r="D129" s="170"/>
      <c r="E129" s="170"/>
      <c r="F129" s="191" t="s">
        <v>760</v>
      </c>
      <c r="G129" s="170"/>
      <c r="H129" s="170" t="s">
        <v>766</v>
      </c>
      <c r="I129" s="170" t="s">
        <v>756</v>
      </c>
      <c r="J129" s="170">
        <v>15</v>
      </c>
      <c r="K129" s="214"/>
    </row>
    <row r="130" spans="2:11" customFormat="1" ht="15" customHeight="1">
      <c r="B130" s="211"/>
      <c r="C130" s="170" t="s">
        <v>767</v>
      </c>
      <c r="D130" s="170"/>
      <c r="E130" s="170"/>
      <c r="F130" s="191" t="s">
        <v>760</v>
      </c>
      <c r="G130" s="170"/>
      <c r="H130" s="170" t="s">
        <v>768</v>
      </c>
      <c r="I130" s="170" t="s">
        <v>756</v>
      </c>
      <c r="J130" s="170">
        <v>15</v>
      </c>
      <c r="K130" s="214"/>
    </row>
    <row r="131" spans="2:11" customFormat="1" ht="15" customHeight="1">
      <c r="B131" s="211"/>
      <c r="C131" s="170" t="s">
        <v>769</v>
      </c>
      <c r="D131" s="170"/>
      <c r="E131" s="170"/>
      <c r="F131" s="191" t="s">
        <v>760</v>
      </c>
      <c r="G131" s="170"/>
      <c r="H131" s="170" t="s">
        <v>770</v>
      </c>
      <c r="I131" s="170" t="s">
        <v>756</v>
      </c>
      <c r="J131" s="170">
        <v>20</v>
      </c>
      <c r="K131" s="214"/>
    </row>
    <row r="132" spans="2:11" customFormat="1" ht="15" customHeight="1">
      <c r="B132" s="211"/>
      <c r="C132" s="170" t="s">
        <v>771</v>
      </c>
      <c r="D132" s="170"/>
      <c r="E132" s="170"/>
      <c r="F132" s="191" t="s">
        <v>760</v>
      </c>
      <c r="G132" s="170"/>
      <c r="H132" s="170" t="s">
        <v>772</v>
      </c>
      <c r="I132" s="170" t="s">
        <v>756</v>
      </c>
      <c r="J132" s="170">
        <v>20</v>
      </c>
      <c r="K132" s="214"/>
    </row>
    <row r="133" spans="2:11" customFormat="1" ht="15" customHeight="1">
      <c r="B133" s="211"/>
      <c r="C133" s="170" t="s">
        <v>759</v>
      </c>
      <c r="D133" s="170"/>
      <c r="E133" s="170"/>
      <c r="F133" s="191" t="s">
        <v>760</v>
      </c>
      <c r="G133" s="170"/>
      <c r="H133" s="170" t="s">
        <v>794</v>
      </c>
      <c r="I133" s="170" t="s">
        <v>756</v>
      </c>
      <c r="J133" s="170">
        <v>50</v>
      </c>
      <c r="K133" s="214"/>
    </row>
    <row r="134" spans="2:11" customFormat="1" ht="15" customHeight="1">
      <c r="B134" s="211"/>
      <c r="C134" s="170" t="s">
        <v>773</v>
      </c>
      <c r="D134" s="170"/>
      <c r="E134" s="170"/>
      <c r="F134" s="191" t="s">
        <v>760</v>
      </c>
      <c r="G134" s="170"/>
      <c r="H134" s="170" t="s">
        <v>794</v>
      </c>
      <c r="I134" s="170" t="s">
        <v>756</v>
      </c>
      <c r="J134" s="170">
        <v>50</v>
      </c>
      <c r="K134" s="214"/>
    </row>
    <row r="135" spans="2:11" customFormat="1" ht="15" customHeight="1">
      <c r="B135" s="211"/>
      <c r="C135" s="170" t="s">
        <v>779</v>
      </c>
      <c r="D135" s="170"/>
      <c r="E135" s="170"/>
      <c r="F135" s="191" t="s">
        <v>760</v>
      </c>
      <c r="G135" s="170"/>
      <c r="H135" s="170" t="s">
        <v>794</v>
      </c>
      <c r="I135" s="170" t="s">
        <v>756</v>
      </c>
      <c r="J135" s="170">
        <v>50</v>
      </c>
      <c r="K135" s="214"/>
    </row>
    <row r="136" spans="2:11" customFormat="1" ht="15" customHeight="1">
      <c r="B136" s="211"/>
      <c r="C136" s="170" t="s">
        <v>781</v>
      </c>
      <c r="D136" s="170"/>
      <c r="E136" s="170"/>
      <c r="F136" s="191" t="s">
        <v>760</v>
      </c>
      <c r="G136" s="170"/>
      <c r="H136" s="170" t="s">
        <v>794</v>
      </c>
      <c r="I136" s="170" t="s">
        <v>756</v>
      </c>
      <c r="J136" s="170">
        <v>50</v>
      </c>
      <c r="K136" s="214"/>
    </row>
    <row r="137" spans="2:11" customFormat="1" ht="15" customHeight="1">
      <c r="B137" s="211"/>
      <c r="C137" s="170" t="s">
        <v>782</v>
      </c>
      <c r="D137" s="170"/>
      <c r="E137" s="170"/>
      <c r="F137" s="191" t="s">
        <v>760</v>
      </c>
      <c r="G137" s="170"/>
      <c r="H137" s="170" t="s">
        <v>807</v>
      </c>
      <c r="I137" s="170" t="s">
        <v>756</v>
      </c>
      <c r="J137" s="170">
        <v>255</v>
      </c>
      <c r="K137" s="214"/>
    </row>
    <row r="138" spans="2:11" customFormat="1" ht="15" customHeight="1">
      <c r="B138" s="211"/>
      <c r="C138" s="170" t="s">
        <v>784</v>
      </c>
      <c r="D138" s="170"/>
      <c r="E138" s="170"/>
      <c r="F138" s="191" t="s">
        <v>754</v>
      </c>
      <c r="G138" s="170"/>
      <c r="H138" s="170" t="s">
        <v>808</v>
      </c>
      <c r="I138" s="170" t="s">
        <v>786</v>
      </c>
      <c r="J138" s="170"/>
      <c r="K138" s="214"/>
    </row>
    <row r="139" spans="2:11" customFormat="1" ht="15" customHeight="1">
      <c r="B139" s="211"/>
      <c r="C139" s="170" t="s">
        <v>787</v>
      </c>
      <c r="D139" s="170"/>
      <c r="E139" s="170"/>
      <c r="F139" s="191" t="s">
        <v>754</v>
      </c>
      <c r="G139" s="170"/>
      <c r="H139" s="170" t="s">
        <v>809</v>
      </c>
      <c r="I139" s="170" t="s">
        <v>789</v>
      </c>
      <c r="J139" s="170"/>
      <c r="K139" s="214"/>
    </row>
    <row r="140" spans="2:11" customFormat="1" ht="15" customHeight="1">
      <c r="B140" s="211"/>
      <c r="C140" s="170" t="s">
        <v>790</v>
      </c>
      <c r="D140" s="170"/>
      <c r="E140" s="170"/>
      <c r="F140" s="191" t="s">
        <v>754</v>
      </c>
      <c r="G140" s="170"/>
      <c r="H140" s="170" t="s">
        <v>790</v>
      </c>
      <c r="I140" s="170" t="s">
        <v>789</v>
      </c>
      <c r="J140" s="170"/>
      <c r="K140" s="214"/>
    </row>
    <row r="141" spans="2:11" customFormat="1" ht="15" customHeight="1">
      <c r="B141" s="211"/>
      <c r="C141" s="170" t="s">
        <v>36</v>
      </c>
      <c r="D141" s="170"/>
      <c r="E141" s="170"/>
      <c r="F141" s="191" t="s">
        <v>754</v>
      </c>
      <c r="G141" s="170"/>
      <c r="H141" s="170" t="s">
        <v>810</v>
      </c>
      <c r="I141" s="170" t="s">
        <v>789</v>
      </c>
      <c r="J141" s="170"/>
      <c r="K141" s="214"/>
    </row>
    <row r="142" spans="2:11" customFormat="1" ht="15" customHeight="1">
      <c r="B142" s="211"/>
      <c r="C142" s="170" t="s">
        <v>811</v>
      </c>
      <c r="D142" s="170"/>
      <c r="E142" s="170"/>
      <c r="F142" s="191" t="s">
        <v>754</v>
      </c>
      <c r="G142" s="170"/>
      <c r="H142" s="170" t="s">
        <v>812</v>
      </c>
      <c r="I142" s="170" t="s">
        <v>789</v>
      </c>
      <c r="J142" s="170"/>
      <c r="K142" s="214"/>
    </row>
    <row r="143" spans="2:11" customFormat="1" ht="15" customHeight="1">
      <c r="B143" s="215"/>
      <c r="C143" s="216"/>
      <c r="D143" s="216"/>
      <c r="E143" s="216"/>
      <c r="F143" s="216"/>
      <c r="G143" s="216"/>
      <c r="H143" s="216"/>
      <c r="I143" s="216"/>
      <c r="J143" s="216"/>
      <c r="K143" s="217"/>
    </row>
    <row r="144" spans="2:11" customFormat="1" ht="18.75" customHeight="1">
      <c r="B144" s="202"/>
      <c r="C144" s="202"/>
      <c r="D144" s="202"/>
      <c r="E144" s="202"/>
      <c r="F144" s="203"/>
      <c r="G144" s="202"/>
      <c r="H144" s="202"/>
      <c r="I144" s="202"/>
      <c r="J144" s="202"/>
      <c r="K144" s="202"/>
    </row>
    <row r="145" spans="2:11" customFormat="1" ht="18.75" customHeight="1">
      <c r="B145" s="177"/>
      <c r="C145" s="177"/>
      <c r="D145" s="177"/>
      <c r="E145" s="177"/>
      <c r="F145" s="177"/>
      <c r="G145" s="177"/>
      <c r="H145" s="177"/>
      <c r="I145" s="177"/>
      <c r="J145" s="177"/>
      <c r="K145" s="177"/>
    </row>
    <row r="146" spans="2:11" customFormat="1" ht="7.5" customHeight="1">
      <c r="B146" s="178"/>
      <c r="C146" s="179"/>
      <c r="D146" s="179"/>
      <c r="E146" s="179"/>
      <c r="F146" s="179"/>
      <c r="G146" s="179"/>
      <c r="H146" s="179"/>
      <c r="I146" s="179"/>
      <c r="J146" s="179"/>
      <c r="K146" s="180"/>
    </row>
    <row r="147" spans="2:11" customFormat="1" ht="45" customHeight="1">
      <c r="B147" s="181"/>
      <c r="C147" s="701" t="s">
        <v>813</v>
      </c>
      <c r="D147" s="701"/>
      <c r="E147" s="701"/>
      <c r="F147" s="701"/>
      <c r="G147" s="701"/>
      <c r="H147" s="701"/>
      <c r="I147" s="701"/>
      <c r="J147" s="701"/>
      <c r="K147" s="182"/>
    </row>
    <row r="148" spans="2:11" customFormat="1" ht="17.25" customHeight="1">
      <c r="B148" s="181"/>
      <c r="C148" s="183" t="s">
        <v>748</v>
      </c>
      <c r="D148" s="183"/>
      <c r="E148" s="183"/>
      <c r="F148" s="183" t="s">
        <v>749</v>
      </c>
      <c r="G148" s="184"/>
      <c r="H148" s="183" t="s">
        <v>52</v>
      </c>
      <c r="I148" s="183" t="s">
        <v>55</v>
      </c>
      <c r="J148" s="183" t="s">
        <v>750</v>
      </c>
      <c r="K148" s="182"/>
    </row>
    <row r="149" spans="2:11" customFormat="1" ht="17.25" customHeight="1">
      <c r="B149" s="181"/>
      <c r="C149" s="185" t="s">
        <v>751</v>
      </c>
      <c r="D149" s="185"/>
      <c r="E149" s="185"/>
      <c r="F149" s="186" t="s">
        <v>752</v>
      </c>
      <c r="G149" s="187"/>
      <c r="H149" s="185"/>
      <c r="I149" s="185"/>
      <c r="J149" s="185" t="s">
        <v>753</v>
      </c>
      <c r="K149" s="182"/>
    </row>
    <row r="150" spans="2:11" customFormat="1" ht="5.25" customHeight="1">
      <c r="B150" s="193"/>
      <c r="C150" s="188"/>
      <c r="D150" s="188"/>
      <c r="E150" s="188"/>
      <c r="F150" s="188"/>
      <c r="G150" s="189"/>
      <c r="H150" s="188"/>
      <c r="I150" s="188"/>
      <c r="J150" s="188"/>
      <c r="K150" s="214"/>
    </row>
    <row r="151" spans="2:11" customFormat="1" ht="15" customHeight="1">
      <c r="B151" s="193"/>
      <c r="C151" s="218" t="s">
        <v>757</v>
      </c>
      <c r="D151" s="170"/>
      <c r="E151" s="170"/>
      <c r="F151" s="219" t="s">
        <v>754</v>
      </c>
      <c r="G151" s="170"/>
      <c r="H151" s="218" t="s">
        <v>794</v>
      </c>
      <c r="I151" s="218" t="s">
        <v>756</v>
      </c>
      <c r="J151" s="218">
        <v>120</v>
      </c>
      <c r="K151" s="214"/>
    </row>
    <row r="152" spans="2:11" customFormat="1" ht="15" customHeight="1">
      <c r="B152" s="193"/>
      <c r="C152" s="218" t="s">
        <v>803</v>
      </c>
      <c r="D152" s="170"/>
      <c r="E152" s="170"/>
      <c r="F152" s="219" t="s">
        <v>754</v>
      </c>
      <c r="G152" s="170"/>
      <c r="H152" s="218" t="s">
        <v>814</v>
      </c>
      <c r="I152" s="218" t="s">
        <v>756</v>
      </c>
      <c r="J152" s="218" t="s">
        <v>805</v>
      </c>
      <c r="K152" s="214"/>
    </row>
    <row r="153" spans="2:11" customFormat="1" ht="15" customHeight="1">
      <c r="B153" s="193"/>
      <c r="C153" s="218" t="s">
        <v>702</v>
      </c>
      <c r="D153" s="170"/>
      <c r="E153" s="170"/>
      <c r="F153" s="219" t="s">
        <v>754</v>
      </c>
      <c r="G153" s="170"/>
      <c r="H153" s="218" t="s">
        <v>815</v>
      </c>
      <c r="I153" s="218" t="s">
        <v>756</v>
      </c>
      <c r="J153" s="218" t="s">
        <v>805</v>
      </c>
      <c r="K153" s="214"/>
    </row>
    <row r="154" spans="2:11" customFormat="1" ht="15" customHeight="1">
      <c r="B154" s="193"/>
      <c r="C154" s="218" t="s">
        <v>759</v>
      </c>
      <c r="D154" s="170"/>
      <c r="E154" s="170"/>
      <c r="F154" s="219" t="s">
        <v>760</v>
      </c>
      <c r="G154" s="170"/>
      <c r="H154" s="218" t="s">
        <v>794</v>
      </c>
      <c r="I154" s="218" t="s">
        <v>756</v>
      </c>
      <c r="J154" s="218">
        <v>50</v>
      </c>
      <c r="K154" s="214"/>
    </row>
    <row r="155" spans="2:11" customFormat="1" ht="15" customHeight="1">
      <c r="B155" s="193"/>
      <c r="C155" s="218" t="s">
        <v>762</v>
      </c>
      <c r="D155" s="170"/>
      <c r="E155" s="170"/>
      <c r="F155" s="219" t="s">
        <v>754</v>
      </c>
      <c r="G155" s="170"/>
      <c r="H155" s="218" t="s">
        <v>794</v>
      </c>
      <c r="I155" s="218" t="s">
        <v>764</v>
      </c>
      <c r="J155" s="218"/>
      <c r="K155" s="214"/>
    </row>
    <row r="156" spans="2:11" customFormat="1" ht="15" customHeight="1">
      <c r="B156" s="193"/>
      <c r="C156" s="218" t="s">
        <v>773</v>
      </c>
      <c r="D156" s="170"/>
      <c r="E156" s="170"/>
      <c r="F156" s="219" t="s">
        <v>760</v>
      </c>
      <c r="G156" s="170"/>
      <c r="H156" s="218" t="s">
        <v>794</v>
      </c>
      <c r="I156" s="218" t="s">
        <v>756</v>
      </c>
      <c r="J156" s="218">
        <v>50</v>
      </c>
      <c r="K156" s="214"/>
    </row>
    <row r="157" spans="2:11" customFormat="1" ht="15" customHeight="1">
      <c r="B157" s="193"/>
      <c r="C157" s="218" t="s">
        <v>781</v>
      </c>
      <c r="D157" s="170"/>
      <c r="E157" s="170"/>
      <c r="F157" s="219" t="s">
        <v>760</v>
      </c>
      <c r="G157" s="170"/>
      <c r="H157" s="218" t="s">
        <v>794</v>
      </c>
      <c r="I157" s="218" t="s">
        <v>756</v>
      </c>
      <c r="J157" s="218">
        <v>50</v>
      </c>
      <c r="K157" s="214"/>
    </row>
    <row r="158" spans="2:11" customFormat="1" ht="15" customHeight="1">
      <c r="B158" s="193"/>
      <c r="C158" s="218" t="s">
        <v>779</v>
      </c>
      <c r="D158" s="170"/>
      <c r="E158" s="170"/>
      <c r="F158" s="219" t="s">
        <v>760</v>
      </c>
      <c r="G158" s="170"/>
      <c r="H158" s="218" t="s">
        <v>794</v>
      </c>
      <c r="I158" s="218" t="s">
        <v>756</v>
      </c>
      <c r="J158" s="218">
        <v>50</v>
      </c>
      <c r="K158" s="214"/>
    </row>
    <row r="159" spans="2:11" customFormat="1" ht="15" customHeight="1">
      <c r="B159" s="193"/>
      <c r="C159" s="218" t="s">
        <v>85</v>
      </c>
      <c r="D159" s="170"/>
      <c r="E159" s="170"/>
      <c r="F159" s="219" t="s">
        <v>754</v>
      </c>
      <c r="G159" s="170"/>
      <c r="H159" s="218" t="s">
        <v>816</v>
      </c>
      <c r="I159" s="218" t="s">
        <v>756</v>
      </c>
      <c r="J159" s="218" t="s">
        <v>817</v>
      </c>
      <c r="K159" s="214"/>
    </row>
    <row r="160" spans="2:11" customFormat="1" ht="15" customHeight="1">
      <c r="B160" s="193"/>
      <c r="C160" s="218" t="s">
        <v>818</v>
      </c>
      <c r="D160" s="170"/>
      <c r="E160" s="170"/>
      <c r="F160" s="219" t="s">
        <v>754</v>
      </c>
      <c r="G160" s="170"/>
      <c r="H160" s="218" t="s">
        <v>819</v>
      </c>
      <c r="I160" s="218" t="s">
        <v>789</v>
      </c>
      <c r="J160" s="218"/>
      <c r="K160" s="214"/>
    </row>
    <row r="161" spans="2:11" customFormat="1" ht="15" customHeight="1">
      <c r="B161" s="220"/>
      <c r="C161" s="200"/>
      <c r="D161" s="200"/>
      <c r="E161" s="200"/>
      <c r="F161" s="200"/>
      <c r="G161" s="200"/>
      <c r="H161" s="200"/>
      <c r="I161" s="200"/>
      <c r="J161" s="200"/>
      <c r="K161" s="221"/>
    </row>
    <row r="162" spans="2:11" customFormat="1" ht="18.75" customHeight="1">
      <c r="B162" s="202"/>
      <c r="C162" s="212"/>
      <c r="D162" s="212"/>
      <c r="E162" s="212"/>
      <c r="F162" s="222"/>
      <c r="G162" s="212"/>
      <c r="H162" s="212"/>
      <c r="I162" s="212"/>
      <c r="J162" s="212"/>
      <c r="K162" s="202"/>
    </row>
    <row r="163" spans="2:11" customFormat="1" ht="18.75" customHeight="1">
      <c r="B163" s="177"/>
      <c r="C163" s="177"/>
      <c r="D163" s="177"/>
      <c r="E163" s="177"/>
      <c r="F163" s="177"/>
      <c r="G163" s="177"/>
      <c r="H163" s="177"/>
      <c r="I163" s="177"/>
      <c r="J163" s="177"/>
      <c r="K163" s="177"/>
    </row>
    <row r="164" spans="2:11" customFormat="1" ht="7.5" customHeight="1">
      <c r="B164" s="159"/>
      <c r="C164" s="160"/>
      <c r="D164" s="160"/>
      <c r="E164" s="160"/>
      <c r="F164" s="160"/>
      <c r="G164" s="160"/>
      <c r="H164" s="160"/>
      <c r="I164" s="160"/>
      <c r="J164" s="160"/>
      <c r="K164" s="161"/>
    </row>
    <row r="165" spans="2:11" customFormat="1" ht="45" customHeight="1">
      <c r="B165" s="162"/>
      <c r="C165" s="702" t="s">
        <v>820</v>
      </c>
      <c r="D165" s="702"/>
      <c r="E165" s="702"/>
      <c r="F165" s="702"/>
      <c r="G165" s="702"/>
      <c r="H165" s="702"/>
      <c r="I165" s="702"/>
      <c r="J165" s="702"/>
      <c r="K165" s="163"/>
    </row>
    <row r="166" spans="2:11" customFormat="1" ht="17.25" customHeight="1">
      <c r="B166" s="162"/>
      <c r="C166" s="183" t="s">
        <v>748</v>
      </c>
      <c r="D166" s="183"/>
      <c r="E166" s="183"/>
      <c r="F166" s="183" t="s">
        <v>749</v>
      </c>
      <c r="G166" s="223"/>
      <c r="H166" s="224" t="s">
        <v>52</v>
      </c>
      <c r="I166" s="224" t="s">
        <v>55</v>
      </c>
      <c r="J166" s="183" t="s">
        <v>750</v>
      </c>
      <c r="K166" s="163"/>
    </row>
    <row r="167" spans="2:11" customFormat="1" ht="17.25" customHeight="1">
      <c r="B167" s="164"/>
      <c r="C167" s="185" t="s">
        <v>751</v>
      </c>
      <c r="D167" s="185"/>
      <c r="E167" s="185"/>
      <c r="F167" s="186" t="s">
        <v>752</v>
      </c>
      <c r="G167" s="225"/>
      <c r="H167" s="226"/>
      <c r="I167" s="226"/>
      <c r="J167" s="185" t="s">
        <v>753</v>
      </c>
      <c r="K167" s="165"/>
    </row>
    <row r="168" spans="2:11" customFormat="1" ht="5.25" customHeight="1">
      <c r="B168" s="193"/>
      <c r="C168" s="188"/>
      <c r="D168" s="188"/>
      <c r="E168" s="188"/>
      <c r="F168" s="188"/>
      <c r="G168" s="189"/>
      <c r="H168" s="188"/>
      <c r="I168" s="188"/>
      <c r="J168" s="188"/>
      <c r="K168" s="214"/>
    </row>
    <row r="169" spans="2:11" customFormat="1" ht="15" customHeight="1">
      <c r="B169" s="193"/>
      <c r="C169" s="170" t="s">
        <v>757</v>
      </c>
      <c r="D169" s="170"/>
      <c r="E169" s="170"/>
      <c r="F169" s="191" t="s">
        <v>754</v>
      </c>
      <c r="G169" s="170"/>
      <c r="H169" s="170" t="s">
        <v>794</v>
      </c>
      <c r="I169" s="170" t="s">
        <v>756</v>
      </c>
      <c r="J169" s="170">
        <v>120</v>
      </c>
      <c r="K169" s="214"/>
    </row>
    <row r="170" spans="2:11" customFormat="1" ht="15" customHeight="1">
      <c r="B170" s="193"/>
      <c r="C170" s="170" t="s">
        <v>803</v>
      </c>
      <c r="D170" s="170"/>
      <c r="E170" s="170"/>
      <c r="F170" s="191" t="s">
        <v>754</v>
      </c>
      <c r="G170" s="170"/>
      <c r="H170" s="170" t="s">
        <v>804</v>
      </c>
      <c r="I170" s="170" t="s">
        <v>756</v>
      </c>
      <c r="J170" s="170" t="s">
        <v>805</v>
      </c>
      <c r="K170" s="214"/>
    </row>
    <row r="171" spans="2:11" customFormat="1" ht="15" customHeight="1">
      <c r="B171" s="193"/>
      <c r="C171" s="170" t="s">
        <v>702</v>
      </c>
      <c r="D171" s="170"/>
      <c r="E171" s="170"/>
      <c r="F171" s="191" t="s">
        <v>754</v>
      </c>
      <c r="G171" s="170"/>
      <c r="H171" s="170" t="s">
        <v>821</v>
      </c>
      <c r="I171" s="170" t="s">
        <v>756</v>
      </c>
      <c r="J171" s="170" t="s">
        <v>805</v>
      </c>
      <c r="K171" s="214"/>
    </row>
    <row r="172" spans="2:11" customFormat="1" ht="15" customHeight="1">
      <c r="B172" s="193"/>
      <c r="C172" s="170" t="s">
        <v>759</v>
      </c>
      <c r="D172" s="170"/>
      <c r="E172" s="170"/>
      <c r="F172" s="191" t="s">
        <v>760</v>
      </c>
      <c r="G172" s="170"/>
      <c r="H172" s="170" t="s">
        <v>821</v>
      </c>
      <c r="I172" s="170" t="s">
        <v>756</v>
      </c>
      <c r="J172" s="170">
        <v>50</v>
      </c>
      <c r="K172" s="214"/>
    </row>
    <row r="173" spans="2:11" customFormat="1" ht="15" customHeight="1">
      <c r="B173" s="193"/>
      <c r="C173" s="170" t="s">
        <v>762</v>
      </c>
      <c r="D173" s="170"/>
      <c r="E173" s="170"/>
      <c r="F173" s="191" t="s">
        <v>754</v>
      </c>
      <c r="G173" s="170"/>
      <c r="H173" s="170" t="s">
        <v>821</v>
      </c>
      <c r="I173" s="170" t="s">
        <v>764</v>
      </c>
      <c r="J173" s="170"/>
      <c r="K173" s="214"/>
    </row>
    <row r="174" spans="2:11" customFormat="1" ht="15" customHeight="1">
      <c r="B174" s="193"/>
      <c r="C174" s="170" t="s">
        <v>773</v>
      </c>
      <c r="D174" s="170"/>
      <c r="E174" s="170"/>
      <c r="F174" s="191" t="s">
        <v>760</v>
      </c>
      <c r="G174" s="170"/>
      <c r="H174" s="170" t="s">
        <v>821</v>
      </c>
      <c r="I174" s="170" t="s">
        <v>756</v>
      </c>
      <c r="J174" s="170">
        <v>50</v>
      </c>
      <c r="K174" s="214"/>
    </row>
    <row r="175" spans="2:11" customFormat="1" ht="15" customHeight="1">
      <c r="B175" s="193"/>
      <c r="C175" s="170" t="s">
        <v>781</v>
      </c>
      <c r="D175" s="170"/>
      <c r="E175" s="170"/>
      <c r="F175" s="191" t="s">
        <v>760</v>
      </c>
      <c r="G175" s="170"/>
      <c r="H175" s="170" t="s">
        <v>821</v>
      </c>
      <c r="I175" s="170" t="s">
        <v>756</v>
      </c>
      <c r="J175" s="170">
        <v>50</v>
      </c>
      <c r="K175" s="214"/>
    </row>
    <row r="176" spans="2:11" customFormat="1" ht="15" customHeight="1">
      <c r="B176" s="193"/>
      <c r="C176" s="170" t="s">
        <v>779</v>
      </c>
      <c r="D176" s="170"/>
      <c r="E176" s="170"/>
      <c r="F176" s="191" t="s">
        <v>760</v>
      </c>
      <c r="G176" s="170"/>
      <c r="H176" s="170" t="s">
        <v>821</v>
      </c>
      <c r="I176" s="170" t="s">
        <v>756</v>
      </c>
      <c r="J176" s="170">
        <v>50</v>
      </c>
      <c r="K176" s="214"/>
    </row>
    <row r="177" spans="2:11" customFormat="1" ht="15" customHeight="1">
      <c r="B177" s="193"/>
      <c r="C177" s="170" t="s">
        <v>94</v>
      </c>
      <c r="D177" s="170"/>
      <c r="E177" s="170"/>
      <c r="F177" s="191" t="s">
        <v>754</v>
      </c>
      <c r="G177" s="170"/>
      <c r="H177" s="170" t="s">
        <v>822</v>
      </c>
      <c r="I177" s="170" t="s">
        <v>823</v>
      </c>
      <c r="J177" s="170"/>
      <c r="K177" s="214"/>
    </row>
    <row r="178" spans="2:11" customFormat="1" ht="15" customHeight="1">
      <c r="B178" s="193"/>
      <c r="C178" s="170" t="s">
        <v>55</v>
      </c>
      <c r="D178" s="170"/>
      <c r="E178" s="170"/>
      <c r="F178" s="191" t="s">
        <v>754</v>
      </c>
      <c r="G178" s="170"/>
      <c r="H178" s="170" t="s">
        <v>824</v>
      </c>
      <c r="I178" s="170" t="s">
        <v>825</v>
      </c>
      <c r="J178" s="170">
        <v>1</v>
      </c>
      <c r="K178" s="214"/>
    </row>
    <row r="179" spans="2:11" customFormat="1" ht="15" customHeight="1">
      <c r="B179" s="193"/>
      <c r="C179" s="170" t="s">
        <v>51</v>
      </c>
      <c r="D179" s="170"/>
      <c r="E179" s="170"/>
      <c r="F179" s="191" t="s">
        <v>754</v>
      </c>
      <c r="G179" s="170"/>
      <c r="H179" s="170" t="s">
        <v>826</v>
      </c>
      <c r="I179" s="170" t="s">
        <v>756</v>
      </c>
      <c r="J179" s="170">
        <v>20</v>
      </c>
      <c r="K179" s="214"/>
    </row>
    <row r="180" spans="2:11" customFormat="1" ht="15" customHeight="1">
      <c r="B180" s="193"/>
      <c r="C180" s="170" t="s">
        <v>52</v>
      </c>
      <c r="D180" s="170"/>
      <c r="E180" s="170"/>
      <c r="F180" s="191" t="s">
        <v>754</v>
      </c>
      <c r="G180" s="170"/>
      <c r="H180" s="170" t="s">
        <v>827</v>
      </c>
      <c r="I180" s="170" t="s">
        <v>756</v>
      </c>
      <c r="J180" s="170">
        <v>255</v>
      </c>
      <c r="K180" s="214"/>
    </row>
    <row r="181" spans="2:11" customFormat="1" ht="15" customHeight="1">
      <c r="B181" s="193"/>
      <c r="C181" s="170" t="s">
        <v>95</v>
      </c>
      <c r="D181" s="170"/>
      <c r="E181" s="170"/>
      <c r="F181" s="191" t="s">
        <v>754</v>
      </c>
      <c r="G181" s="170"/>
      <c r="H181" s="170" t="s">
        <v>718</v>
      </c>
      <c r="I181" s="170" t="s">
        <v>756</v>
      </c>
      <c r="J181" s="170">
        <v>10</v>
      </c>
      <c r="K181" s="214"/>
    </row>
    <row r="182" spans="2:11" customFormat="1" ht="15" customHeight="1">
      <c r="B182" s="193"/>
      <c r="C182" s="170" t="s">
        <v>96</v>
      </c>
      <c r="D182" s="170"/>
      <c r="E182" s="170"/>
      <c r="F182" s="191" t="s">
        <v>754</v>
      </c>
      <c r="G182" s="170"/>
      <c r="H182" s="170" t="s">
        <v>828</v>
      </c>
      <c r="I182" s="170" t="s">
        <v>789</v>
      </c>
      <c r="J182" s="170"/>
      <c r="K182" s="214"/>
    </row>
    <row r="183" spans="2:11" customFormat="1" ht="15" customHeight="1">
      <c r="B183" s="193"/>
      <c r="C183" s="170" t="s">
        <v>829</v>
      </c>
      <c r="D183" s="170"/>
      <c r="E183" s="170"/>
      <c r="F183" s="191" t="s">
        <v>754</v>
      </c>
      <c r="G183" s="170"/>
      <c r="H183" s="170" t="s">
        <v>830</v>
      </c>
      <c r="I183" s="170" t="s">
        <v>789</v>
      </c>
      <c r="J183" s="170"/>
      <c r="K183" s="214"/>
    </row>
    <row r="184" spans="2:11" customFormat="1" ht="15" customHeight="1">
      <c r="B184" s="193"/>
      <c r="C184" s="170" t="s">
        <v>818</v>
      </c>
      <c r="D184" s="170"/>
      <c r="E184" s="170"/>
      <c r="F184" s="191" t="s">
        <v>754</v>
      </c>
      <c r="G184" s="170"/>
      <c r="H184" s="170" t="s">
        <v>831</v>
      </c>
      <c r="I184" s="170" t="s">
        <v>789</v>
      </c>
      <c r="J184" s="170"/>
      <c r="K184" s="214"/>
    </row>
    <row r="185" spans="2:11" customFormat="1" ht="15" customHeight="1">
      <c r="B185" s="193"/>
      <c r="C185" s="170" t="s">
        <v>98</v>
      </c>
      <c r="D185" s="170"/>
      <c r="E185" s="170"/>
      <c r="F185" s="191" t="s">
        <v>760</v>
      </c>
      <c r="G185" s="170"/>
      <c r="H185" s="170" t="s">
        <v>832</v>
      </c>
      <c r="I185" s="170" t="s">
        <v>756</v>
      </c>
      <c r="J185" s="170">
        <v>50</v>
      </c>
      <c r="K185" s="214"/>
    </row>
    <row r="186" spans="2:11" customFormat="1" ht="15" customHeight="1">
      <c r="B186" s="193"/>
      <c r="C186" s="170" t="s">
        <v>833</v>
      </c>
      <c r="D186" s="170"/>
      <c r="E186" s="170"/>
      <c r="F186" s="191" t="s">
        <v>760</v>
      </c>
      <c r="G186" s="170"/>
      <c r="H186" s="170" t="s">
        <v>834</v>
      </c>
      <c r="I186" s="170" t="s">
        <v>835</v>
      </c>
      <c r="J186" s="170"/>
      <c r="K186" s="214"/>
    </row>
    <row r="187" spans="2:11" customFormat="1" ht="15" customHeight="1">
      <c r="B187" s="193"/>
      <c r="C187" s="170" t="s">
        <v>836</v>
      </c>
      <c r="D187" s="170"/>
      <c r="E187" s="170"/>
      <c r="F187" s="191" t="s">
        <v>760</v>
      </c>
      <c r="G187" s="170"/>
      <c r="H187" s="170" t="s">
        <v>837</v>
      </c>
      <c r="I187" s="170" t="s">
        <v>835</v>
      </c>
      <c r="J187" s="170"/>
      <c r="K187" s="214"/>
    </row>
    <row r="188" spans="2:11" customFormat="1" ht="15" customHeight="1">
      <c r="B188" s="193"/>
      <c r="C188" s="170" t="s">
        <v>838</v>
      </c>
      <c r="D188" s="170"/>
      <c r="E188" s="170"/>
      <c r="F188" s="191" t="s">
        <v>760</v>
      </c>
      <c r="G188" s="170"/>
      <c r="H188" s="170" t="s">
        <v>839</v>
      </c>
      <c r="I188" s="170" t="s">
        <v>835</v>
      </c>
      <c r="J188" s="170"/>
      <c r="K188" s="214"/>
    </row>
    <row r="189" spans="2:11" customFormat="1" ht="15" customHeight="1">
      <c r="B189" s="193"/>
      <c r="C189" s="227" t="s">
        <v>840</v>
      </c>
      <c r="D189" s="170"/>
      <c r="E189" s="170"/>
      <c r="F189" s="191" t="s">
        <v>760</v>
      </c>
      <c r="G189" s="170"/>
      <c r="H189" s="170" t="s">
        <v>841</v>
      </c>
      <c r="I189" s="170" t="s">
        <v>842</v>
      </c>
      <c r="J189" s="228" t="s">
        <v>843</v>
      </c>
      <c r="K189" s="214"/>
    </row>
    <row r="190" spans="2:11" customFormat="1" ht="15" customHeight="1">
      <c r="B190" s="193"/>
      <c r="C190" s="227" t="s">
        <v>40</v>
      </c>
      <c r="D190" s="170"/>
      <c r="E190" s="170"/>
      <c r="F190" s="191" t="s">
        <v>754</v>
      </c>
      <c r="G190" s="170"/>
      <c r="H190" s="167" t="s">
        <v>844</v>
      </c>
      <c r="I190" s="170" t="s">
        <v>845</v>
      </c>
      <c r="J190" s="170"/>
      <c r="K190" s="214"/>
    </row>
    <row r="191" spans="2:11" customFormat="1" ht="15" customHeight="1">
      <c r="B191" s="193"/>
      <c r="C191" s="227" t="s">
        <v>846</v>
      </c>
      <c r="D191" s="170"/>
      <c r="E191" s="170"/>
      <c r="F191" s="191" t="s">
        <v>754</v>
      </c>
      <c r="G191" s="170"/>
      <c r="H191" s="170" t="s">
        <v>847</v>
      </c>
      <c r="I191" s="170" t="s">
        <v>789</v>
      </c>
      <c r="J191" s="170"/>
      <c r="K191" s="214"/>
    </row>
    <row r="192" spans="2:11" customFormat="1" ht="15" customHeight="1">
      <c r="B192" s="193"/>
      <c r="C192" s="227" t="s">
        <v>848</v>
      </c>
      <c r="D192" s="170"/>
      <c r="E192" s="170"/>
      <c r="F192" s="191" t="s">
        <v>754</v>
      </c>
      <c r="G192" s="170"/>
      <c r="H192" s="170" t="s">
        <v>849</v>
      </c>
      <c r="I192" s="170" t="s">
        <v>789</v>
      </c>
      <c r="J192" s="170"/>
      <c r="K192" s="214"/>
    </row>
    <row r="193" spans="2:11" customFormat="1" ht="15" customHeight="1">
      <c r="B193" s="193"/>
      <c r="C193" s="227" t="s">
        <v>850</v>
      </c>
      <c r="D193" s="170"/>
      <c r="E193" s="170"/>
      <c r="F193" s="191" t="s">
        <v>760</v>
      </c>
      <c r="G193" s="170"/>
      <c r="H193" s="170" t="s">
        <v>851</v>
      </c>
      <c r="I193" s="170" t="s">
        <v>789</v>
      </c>
      <c r="J193" s="170"/>
      <c r="K193" s="214"/>
    </row>
    <row r="194" spans="2:11" customFormat="1" ht="15" customHeight="1">
      <c r="B194" s="220"/>
      <c r="C194" s="229"/>
      <c r="D194" s="200"/>
      <c r="E194" s="200"/>
      <c r="F194" s="200"/>
      <c r="G194" s="200"/>
      <c r="H194" s="200"/>
      <c r="I194" s="200"/>
      <c r="J194" s="200"/>
      <c r="K194" s="221"/>
    </row>
    <row r="195" spans="2:11" customFormat="1" ht="18.75" customHeight="1">
      <c r="B195" s="202"/>
      <c r="C195" s="212"/>
      <c r="D195" s="212"/>
      <c r="E195" s="212"/>
      <c r="F195" s="222"/>
      <c r="G195" s="212"/>
      <c r="H195" s="212"/>
      <c r="I195" s="212"/>
      <c r="J195" s="212"/>
      <c r="K195" s="202"/>
    </row>
    <row r="196" spans="2:11" customFormat="1" ht="18.75" customHeight="1">
      <c r="B196" s="202"/>
      <c r="C196" s="212"/>
      <c r="D196" s="212"/>
      <c r="E196" s="212"/>
      <c r="F196" s="222"/>
      <c r="G196" s="212"/>
      <c r="H196" s="212"/>
      <c r="I196" s="212"/>
      <c r="J196" s="212"/>
      <c r="K196" s="202"/>
    </row>
    <row r="197" spans="2:11" customFormat="1" ht="18.75" customHeight="1">
      <c r="B197" s="177"/>
      <c r="C197" s="177"/>
      <c r="D197" s="177"/>
      <c r="E197" s="177"/>
      <c r="F197" s="177"/>
      <c r="G197" s="177"/>
      <c r="H197" s="177"/>
      <c r="I197" s="177"/>
      <c r="J197" s="177"/>
      <c r="K197" s="177"/>
    </row>
    <row r="198" spans="2:11" customFormat="1" ht="13.5">
      <c r="B198" s="159"/>
      <c r="C198" s="160"/>
      <c r="D198" s="160"/>
      <c r="E198" s="160"/>
      <c r="F198" s="160"/>
      <c r="G198" s="160"/>
      <c r="H198" s="160"/>
      <c r="I198" s="160"/>
      <c r="J198" s="160"/>
      <c r="K198" s="161"/>
    </row>
    <row r="199" spans="2:11" customFormat="1" ht="21">
      <c r="B199" s="162"/>
      <c r="C199" s="702" t="s">
        <v>852</v>
      </c>
      <c r="D199" s="702"/>
      <c r="E199" s="702"/>
      <c r="F199" s="702"/>
      <c r="G199" s="702"/>
      <c r="H199" s="702"/>
      <c r="I199" s="702"/>
      <c r="J199" s="702"/>
      <c r="K199" s="163"/>
    </row>
    <row r="200" spans="2:11" customFormat="1" ht="25.5" customHeight="1">
      <c r="B200" s="162"/>
      <c r="C200" s="230" t="s">
        <v>853</v>
      </c>
      <c r="D200" s="230"/>
      <c r="E200" s="230"/>
      <c r="F200" s="230" t="s">
        <v>854</v>
      </c>
      <c r="G200" s="231"/>
      <c r="H200" s="703" t="s">
        <v>855</v>
      </c>
      <c r="I200" s="703"/>
      <c r="J200" s="703"/>
      <c r="K200" s="163"/>
    </row>
    <row r="201" spans="2:11" customFormat="1" ht="5.25" customHeight="1">
      <c r="B201" s="193"/>
      <c r="C201" s="188"/>
      <c r="D201" s="188"/>
      <c r="E201" s="188"/>
      <c r="F201" s="188"/>
      <c r="G201" s="212"/>
      <c r="H201" s="188"/>
      <c r="I201" s="188"/>
      <c r="J201" s="188"/>
      <c r="K201" s="214"/>
    </row>
    <row r="202" spans="2:11" customFormat="1" ht="15" customHeight="1">
      <c r="B202" s="193"/>
      <c r="C202" s="170" t="s">
        <v>845</v>
      </c>
      <c r="D202" s="170"/>
      <c r="E202" s="170"/>
      <c r="F202" s="191" t="s">
        <v>41</v>
      </c>
      <c r="G202" s="170"/>
      <c r="H202" s="704" t="s">
        <v>856</v>
      </c>
      <c r="I202" s="704"/>
      <c r="J202" s="704"/>
      <c r="K202" s="214"/>
    </row>
    <row r="203" spans="2:11" customFormat="1" ht="15" customHeight="1">
      <c r="B203" s="193"/>
      <c r="C203" s="170"/>
      <c r="D203" s="170"/>
      <c r="E203" s="170"/>
      <c r="F203" s="191" t="s">
        <v>42</v>
      </c>
      <c r="G203" s="170"/>
      <c r="H203" s="704" t="s">
        <v>857</v>
      </c>
      <c r="I203" s="704"/>
      <c r="J203" s="704"/>
      <c r="K203" s="214"/>
    </row>
    <row r="204" spans="2:11" customFormat="1" ht="15" customHeight="1">
      <c r="B204" s="193"/>
      <c r="C204" s="170"/>
      <c r="D204" s="170"/>
      <c r="E204" s="170"/>
      <c r="F204" s="191" t="s">
        <v>45</v>
      </c>
      <c r="G204" s="170"/>
      <c r="H204" s="704" t="s">
        <v>858</v>
      </c>
      <c r="I204" s="704"/>
      <c r="J204" s="704"/>
      <c r="K204" s="214"/>
    </row>
    <row r="205" spans="2:11" customFormat="1" ht="15" customHeight="1">
      <c r="B205" s="193"/>
      <c r="C205" s="170"/>
      <c r="D205" s="170"/>
      <c r="E205" s="170"/>
      <c r="F205" s="191" t="s">
        <v>43</v>
      </c>
      <c r="G205" s="170"/>
      <c r="H205" s="704" t="s">
        <v>859</v>
      </c>
      <c r="I205" s="704"/>
      <c r="J205" s="704"/>
      <c r="K205" s="214"/>
    </row>
    <row r="206" spans="2:11" customFormat="1" ht="15" customHeight="1">
      <c r="B206" s="193"/>
      <c r="C206" s="170"/>
      <c r="D206" s="170"/>
      <c r="E206" s="170"/>
      <c r="F206" s="191" t="s">
        <v>44</v>
      </c>
      <c r="G206" s="170"/>
      <c r="H206" s="704" t="s">
        <v>860</v>
      </c>
      <c r="I206" s="704"/>
      <c r="J206" s="704"/>
      <c r="K206" s="214"/>
    </row>
    <row r="207" spans="2:11" customFormat="1" ht="15" customHeight="1">
      <c r="B207" s="193"/>
      <c r="C207" s="170"/>
      <c r="D207" s="170"/>
      <c r="E207" s="170"/>
      <c r="F207" s="191"/>
      <c r="G207" s="170"/>
      <c r="H207" s="170"/>
      <c r="I207" s="170"/>
      <c r="J207" s="170"/>
      <c r="K207" s="214"/>
    </row>
    <row r="208" spans="2:11" customFormat="1" ht="15" customHeight="1">
      <c r="B208" s="193"/>
      <c r="C208" s="170" t="s">
        <v>801</v>
      </c>
      <c r="D208" s="170"/>
      <c r="E208" s="170"/>
      <c r="F208" s="191" t="s">
        <v>77</v>
      </c>
      <c r="G208" s="170"/>
      <c r="H208" s="704" t="s">
        <v>861</v>
      </c>
      <c r="I208" s="704"/>
      <c r="J208" s="704"/>
      <c r="K208" s="214"/>
    </row>
    <row r="209" spans="2:11" customFormat="1" ht="15" customHeight="1">
      <c r="B209" s="193"/>
      <c r="C209" s="170"/>
      <c r="D209" s="170"/>
      <c r="E209" s="170"/>
      <c r="F209" s="191" t="s">
        <v>696</v>
      </c>
      <c r="G209" s="170"/>
      <c r="H209" s="704" t="s">
        <v>697</v>
      </c>
      <c r="I209" s="704"/>
      <c r="J209" s="704"/>
      <c r="K209" s="214"/>
    </row>
    <row r="210" spans="2:11" customFormat="1" ht="15" customHeight="1">
      <c r="B210" s="193"/>
      <c r="C210" s="170"/>
      <c r="D210" s="170"/>
      <c r="E210" s="170"/>
      <c r="F210" s="191" t="s">
        <v>694</v>
      </c>
      <c r="G210" s="170"/>
      <c r="H210" s="704" t="s">
        <v>862</v>
      </c>
      <c r="I210" s="704"/>
      <c r="J210" s="704"/>
      <c r="K210" s="214"/>
    </row>
    <row r="211" spans="2:11" customFormat="1" ht="15" customHeight="1">
      <c r="B211" s="232"/>
      <c r="C211" s="170"/>
      <c r="D211" s="170"/>
      <c r="E211" s="170"/>
      <c r="F211" s="191" t="s">
        <v>698</v>
      </c>
      <c r="G211" s="227"/>
      <c r="H211" s="705" t="s">
        <v>699</v>
      </c>
      <c r="I211" s="705"/>
      <c r="J211" s="705"/>
      <c r="K211" s="233"/>
    </row>
    <row r="212" spans="2:11" customFormat="1" ht="15" customHeight="1">
      <c r="B212" s="232"/>
      <c r="C212" s="170"/>
      <c r="D212" s="170"/>
      <c r="E212" s="170"/>
      <c r="F212" s="191" t="s">
        <v>700</v>
      </c>
      <c r="G212" s="227"/>
      <c r="H212" s="705" t="s">
        <v>863</v>
      </c>
      <c r="I212" s="705"/>
      <c r="J212" s="705"/>
      <c r="K212" s="233"/>
    </row>
    <row r="213" spans="2:11" customFormat="1" ht="15" customHeight="1">
      <c r="B213" s="232"/>
      <c r="C213" s="170"/>
      <c r="D213" s="170"/>
      <c r="E213" s="170"/>
      <c r="F213" s="191"/>
      <c r="G213" s="227"/>
      <c r="H213" s="218"/>
      <c r="I213" s="218"/>
      <c r="J213" s="218"/>
      <c r="K213" s="233"/>
    </row>
    <row r="214" spans="2:11" customFormat="1" ht="15" customHeight="1">
      <c r="B214" s="232"/>
      <c r="C214" s="170" t="s">
        <v>825</v>
      </c>
      <c r="D214" s="170"/>
      <c r="E214" s="170"/>
      <c r="F214" s="191">
        <v>1</v>
      </c>
      <c r="G214" s="227"/>
      <c r="H214" s="705" t="s">
        <v>864</v>
      </c>
      <c r="I214" s="705"/>
      <c r="J214" s="705"/>
      <c r="K214" s="233"/>
    </row>
    <row r="215" spans="2:11" customFormat="1" ht="15" customHeight="1">
      <c r="B215" s="232"/>
      <c r="C215" s="170"/>
      <c r="D215" s="170"/>
      <c r="E215" s="170"/>
      <c r="F215" s="191">
        <v>2</v>
      </c>
      <c r="G215" s="227"/>
      <c r="H215" s="705" t="s">
        <v>865</v>
      </c>
      <c r="I215" s="705"/>
      <c r="J215" s="705"/>
      <c r="K215" s="233"/>
    </row>
    <row r="216" spans="2:11" customFormat="1" ht="15" customHeight="1">
      <c r="B216" s="232"/>
      <c r="C216" s="170"/>
      <c r="D216" s="170"/>
      <c r="E216" s="170"/>
      <c r="F216" s="191">
        <v>3</v>
      </c>
      <c r="G216" s="227"/>
      <c r="H216" s="705" t="s">
        <v>866</v>
      </c>
      <c r="I216" s="705"/>
      <c r="J216" s="705"/>
      <c r="K216" s="233"/>
    </row>
    <row r="217" spans="2:11" customFormat="1" ht="15" customHeight="1">
      <c r="B217" s="232"/>
      <c r="C217" s="170"/>
      <c r="D217" s="170"/>
      <c r="E217" s="170"/>
      <c r="F217" s="191">
        <v>4</v>
      </c>
      <c r="G217" s="227"/>
      <c r="H217" s="705" t="s">
        <v>867</v>
      </c>
      <c r="I217" s="705"/>
      <c r="J217" s="705"/>
      <c r="K217" s="233"/>
    </row>
    <row r="218" spans="2:11" customFormat="1" ht="12.75" customHeight="1">
      <c r="B218" s="234"/>
      <c r="C218" s="235"/>
      <c r="D218" s="235"/>
      <c r="E218" s="235"/>
      <c r="F218" s="235"/>
      <c r="G218" s="235"/>
      <c r="H218" s="235"/>
      <c r="I218" s="235"/>
      <c r="J218" s="235"/>
      <c r="K218" s="236"/>
    </row>
  </sheetData>
  <sheetProtection formatCells="0" formatColumns="0" formatRows="0" insertColumns="0" insertRows="0" insertHyperlinks="0" deleteColumns="0" deleteRows="0" sort="0" autoFilter="0" pivotTables="0"/>
  <mergeCells count="77">
    <mergeCell ref="G44:J44"/>
    <mergeCell ref="G45:J45"/>
    <mergeCell ref="C3:J3"/>
    <mergeCell ref="C4:J4"/>
    <mergeCell ref="C6:J6"/>
    <mergeCell ref="C7:J7"/>
    <mergeCell ref="G39:J39"/>
    <mergeCell ref="G40:J40"/>
    <mergeCell ref="G41:J41"/>
    <mergeCell ref="G42:J42"/>
    <mergeCell ref="G43:J43"/>
    <mergeCell ref="D34:J34"/>
    <mergeCell ref="D35:J35"/>
    <mergeCell ref="G36:J36"/>
    <mergeCell ref="G37:J37"/>
    <mergeCell ref="G38:J38"/>
    <mergeCell ref="D27:J27"/>
    <mergeCell ref="D28:J28"/>
    <mergeCell ref="D30:J30"/>
    <mergeCell ref="D31:J31"/>
    <mergeCell ref="D33:J33"/>
    <mergeCell ref="D70:J70"/>
    <mergeCell ref="C75:J75"/>
    <mergeCell ref="C9:J9"/>
    <mergeCell ref="D10:J10"/>
    <mergeCell ref="D11:J11"/>
    <mergeCell ref="D15:J15"/>
    <mergeCell ref="D16:J16"/>
    <mergeCell ref="D17:J17"/>
    <mergeCell ref="F18:J18"/>
    <mergeCell ref="F19:J19"/>
    <mergeCell ref="F20:J20"/>
    <mergeCell ref="F21:J21"/>
    <mergeCell ref="F22:J22"/>
    <mergeCell ref="F23:J23"/>
    <mergeCell ref="C25:J25"/>
    <mergeCell ref="C26:J26"/>
    <mergeCell ref="D65:J65"/>
    <mergeCell ref="D66:J66"/>
    <mergeCell ref="D67:J67"/>
    <mergeCell ref="D68:J68"/>
    <mergeCell ref="D69:J69"/>
    <mergeCell ref="D59:J59"/>
    <mergeCell ref="D60:J60"/>
    <mergeCell ref="D61:J61"/>
    <mergeCell ref="D62:J62"/>
    <mergeCell ref="D63:J63"/>
    <mergeCell ref="C52:J52"/>
    <mergeCell ref="C54:J54"/>
    <mergeCell ref="C55:J55"/>
    <mergeCell ref="C57:J57"/>
    <mergeCell ref="D58:J58"/>
    <mergeCell ref="D47:J47"/>
    <mergeCell ref="E48:J48"/>
    <mergeCell ref="E49:J49"/>
    <mergeCell ref="E50:J50"/>
    <mergeCell ref="D51:J51"/>
    <mergeCell ref="H212:J212"/>
    <mergeCell ref="H214:J214"/>
    <mergeCell ref="H215:J215"/>
    <mergeCell ref="H216:J216"/>
    <mergeCell ref="H217:J217"/>
    <mergeCell ref="H206:J206"/>
    <mergeCell ref="H208:J208"/>
    <mergeCell ref="H209:J209"/>
    <mergeCell ref="H210:J210"/>
    <mergeCell ref="H211:J211"/>
    <mergeCell ref="H200:J200"/>
    <mergeCell ref="H202:J202"/>
    <mergeCell ref="H203:J203"/>
    <mergeCell ref="H204:J204"/>
    <mergeCell ref="H205:J205"/>
    <mergeCell ref="C102:J102"/>
    <mergeCell ref="C122:J122"/>
    <mergeCell ref="C147:J147"/>
    <mergeCell ref="C165:J165"/>
    <mergeCell ref="C199:J199"/>
  </mergeCells>
  <pageMargins left="0.59027779999999996" right="0.59027779999999996" top="0.59027779999999996" bottom="0.59027779999999996" header="0" footer="0"/>
  <pageSetup paperSize="9" scale="77"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8</vt:i4>
      </vt:variant>
      <vt:variant>
        <vt:lpstr>Pojmenované oblasti</vt:lpstr>
      </vt:variant>
      <vt:variant>
        <vt:i4>25</vt:i4>
      </vt:variant>
    </vt:vector>
  </HeadingPairs>
  <TitlesOfParts>
    <vt:vector size="33" baseType="lpstr">
      <vt:lpstr>Krycí List</vt:lpstr>
      <vt:lpstr>Rekapitulace</vt:lpstr>
      <vt:lpstr>Zakázka</vt:lpstr>
      <vt:lpstr>Gastro VV</vt:lpstr>
      <vt:lpstr>VZT VV</vt:lpstr>
      <vt:lpstr>Rekapitulace stavby</vt:lpstr>
      <vt:lpstr>23010 - elektro - silnopr...</vt:lpstr>
      <vt:lpstr>Pokyny pro vyplnění</vt:lpstr>
      <vt:lpstr>__290850C4_052B_4FF6_A0B3_6D189B03D21D_ITEM__</vt:lpstr>
      <vt:lpstr>__290850C4_052B_4FF6_A0B3_6D189B03D21D_ITEM_GROUP1__</vt:lpstr>
      <vt:lpstr>__290850C4_052B_4FF6_A0B3_6D189B03D21D_ITEM_GROUP1_RECAP__</vt:lpstr>
      <vt:lpstr>__290850C4_052B_4FF6_A0B3_6D189B03D21D_ITEM_GROUP2__</vt:lpstr>
      <vt:lpstr>__290850C4_052B_4FF6_A0B3_6D189B03D21D_ITEM_GROUP2_RECAP__</vt:lpstr>
      <vt:lpstr>__290850C4_052B_4FF6_A0B3_6D189B03D21D_ITEM_GROUP3__X</vt:lpstr>
      <vt:lpstr>__290850C4_052B_4FF6_A0B3_6D189B03D21D_ITEM_GROUP3_RECAP__</vt:lpstr>
      <vt:lpstr>__290850C4_052B_4FF6_A0B3_6D189B03D21D_QBILL__</vt:lpstr>
      <vt:lpstr>GROUP_ID</vt:lpstr>
      <vt:lpstr>ITEM_COUNTS</vt:lpstr>
      <vt:lpstr>ITEM_FULLDESCR2</vt:lpstr>
      <vt:lpstr>ITEM_PRICES</vt:lpstr>
      <vt:lpstr>'23010 - elektro - silnopr...'!Názvy_tisku</vt:lpstr>
      <vt:lpstr>'Gastro VV'!Názvy_tisku</vt:lpstr>
      <vt:lpstr>Rekapitulace!Názvy_tisku</vt:lpstr>
      <vt:lpstr>'Rekapitulace stavby'!Názvy_tisku</vt:lpstr>
      <vt:lpstr>'VZT VV'!Názvy_tisku</vt:lpstr>
      <vt:lpstr>Zakázka!Názvy_tisku</vt:lpstr>
      <vt:lpstr>'23010 - elektro - silnopr...'!Oblast_tisku</vt:lpstr>
      <vt:lpstr>'Krycí List'!Oblast_tisku</vt:lpstr>
      <vt:lpstr>'Pokyny pro vyplnění'!Oblast_tisku</vt:lpstr>
      <vt:lpstr>Rekapitulace!Oblast_tisku</vt:lpstr>
      <vt:lpstr>'Rekapitulace stavby'!Oblast_tisku</vt:lpstr>
      <vt:lpstr>Zakázka!Oblast_tisku</vt:lpstr>
      <vt:lpstr>VAT_RATES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ivan menhard</dc:creator>
  <cp:lastModifiedBy>Kozáková Iveta</cp:lastModifiedBy>
  <dcterms:created xsi:type="dcterms:W3CDTF">2023-04-19T21:05:43Z</dcterms:created>
  <dcterms:modified xsi:type="dcterms:W3CDTF">2023-05-03T10:21:39Z</dcterms:modified>
</cp:coreProperties>
</file>