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CFA11EA3-4329-4381-B85E-AACC9E11957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kapitulace stavby" sheetId="1" r:id="rId1"/>
    <sheet name="SO 101 - Komunikace" sheetId="2" r:id="rId2"/>
    <sheet name="Pokyny pro vyplnění" sheetId="3" r:id="rId3"/>
  </sheets>
  <definedNames>
    <definedName name="_xlnm._FilterDatabase" localSheetId="1" hidden="1">'SO 101 - Komunikace'!$C$89:$K$260</definedName>
    <definedName name="_xlnm.Print_Titles" localSheetId="0">'Rekapitulace stavby'!$52:$52</definedName>
    <definedName name="_xlnm.Print_Titles" localSheetId="1">'SO 101 - Komunikace'!$89:$89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Komunikace'!$C$4:$J$39,'SO 101 - Komunikace'!$C$45:$J$71,'SO 101 - Komunikace'!$C$77:$K$260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T237" i="2"/>
  <c r="R238" i="2"/>
  <c r="R237" i="2"/>
  <c r="P238" i="2"/>
  <c r="P237" i="2" s="1"/>
  <c r="BI234" i="2"/>
  <c r="BH234" i="2"/>
  <c r="BG234" i="2"/>
  <c r="BF234" i="2"/>
  <c r="T234" i="2"/>
  <c r="T233" i="2"/>
  <c r="R234" i="2"/>
  <c r="R233" i="2"/>
  <c r="P234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J86" i="2"/>
  <c r="F86" i="2"/>
  <c r="F84" i="2"/>
  <c r="E82" i="2"/>
  <c r="J54" i="2"/>
  <c r="F54" i="2"/>
  <c r="F52" i="2"/>
  <c r="E50" i="2"/>
  <c r="J24" i="2"/>
  <c r="E24" i="2"/>
  <c r="J55" i="2"/>
  <c r="J23" i="2"/>
  <c r="J18" i="2"/>
  <c r="E18" i="2"/>
  <c r="F87" i="2"/>
  <c r="J17" i="2"/>
  <c r="J12" i="2"/>
  <c r="J84" i="2" s="1"/>
  <c r="E7" i="2"/>
  <c r="E48" i="2" s="1"/>
  <c r="L50" i="1"/>
  <c r="AM50" i="1"/>
  <c r="AM49" i="1"/>
  <c r="L49" i="1"/>
  <c r="AM47" i="1"/>
  <c r="L47" i="1"/>
  <c r="L45" i="1"/>
  <c r="L44" i="1"/>
  <c r="BK165" i="2"/>
  <c r="BK106" i="2"/>
  <c r="BK98" i="2"/>
  <c r="BK202" i="2"/>
  <c r="J113" i="2"/>
  <c r="BK139" i="2"/>
  <c r="J242" i="2"/>
  <c r="J202" i="2"/>
  <c r="BK134" i="2"/>
  <c r="J154" i="2"/>
  <c r="J110" i="2"/>
  <c r="J171" i="2"/>
  <c r="AS54" i="1"/>
  <c r="BK171" i="2"/>
  <c r="BK102" i="2"/>
  <c r="J118" i="2"/>
  <c r="J177" i="2"/>
  <c r="BK198" i="2"/>
  <c r="J190" i="2"/>
  <c r="BK242" i="2"/>
  <c r="J238" i="2"/>
  <c r="BK206" i="2"/>
  <c r="BK159" i="2"/>
  <c r="BK245" i="2"/>
  <c r="BK209" i="2"/>
  <c r="J198" i="2"/>
  <c r="BK253" i="2"/>
  <c r="J234" i="2"/>
  <c r="J139" i="2"/>
  <c r="J144" i="2"/>
  <c r="J260" i="2"/>
  <c r="BK184" i="2"/>
  <c r="BK177" i="2"/>
  <c r="J249" i="2"/>
  <c r="J93" i="2"/>
  <c r="BK229" i="2"/>
  <c r="J134" i="2"/>
  <c r="J214" i="2"/>
  <c r="J168" i="2"/>
  <c r="J253" i="2"/>
  <c r="J159" i="2"/>
  <c r="BK144" i="2"/>
  <c r="J129" i="2"/>
  <c r="J106" i="2"/>
  <c r="J98" i="2"/>
  <c r="BK260" i="2"/>
  <c r="J124" i="2"/>
  <c r="BK249" i="2"/>
  <c r="J149" i="2"/>
  <c r="J187" i="2"/>
  <c r="J102" i="2"/>
  <c r="BK238" i="2"/>
  <c r="J174" i="2"/>
  <c r="BK149" i="2"/>
  <c r="BK257" i="2"/>
  <c r="J225" i="2"/>
  <c r="J229" i="2"/>
  <c r="BK214" i="2"/>
  <c r="BK124" i="2"/>
  <c r="J257" i="2"/>
  <c r="BK174" i="2"/>
  <c r="BK225" i="2"/>
  <c r="BK129" i="2"/>
  <c r="BK190" i="2"/>
  <c r="BK187" i="2"/>
  <c r="J206" i="2"/>
  <c r="BK218" i="2"/>
  <c r="BK168" i="2"/>
  <c r="BK194" i="2"/>
  <c r="J165" i="2"/>
  <c r="BK93" i="2"/>
  <c r="J218" i="2"/>
  <c r="J245" i="2"/>
  <c r="J209" i="2"/>
  <c r="J184" i="2"/>
  <c r="BK118" i="2"/>
  <c r="J194" i="2"/>
  <c r="BK113" i="2"/>
  <c r="BK110" i="2"/>
  <c r="BK154" i="2"/>
  <c r="BK234" i="2"/>
  <c r="T92" i="2" l="1"/>
  <c r="P123" i="2"/>
  <c r="T164" i="2"/>
  <c r="R170" i="2"/>
  <c r="P170" i="2"/>
  <c r="P241" i="2"/>
  <c r="P92" i="2"/>
  <c r="T170" i="2"/>
  <c r="R241" i="2"/>
  <c r="BK92" i="2"/>
  <c r="J92" i="2" s="1"/>
  <c r="J61" i="2" s="1"/>
  <c r="BK170" i="2"/>
  <c r="J170" i="2"/>
  <c r="J64" i="2" s="1"/>
  <c r="BK256" i="2"/>
  <c r="J256" i="2"/>
  <c r="J70" i="2" s="1"/>
  <c r="T123" i="2"/>
  <c r="R217" i="2"/>
  <c r="T241" i="2"/>
  <c r="R92" i="2"/>
  <c r="BK164" i="2"/>
  <c r="J164" i="2"/>
  <c r="J63" i="2" s="1"/>
  <c r="T217" i="2"/>
  <c r="P256" i="2"/>
  <c r="BK123" i="2"/>
  <c r="J123" i="2" s="1"/>
  <c r="J62" i="2" s="1"/>
  <c r="P164" i="2"/>
  <c r="P217" i="2"/>
  <c r="R256" i="2"/>
  <c r="R123" i="2"/>
  <c r="R164" i="2"/>
  <c r="BK217" i="2"/>
  <c r="J217" i="2" s="1"/>
  <c r="J65" i="2" s="1"/>
  <c r="BK241" i="2"/>
  <c r="J241" i="2"/>
  <c r="J69" i="2"/>
  <c r="T256" i="2"/>
  <c r="BK233" i="2"/>
  <c r="J233" i="2" s="1"/>
  <c r="J66" i="2" s="1"/>
  <c r="BK237" i="2"/>
  <c r="BK236" i="2" s="1"/>
  <c r="J236" i="2" s="1"/>
  <c r="J67" i="2" s="1"/>
  <c r="BE165" i="2"/>
  <c r="BE229" i="2"/>
  <c r="BE168" i="2"/>
  <c r="BE202" i="2"/>
  <c r="BE242" i="2"/>
  <c r="BE245" i="2"/>
  <c r="BE249" i="2"/>
  <c r="F55" i="2"/>
  <c r="J87" i="2"/>
  <c r="BE102" i="2"/>
  <c r="BE177" i="2"/>
  <c r="BE184" i="2"/>
  <c r="BE225" i="2"/>
  <c r="BE110" i="2"/>
  <c r="BE257" i="2"/>
  <c r="BE149" i="2"/>
  <c r="BE171" i="2"/>
  <c r="BE198" i="2"/>
  <c r="BE209" i="2"/>
  <c r="BE253" i="2"/>
  <c r="BE260" i="2"/>
  <c r="BE98" i="2"/>
  <c r="BE139" i="2"/>
  <c r="BE187" i="2"/>
  <c r="BE206" i="2"/>
  <c r="BE214" i="2"/>
  <c r="BE234" i="2"/>
  <c r="BE238" i="2"/>
  <c r="BE106" i="2"/>
  <c r="BE144" i="2"/>
  <c r="BE159" i="2"/>
  <c r="BE194" i="2"/>
  <c r="BE218" i="2"/>
  <c r="J52" i="2"/>
  <c r="E80" i="2"/>
  <c r="BE118" i="2"/>
  <c r="BE134" i="2"/>
  <c r="BE154" i="2"/>
  <c r="BE124" i="2"/>
  <c r="BE113" i="2"/>
  <c r="BE129" i="2"/>
  <c r="BE93" i="2"/>
  <c r="BE174" i="2"/>
  <c r="BE190" i="2"/>
  <c r="J34" i="2"/>
  <c r="AW55" i="1" s="1"/>
  <c r="F36" i="2"/>
  <c r="BC55" i="1" s="1"/>
  <c r="BC54" i="1" s="1"/>
  <c r="W32" i="1" s="1"/>
  <c r="F37" i="2"/>
  <c r="BD55" i="1" s="1"/>
  <c r="BD54" i="1" s="1"/>
  <c r="W33" i="1" s="1"/>
  <c r="F35" i="2"/>
  <c r="BB55" i="1" s="1"/>
  <c r="BB54" i="1" s="1"/>
  <c r="W31" i="1" s="1"/>
  <c r="F34" i="2"/>
  <c r="BA55" i="1" s="1"/>
  <c r="BA54" i="1" s="1"/>
  <c r="W30" i="1" s="1"/>
  <c r="T236" i="2" l="1"/>
  <c r="R236" i="2"/>
  <c r="P236" i="2"/>
  <c r="R91" i="2"/>
  <c r="R90" i="2" s="1"/>
  <c r="P91" i="2"/>
  <c r="P90" i="2" s="1"/>
  <c r="AU55" i="1" s="1"/>
  <c r="AU54" i="1" s="1"/>
  <c r="T91" i="2"/>
  <c r="T90" i="2"/>
  <c r="BK91" i="2"/>
  <c r="J91" i="2" s="1"/>
  <c r="J60" i="2" s="1"/>
  <c r="J237" i="2"/>
  <c r="J68" i="2"/>
  <c r="J33" i="2"/>
  <c r="AV55" i="1" s="1"/>
  <c r="AT55" i="1" s="1"/>
  <c r="AX54" i="1"/>
  <c r="AY54" i="1"/>
  <c r="F33" i="2"/>
  <c r="AZ55" i="1" s="1"/>
  <c r="AZ54" i="1" s="1"/>
  <c r="AV54" i="1" s="1"/>
  <c r="AK29" i="1" s="1"/>
  <c r="AW54" i="1"/>
  <c r="AK30" i="1" s="1"/>
  <c r="BK90" i="2" l="1"/>
  <c r="J90" i="2"/>
  <c r="J59" i="2" s="1"/>
  <c r="W29" i="1"/>
  <c r="AT54" i="1"/>
  <c r="J30" i="2" l="1"/>
  <c r="AG55" i="1"/>
  <c r="AG54" i="1" s="1"/>
  <c r="AK26" i="1" s="1"/>
  <c r="AK35" i="1" s="1"/>
  <c r="J39" i="2" l="1"/>
  <c r="AN55" i="1"/>
  <c r="AN54" i="1"/>
</calcChain>
</file>

<file path=xl/sharedStrings.xml><?xml version="1.0" encoding="utf-8"?>
<sst xmlns="http://schemas.openxmlformats.org/spreadsheetml/2006/main" count="2341" uniqueCount="562">
  <si>
    <t>Export Komplet</t>
  </si>
  <si>
    <t>VZ</t>
  </si>
  <si>
    <t>2.0</t>
  </si>
  <si>
    <t/>
  </si>
  <si>
    <t>False</t>
  </si>
  <si>
    <t>{9b324272-a018-4432-975e-a587fc4d78ab}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</si>
  <si>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</si>
  <si>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</si>
  <si>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</si>
  <si>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</si>
  <si>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</si>
  <si>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</si>
  <si>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</si>
  <si>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</si>
  <si>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</si>
  <si>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KAP14-2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</si>
  <si>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</si>
  <si>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</si>
  <si>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Pod Strážištěm, Chomutov - Úsek 2</t>
  </si>
  <si>
    <t>KSO:</t>
  </si>
  <si>
    <t>CC-CZ:</t>
  </si>
  <si>
    <t>Místo:</t>
  </si>
  <si>
    <t>Pod Strážištěm</t>
  </si>
  <si>
    <t>Datum:</t>
  </si>
  <si>
    <t>4. 8. 2022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</si>
  <si>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</si>
  <si>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</si>
  <si>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</si>
  <si>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</si>
  <si>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</si>
  <si>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</si>
  <si>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</si>
  <si>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</si>
  <si>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</si>
  <si>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</si>
  <si>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</si>
  <si>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</si>
  <si>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</si>
  <si>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</si>
  <si>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</si>
  <si>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</si>
  <si>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</si>
  <si>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</si>
  <si>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</si>
  <si>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</si>
  <si>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</si>
  <si>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</si>
  <si>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</si>
  <si>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</si>
  <si>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</si>
  <si>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</si>
  <si>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</si>
  <si>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</si>
  <si>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</si>
  <si>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</si>
  <si>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</si>
  <si>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</si>
  <si>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</si>
  <si>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</si>
  <si>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</si>
  <si>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</si>
  <si>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</si>
  <si>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</si>
  <si>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</si>
  <si>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</si>
  <si>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</si>
  <si>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</si>
  <si>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</si>
  <si>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</si>
  <si>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</si>
  <si>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</si>
  <si>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</si>
  <si>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</si>
  <si>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</si>
  <si>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</si>
  <si>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</si>
  <si>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</si>
  <si>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</si>
  <si>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</si>
  <si>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</si>
  <si>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</si>
  <si>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{cda3d0b7-7273-472c-af55-2527ac36adab}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</si>
  <si>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</si>
  <si>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</si>
  <si>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</si>
  <si>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</si>
  <si>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</si>
  <si>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</si>
  <si>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</si>
  <si>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</si>
  <si>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</si>
  <si>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</si>
  <si>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</si>
  <si>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</si>
  <si>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</si>
  <si>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</si>
  <si>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</si>
  <si>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</si>
  <si>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</si>
  <si>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</si>
  <si>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</si>
  <si>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</si>
  <si>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</si>
  <si>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</si>
  <si>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</si>
  <si>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</si>
  <si>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</si>
  <si>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</si>
  <si>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</si>
  <si>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</si>
  <si>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</si>
  <si>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</si>
  <si>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</si>
  <si>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</si>
  <si>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</si>
  <si>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</si>
  <si>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</si>
  <si>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</si>
  <si>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</si>
  <si>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</si>
  <si>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</si>
  <si>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</si>
  <si>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CS ÚRS 2022 02</t>
  </si>
  <si>
    <t>4</t>
  </si>
  <si>
    <t>-22584253</t>
  </si>
  <si>
    <t>Online PSC</t>
  </si>
  <si>
    <t>https://podminky.urs.cz/item/CS_URS_2022_02/113107213</t>
  </si>
  <si>
    <t>VV</t>
  </si>
  <si>
    <t>"podkladní asfaltová vrstva - předpoklad 50%"</t>
  </si>
  <si>
    <t>2339*0,5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</si>
  <si>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</si>
  <si>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</si>
  <si>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</si>
  <si>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-1660659305</t>
  </si>
  <si>
    <t>https://podminky.urs.cz/item/CS_URS_2022_02/113154123</t>
  </si>
  <si>
    <t>"plocha chodníků"</t>
  </si>
  <si>
    <t>160,5</t>
  </si>
  <si>
    <t>3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</si>
  <si>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</si>
  <si>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</si>
  <si>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391020781</t>
  </si>
  <si>
    <t>https://podminky.urs.cz/item/CS_URS_2022_02/113154332</t>
  </si>
  <si>
    <t>"celková plocha komunikace"</t>
  </si>
  <si>
    <t>2339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</si>
  <si>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</si>
  <si>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</si>
  <si>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-656845611</t>
  </si>
  <si>
    <t>https://podminky.urs.cz/item/CS_URS_2022_02/113154334</t>
  </si>
  <si>
    <t>"podkladní asfaltová vrstva"</t>
  </si>
  <si>
    <t>5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</si>
  <si>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</si>
  <si>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</si>
  <si>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</si>
  <si>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1821178977</t>
  </si>
  <si>
    <t>https://podminky.urs.cz/item/CS_URS_2022_02/113201111</t>
  </si>
  <si>
    <t>537,1+71</t>
  </si>
  <si>
    <t>6</t>
  </si>
  <si>
    <t>171251201</t>
  </si>
  <si>
    <t>Uložení sypaniny na skládky nebo meziskládky bez hutnění s upravením uložené sypaniny do předepsaného tvaru</t>
  </si>
  <si>
    <t>m3</t>
  </si>
  <si>
    <t>1246037111</t>
  </si>
  <si>
    <t>https://podminky.urs.cz/item/CS_URS_2022_02/171251201</t>
  </si>
  <si>
    <t>"celková tonáž sutě"</t>
  </si>
  <si>
    <t>(1622,991)/2,0</t>
  </si>
  <si>
    <t>7</t>
  </si>
  <si>
    <t>181311103</t>
  </si>
  <si>
    <t>Rozprostření a urovnání ornice v rovině nebo ve svahu sklonu do 1:5 ručně při souvislé ploše, tl. vrstvy do 200 mm</t>
  </si>
  <si>
    <t>1573031468</t>
  </si>
  <si>
    <t>https://podminky.urs.cz/item/CS_URS_2022_02/181311103</t>
  </si>
  <si>
    <t>"zelené plochy"</t>
  </si>
  <si>
    <t>120</t>
  </si>
  <si>
    <t>Komunikace pozemní</t>
  </si>
  <si>
    <t>8</t>
  </si>
  <si>
    <t>564771111</t>
  </si>
  <si>
    <t>Podklad nebo kryt z kameniva hrubého drceného vel. 32-63 mm s rozprostřením a zhutněním plochy přes 100 m2, po zhutnění tl. 250 mm</t>
  </si>
  <si>
    <t>1180925840</t>
  </si>
  <si>
    <t>https://podminky.urs.cz/item/CS_URS_2022_02/564771111</t>
  </si>
  <si>
    <t>"podkladní asfaltová vrstva -50%"</t>
  </si>
  <si>
    <t>9</t>
  </si>
  <si>
    <t>567122112</t>
  </si>
  <si>
    <t>Podklad ze směsi stmelené cementem SC bez dilatačních spár, s rozprostřením a zhutněním SC C 8/10 (KSC I), po zhutnění tl. 130 mm</t>
  </si>
  <si>
    <t>270158782</t>
  </si>
  <si>
    <t>https://podminky.urs.cz/item/CS_URS_2022_02/567122112</t>
  </si>
  <si>
    <t>"podkladní asfaltová vrstva -50% plochy"</t>
  </si>
  <si>
    <t>10</t>
  </si>
  <si>
    <t>573191111</t>
  </si>
  <si>
    <t>Postřik infiltrační kationaktivní emulzí v množství 1,00 kg/m2</t>
  </si>
  <si>
    <t>1636653927</t>
  </si>
  <si>
    <t>https://podminky.urs.cz/item/CS_URS_2022_02/573191111</t>
  </si>
  <si>
    <t>11</t>
  </si>
  <si>
    <t>573211106</t>
  </si>
  <si>
    <t>Postřik spojovací PS bez posypu kamenivem z asfaltu silničního, v množství 0,20 kg/m2</t>
  </si>
  <si>
    <t>-441648765</t>
  </si>
  <si>
    <t>https://podminky.urs.cz/item/CS_URS_2022_02/573211106</t>
  </si>
  <si>
    <t>Chodníky</t>
  </si>
  <si>
    <t>12</t>
  </si>
  <si>
    <t>573211107</t>
  </si>
  <si>
    <t>Postřik spojovací PS bez posypu kamenivem z asfaltu silničního, v množství 0,30 kg/m2</t>
  </si>
  <si>
    <t>772004874</t>
  </si>
  <si>
    <t>https://podminky.urs.cz/item/CS_URS_2022_02/573211107</t>
  </si>
  <si>
    <t>13</t>
  </si>
  <si>
    <t>577134141</t>
  </si>
  <si>
    <t>Asfaltový beton vrstva obrusná ACO 11 (ABS) s rozprostřením a se zhutněním z modifikovaného asfaltu v pruhu šířky přes 3 m, po zhutnění tl. 40 mm</t>
  </si>
  <si>
    <t>1612151525</t>
  </si>
  <si>
    <t>https://podminky.urs.cz/item/CS_URS_2022_02/577134141</t>
  </si>
  <si>
    <t>"podkladní asfaltová"</t>
  </si>
  <si>
    <t>14</t>
  </si>
  <si>
    <t>577143111</t>
  </si>
  <si>
    <t>Asfaltový beton vrstva obrusná ACO 8 (ABJ) s rozprostřením a se zhutněním z nemodifikovaného asfaltu v pruhu šířky do 3 m, po zhutnění tl. 50 mm</t>
  </si>
  <si>
    <t>-1948384712</t>
  </si>
  <si>
    <t>https://podminky.urs.cz/item/CS_URS_2022_02/577143111</t>
  </si>
  <si>
    <t>"chodníky"</t>
  </si>
  <si>
    <t>565166121</t>
  </si>
  <si>
    <t>Asfaltový beton vrstva podkladní ACP 22 (obalované kamenivo hrubozrnné - OKH) s rozprostřením a zhutněním v pruhu šířky přes 3 m, po zhutnění tl. 80 mm</t>
  </si>
  <si>
    <t>2026546374</t>
  </si>
  <si>
    <t>https://podminky.urs.cz/item/CS_URS_2022_02/565166121</t>
  </si>
  <si>
    <t>Trubní vedení</t>
  </si>
  <si>
    <t>16</t>
  </si>
  <si>
    <t>890331851</t>
  </si>
  <si>
    <t>Bourání šachet a jímek strojně velikosti obestavěného prostoru přes 1,5 do 3 m3 ze železobetonu</t>
  </si>
  <si>
    <t>-918206629</t>
  </si>
  <si>
    <t>https://podminky.urs.cz/item/CS_URS_2022_02/890331851</t>
  </si>
  <si>
    <t>5,1</t>
  </si>
  <si>
    <t>17</t>
  </si>
  <si>
    <t>894411111</t>
  </si>
  <si>
    <t>Zřízení šachet kanalizačních z betonových dílců výšky vstupu do 1,50 m s obložením dna betonem tř. C 25/30, na potrubí DN do 200</t>
  </si>
  <si>
    <t>kus</t>
  </si>
  <si>
    <t>1905587024</t>
  </si>
  <si>
    <t>https://podminky.urs.cz/item/CS_URS_2022_02/894411111</t>
  </si>
  <si>
    <t>Ostatní konstrukce a práce, bourání</t>
  </si>
  <si>
    <t>18</t>
  </si>
  <si>
    <t>915211121</t>
  </si>
  <si>
    <t>Vodorovné dopravní značení stříkaným plastem dělící čára šířky 125 mm přerušovaná bílá základní</t>
  </si>
  <si>
    <t>-808573001</t>
  </si>
  <si>
    <t>https://podminky.urs.cz/item/CS_URS_2022_02/915211121</t>
  </si>
  <si>
    <t>320</t>
  </si>
  <si>
    <t>19</t>
  </si>
  <si>
    <t>915221111</t>
  </si>
  <si>
    <t>Vodorovné dopravní značení stříkaným plastem vodící čára bílá šířky 250 mm souvislá základní</t>
  </si>
  <si>
    <t>880042578</t>
  </si>
  <si>
    <t>https://podminky.urs.cz/item/CS_URS_2022_02/915221111</t>
  </si>
  <si>
    <t>320+320</t>
  </si>
  <si>
    <t>20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</si>
  <si>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</si>
  <si>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</si>
  <si>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-1904385603</t>
  </si>
  <si>
    <t>https://podminky.urs.cz/item/CS_URS_2022_02/916131113</t>
  </si>
  <si>
    <t>snížená obruba</t>
  </si>
  <si>
    <t>5+8,2+5+5,2+23,7+9,9</t>
  </si>
  <si>
    <t>přechodová obruba</t>
  </si>
  <si>
    <t>7+7</t>
  </si>
  <si>
    <t>M</t>
  </si>
  <si>
    <t>59217029</t>
  </si>
  <si>
    <t>obrubník betonový silniční nájezdový 1000x150x150mm</t>
  </si>
  <si>
    <t>-1594340000</t>
  </si>
  <si>
    <t>57</t>
  </si>
  <si>
    <t>57*1,03 'Přepočtené koeficientem množství</t>
  </si>
  <si>
    <t>22</t>
  </si>
  <si>
    <t>59217030</t>
  </si>
  <si>
    <t>obrubník betonový silniční přechodový 1000x150x150-250mm</t>
  </si>
  <si>
    <t>-286019927</t>
  </si>
  <si>
    <t>14*1,03 'Přepočtené koeficientem množství</t>
  </si>
  <si>
    <t>23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</si>
  <si>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</si>
  <si>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</si>
  <si>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-869881372</t>
  </si>
  <si>
    <t>https://podminky.urs.cz/item/CS_URS_2022_02/916131213</t>
  </si>
  <si>
    <t xml:space="preserve">"silniční obrubníky" </t>
  </si>
  <si>
    <t>163,5+70,8+12+21,8+15,4+37,6+140,6+43+32,4</t>
  </si>
  <si>
    <t>24</t>
  </si>
  <si>
    <t>59217023</t>
  </si>
  <si>
    <t>obrubník betonový chodníkový 1000x150x250mm</t>
  </si>
  <si>
    <t>1069361245</t>
  </si>
  <si>
    <t>537,1</t>
  </si>
  <si>
    <t>537,1*1,03 'Přepočtené koeficientem množství</t>
  </si>
  <si>
    <t>25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</si>
  <si>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</si>
  <si>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</si>
  <si>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-954776501</t>
  </si>
  <si>
    <t>https://podminky.urs.cz/item/CS_URS_2022_02/919732211</t>
  </si>
  <si>
    <t>"ukončení komunikace"</t>
  </si>
  <si>
    <t>26</t>
  </si>
  <si>
    <t>919735113</t>
  </si>
  <si>
    <t>Řezání stávajícího živičného krytu nebo podkladu hloubky přes 100 do 150 mm</t>
  </si>
  <si>
    <t>236727472</t>
  </si>
  <si>
    <t>https://podminky.urs.cz/item/CS_URS_2022_02/919735113</t>
  </si>
  <si>
    <t>27</t>
  </si>
  <si>
    <t>919794441</t>
  </si>
  <si>
    <t>Úprava ploch kolem hydrantů, šoupat, kanalizačních poklopů a mříží, sloupů apod. v živičných krytech jakékoliv tloušťky, jednotlivě v půdorysné ploše do 2 m2</t>
  </si>
  <si>
    <t>931897515</t>
  </si>
  <si>
    <t>https://podminky.urs.cz/item/CS_URS_2022_02/919794441</t>
  </si>
  <si>
    <t>28</t>
  </si>
  <si>
    <t>938908411</t>
  </si>
  <si>
    <t>Čištění vozovek splachováním vodou povrchu podkladu nebo krytu živičného, betonového nebo dlážděného</t>
  </si>
  <si>
    <t>1767531791</t>
  </si>
  <si>
    <t>https://podminky.urs.cz/item/CS_URS_2022_02/938908411</t>
  </si>
  <si>
    <t>29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</si>
  <si>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</si>
  <si>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</si>
  <si>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-1147596525</t>
  </si>
  <si>
    <t>https://podminky.urs.cz/item/CS_URS_2022_02/979024443</t>
  </si>
  <si>
    <t>390</t>
  </si>
  <si>
    <t>997</t>
  </si>
  <si>
    <t>Přesun sutě</t>
  </si>
  <si>
    <t>30</t>
  </si>
  <si>
    <t>9970136011</t>
  </si>
  <si>
    <t>Poplatek za uložení stavebního odpadu na skládce (skládkovné) z prostého betonu zatříděného do Katalogu odpadů pod kódem 17 01 01</t>
  </si>
  <si>
    <t>t</t>
  </si>
  <si>
    <t>944595436</t>
  </si>
  <si>
    <t>https://podminky.urs.cz/item/CS_URS_2022_02/9970136011</t>
  </si>
  <si>
    <t>pevná cena od investora 140,5 kč za 1 t</t>
  </si>
  <si>
    <t>skládka tsmc chomutov pražská</t>
  </si>
  <si>
    <t>100,313</t>
  </si>
  <si>
    <t>139,863</t>
  </si>
  <si>
    <t>31</t>
  </si>
  <si>
    <t>997221571</t>
  </si>
  <si>
    <t>Vodorovná doprava vybouraných hmot bez naložení, ale se složením a s hrubým urovnáním na vzdálenost do 1 km</t>
  </si>
  <si>
    <t>-2007822945</t>
  </si>
  <si>
    <t>https://podminky.urs.cz/item/CS_URS_2022_02/997221571</t>
  </si>
  <si>
    <t>1622,991</t>
  </si>
  <si>
    <t>32</t>
  </si>
  <si>
    <t>997221579</t>
  </si>
  <si>
    <t>Vodorovná doprava vybouraných hmot bez naložení, ale se složením a s hrubým urovnáním na vzdálenost Příplatek k ceně za každý další i započatý 1 km přes 1 km</t>
  </si>
  <si>
    <t>-2004067036</t>
  </si>
  <si>
    <t>https://podminky.urs.cz/item/CS_URS_2022_02/997221579</t>
  </si>
  <si>
    <t>"do 8 km celkem"</t>
  </si>
  <si>
    <t>1622,991*7</t>
  </si>
  <si>
    <t>998</t>
  </si>
  <si>
    <t>Přesun hmot</t>
  </si>
  <si>
    <t>33</t>
  </si>
  <si>
    <t>998225111</t>
  </si>
  <si>
    <t>Přesun hmot pro komunikace s krytem z kameniva, monolitickým betonovým nebo živičným dopravní vzdálenost do 200 m jakékoliv délky objektu</t>
  </si>
  <si>
    <t>291282991</t>
  </si>
  <si>
    <t>https://podminky.urs.cz/item/CS_URS_2022_02/998225111</t>
  </si>
  <si>
    <t>VRN</t>
  </si>
  <si>
    <t>Vedlejší rozpočtové náklady</t>
  </si>
  <si>
    <t>VRN1</t>
  </si>
  <si>
    <t>Průzkumné, geodetické a projektové práce</t>
  </si>
  <si>
    <t>34</t>
  </si>
  <si>
    <t>013254000</t>
  </si>
  <si>
    <t>Dokumentace skutečného provedení stavby</t>
  </si>
  <si>
    <t>kpl</t>
  </si>
  <si>
    <t>347568552</t>
  </si>
  <si>
    <t>"3x +1x digitální"1</t>
  </si>
  <si>
    <t>VRN3</t>
  </si>
  <si>
    <t>Zařízení staveniště</t>
  </si>
  <si>
    <t>35</t>
  </si>
  <si>
    <t>032903000</t>
  </si>
  <si>
    <t>Náklady na provoz a údržbu vybavení staveniště</t>
  </si>
  <si>
    <t>měsíc</t>
  </si>
  <si>
    <t>2068769812</t>
  </si>
  <si>
    <t>"předpoklad 3 měsíce"3</t>
  </si>
  <si>
    <t>36</t>
  </si>
  <si>
    <t>034103000</t>
  </si>
  <si>
    <t>Oplocení staveniště</t>
  </si>
  <si>
    <t>1733898471</t>
  </si>
  <si>
    <t>"rozsah, etapizace stavby"</t>
  </si>
  <si>
    <t>37</t>
  </si>
  <si>
    <t>034303000</t>
  </si>
  <si>
    <t>Dopravní značení na staveništi</t>
  </si>
  <si>
    <t>-1864024062</t>
  </si>
  <si>
    <t>38</t>
  </si>
  <si>
    <t>034503000</t>
  </si>
  <si>
    <t>Informační tabule na staveništi</t>
  </si>
  <si>
    <t>-1446637645</t>
  </si>
  <si>
    <t>VRN4</t>
  </si>
  <si>
    <t>Inženýrská činnost</t>
  </si>
  <si>
    <t>39</t>
  </si>
  <si>
    <t>042503000</t>
  </si>
  <si>
    <t>Plán BOZP na staveništi</t>
  </si>
  <si>
    <t>1067788191</t>
  </si>
  <si>
    <t>40</t>
  </si>
  <si>
    <t>043134000</t>
  </si>
  <si>
    <t>Zkoušky zatěžovací</t>
  </si>
  <si>
    <t>1024</t>
  </si>
  <si>
    <t>-1629505952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</si>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</sst>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64771111" TargetMode="External"/><Relationship Id="rId13" Type="http://schemas.openxmlformats.org/officeDocument/2006/relationships/hyperlink" Target="https://podminky.urs.cz/item/CS_URS_2022_02/577134141" TargetMode="External"/><Relationship Id="rId18" Type="http://schemas.openxmlformats.org/officeDocument/2006/relationships/hyperlink" Target="https://podminky.urs.cz/item/CS_URS_2022_02/915211121" TargetMode="External"/><Relationship Id="rId26" Type="http://schemas.openxmlformats.org/officeDocument/2006/relationships/hyperlink" Target="https://podminky.urs.cz/item/CS_URS_2022_02/979024443" TargetMode="External"/><Relationship Id="rId3" Type="http://schemas.openxmlformats.org/officeDocument/2006/relationships/hyperlink" Target="https://podminky.urs.cz/item/CS_URS_2022_02/113154332" TargetMode="External"/><Relationship Id="rId21" Type="http://schemas.openxmlformats.org/officeDocument/2006/relationships/hyperlink" Target="https://podminky.urs.cz/item/CS_URS_2022_02/916131213" TargetMode="External"/><Relationship Id="rId7" Type="http://schemas.openxmlformats.org/officeDocument/2006/relationships/hyperlink" Target="https://podminky.urs.cz/item/CS_URS_2022_02/181311103" TargetMode="External"/><Relationship Id="rId12" Type="http://schemas.openxmlformats.org/officeDocument/2006/relationships/hyperlink" Target="https://podminky.urs.cz/item/CS_URS_2022_02/573211107" TargetMode="External"/><Relationship Id="rId17" Type="http://schemas.openxmlformats.org/officeDocument/2006/relationships/hyperlink" Target="https://podminky.urs.cz/item/CS_URS_2022_02/894411111" TargetMode="External"/><Relationship Id="rId25" Type="http://schemas.openxmlformats.org/officeDocument/2006/relationships/hyperlink" Target="https://podminky.urs.cz/item/CS_URS_2022_02/938908411" TargetMode="External"/><Relationship Id="rId2" Type="http://schemas.openxmlformats.org/officeDocument/2006/relationships/hyperlink" Target="https://podminky.urs.cz/item/CS_URS_2022_02/113154123" TargetMode="External"/><Relationship Id="rId16" Type="http://schemas.openxmlformats.org/officeDocument/2006/relationships/hyperlink" Target="https://podminky.urs.cz/item/CS_URS_2022_02/890331851" TargetMode="External"/><Relationship Id="rId20" Type="http://schemas.openxmlformats.org/officeDocument/2006/relationships/hyperlink" Target="https://podminky.urs.cz/item/CS_URS_2022_02/916131113" TargetMode="External"/><Relationship Id="rId29" Type="http://schemas.openxmlformats.org/officeDocument/2006/relationships/hyperlink" Target="https://podminky.urs.cz/item/CS_URS_2022_02/997221579" TargetMode="External"/><Relationship Id="rId1" Type="http://schemas.openxmlformats.org/officeDocument/2006/relationships/hyperlink" Target="https://podminky.urs.cz/item/CS_URS_2022_02/113107213" TargetMode="External"/><Relationship Id="rId6" Type="http://schemas.openxmlformats.org/officeDocument/2006/relationships/hyperlink" Target="https://podminky.urs.cz/item/CS_URS_2022_02/171251201" TargetMode="External"/><Relationship Id="rId11" Type="http://schemas.openxmlformats.org/officeDocument/2006/relationships/hyperlink" Target="https://podminky.urs.cz/item/CS_URS_2022_02/573211106" TargetMode="External"/><Relationship Id="rId24" Type="http://schemas.openxmlformats.org/officeDocument/2006/relationships/hyperlink" Target="https://podminky.urs.cz/item/CS_URS_2022_02/919794441" TargetMode="External"/><Relationship Id="rId5" Type="http://schemas.openxmlformats.org/officeDocument/2006/relationships/hyperlink" Target="https://podminky.urs.cz/item/CS_URS_2022_02/113201111" TargetMode="External"/><Relationship Id="rId15" Type="http://schemas.openxmlformats.org/officeDocument/2006/relationships/hyperlink" Target="https://podminky.urs.cz/item/CS_URS_2022_02/565166121" TargetMode="External"/><Relationship Id="rId23" Type="http://schemas.openxmlformats.org/officeDocument/2006/relationships/hyperlink" Target="https://podminky.urs.cz/item/CS_URS_2022_02/919735113" TargetMode="External"/><Relationship Id="rId28" Type="http://schemas.openxmlformats.org/officeDocument/2006/relationships/hyperlink" Target="https://podminky.urs.cz/item/CS_URS_2022_02/997221571" TargetMode="External"/><Relationship Id="rId10" Type="http://schemas.openxmlformats.org/officeDocument/2006/relationships/hyperlink" Target="https://podminky.urs.cz/item/CS_URS_2022_02/573191111" TargetMode="External"/><Relationship Id="rId19" Type="http://schemas.openxmlformats.org/officeDocument/2006/relationships/hyperlink" Target="https://podminky.urs.cz/item/CS_URS_2022_02/915221111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13154334" TargetMode="External"/><Relationship Id="rId9" Type="http://schemas.openxmlformats.org/officeDocument/2006/relationships/hyperlink" Target="https://podminky.urs.cz/item/CS_URS_2022_02/567122112" TargetMode="External"/><Relationship Id="rId14" Type="http://schemas.openxmlformats.org/officeDocument/2006/relationships/hyperlink" Target="https://podminky.urs.cz/item/CS_URS_2022_02/577143111" TargetMode="External"/><Relationship Id="rId22" Type="http://schemas.openxmlformats.org/officeDocument/2006/relationships/hyperlink" Target="https://podminky.urs.cz/item/CS_URS_2022_02/919732211" TargetMode="External"/><Relationship Id="rId27" Type="http://schemas.openxmlformats.org/officeDocument/2006/relationships/hyperlink" Target="https://podminky.urs.cz/item/CS_URS_2022_02/9970136011" TargetMode="External"/><Relationship Id="rId30" Type="http://schemas.openxmlformats.org/officeDocument/2006/relationships/hyperlink" Target="https://podminky.urs.cz/item/CS_URS_2022_02/998225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 t="s">
        <v>6</v>
      </c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76" t="s">
        <v>15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73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78" t="s">
        <v>18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74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4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4"/>
      <c r="BS8" s="18" t="s">
        <v>7</v>
      </c>
    </row>
    <row r="9" spans="1:74" s="1" customFormat="1" ht="14.45" customHeight="1">
      <c r="B9" s="21"/>
      <c r="AR9" s="21"/>
      <c r="BE9" s="274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74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74"/>
      <c r="BS11" s="18" t="s">
        <v>7</v>
      </c>
    </row>
    <row r="12" spans="1:74" s="1" customFormat="1" ht="6.95" customHeight="1">
      <c r="B12" s="21"/>
      <c r="AR12" s="21"/>
      <c r="BE12" s="274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4"/>
      <c r="BS13" s="18" t="s">
        <v>7</v>
      </c>
    </row>
    <row r="14" spans="1:74" ht="12.75">
      <c r="B14" s="21"/>
      <c r="E14" s="279" t="s">
        <v>30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28</v>
      </c>
      <c r="AN14" s="30" t="s">
        <v>30</v>
      </c>
      <c r="AR14" s="21"/>
      <c r="BE14" s="274"/>
      <c r="BS14" s="18" t="s">
        <v>7</v>
      </c>
    </row>
    <row r="15" spans="1:74" s="1" customFormat="1" ht="6.95" customHeight="1">
      <c r="B15" s="21"/>
      <c r="AR15" s="21"/>
      <c r="BE15" s="274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74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74"/>
      <c r="BS17" s="18" t="s">
        <v>33</v>
      </c>
    </row>
    <row r="18" spans="1:71" s="1" customFormat="1" ht="6.95" customHeight="1">
      <c r="B18" s="21"/>
      <c r="AR18" s="21"/>
      <c r="BE18" s="274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74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74"/>
      <c r="BS20" s="18" t="s">
        <v>4</v>
      </c>
    </row>
    <row r="21" spans="1:71" s="1" customFormat="1" ht="6.95" customHeight="1">
      <c r="B21" s="21"/>
      <c r="AR21" s="21"/>
      <c r="BE21" s="274"/>
    </row>
    <row r="22" spans="1:71" s="1" customFormat="1" ht="12" customHeight="1">
      <c r="B22" s="21"/>
      <c r="D22" s="28" t="s">
        <v>36</v>
      </c>
      <c r="AR22" s="21"/>
      <c r="BE22" s="274"/>
    </row>
    <row r="23" spans="1:71" s="1" customFormat="1" ht="47.25" customHeight="1">
      <c r="B23" s="21"/>
      <c r="E23" s="281" t="s">
        <v>37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4"/>
    </row>
    <row r="24" spans="1:71" s="1" customFormat="1" ht="6.95" customHeight="1">
      <c r="B24" s="21"/>
      <c r="AR24" s="21"/>
      <c r="BE24" s="27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4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2">
        <f>ROUND(AG54,2)</f>
        <v>33744.730000000003</v>
      </c>
      <c r="AL26" s="283"/>
      <c r="AM26" s="283"/>
      <c r="AN26" s="283"/>
      <c r="AO26" s="283"/>
      <c r="AP26" s="33"/>
      <c r="AQ26" s="33"/>
      <c r="AR26" s="34"/>
      <c r="BE26" s="27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4" t="s">
        <v>39</v>
      </c>
      <c r="M28" s="284"/>
      <c r="N28" s="284"/>
      <c r="O28" s="284"/>
      <c r="P28" s="284"/>
      <c r="Q28" s="33"/>
      <c r="R28" s="33"/>
      <c r="S28" s="33"/>
      <c r="T28" s="33"/>
      <c r="U28" s="33"/>
      <c r="V28" s="33"/>
      <c r="W28" s="284" t="s">
        <v>40</v>
      </c>
      <c r="X28" s="284"/>
      <c r="Y28" s="284"/>
      <c r="Z28" s="284"/>
      <c r="AA28" s="284"/>
      <c r="AB28" s="284"/>
      <c r="AC28" s="284"/>
      <c r="AD28" s="284"/>
      <c r="AE28" s="284"/>
      <c r="AF28" s="33"/>
      <c r="AG28" s="33"/>
      <c r="AH28" s="33"/>
      <c r="AI28" s="33"/>
      <c r="AJ28" s="33"/>
      <c r="AK28" s="284" t="s">
        <v>41</v>
      </c>
      <c r="AL28" s="284"/>
      <c r="AM28" s="284"/>
      <c r="AN28" s="284"/>
      <c r="AO28" s="284"/>
      <c r="AP28" s="33"/>
      <c r="AQ28" s="33"/>
      <c r="AR28" s="34"/>
      <c r="BE28" s="274"/>
    </row>
    <row r="29" spans="1:71" s="3" customFormat="1" ht="14.45" customHeight="1">
      <c r="B29" s="38"/>
      <c r="D29" s="28" t="s">
        <v>42</v>
      </c>
      <c r="F29" s="28" t="s">
        <v>43</v>
      </c>
      <c r="L29" s="287">
        <v>0.21</v>
      </c>
      <c r="M29" s="286"/>
      <c r="N29" s="286"/>
      <c r="O29" s="286"/>
      <c r="P29" s="286"/>
      <c r="W29" s="285">
        <f>ROUND(AZ54, 2)</f>
        <v>33744.730000000003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7086.39</v>
      </c>
      <c r="AL29" s="286"/>
      <c r="AM29" s="286"/>
      <c r="AN29" s="286"/>
      <c r="AO29" s="286"/>
      <c r="AR29" s="38"/>
      <c r="BE29" s="275"/>
    </row>
    <row r="30" spans="1:71" s="3" customFormat="1" ht="14.45" customHeight="1">
      <c r="B30" s="38"/>
      <c r="F30" s="28" t="s">
        <v>44</v>
      </c>
      <c r="L30" s="287">
        <v>0.15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8"/>
      <c r="BE30" s="275"/>
    </row>
    <row r="31" spans="1:71" s="3" customFormat="1" ht="14.45" hidden="1" customHeight="1">
      <c r="B31" s="38"/>
      <c r="F31" s="28" t="s">
        <v>45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8"/>
      <c r="BE31" s="275"/>
    </row>
    <row r="32" spans="1:71" s="3" customFormat="1" ht="14.45" hidden="1" customHeight="1">
      <c r="B32" s="38"/>
      <c r="F32" s="28" t="s">
        <v>46</v>
      </c>
      <c r="L32" s="287">
        <v>0.15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8"/>
      <c r="BE32" s="275"/>
    </row>
    <row r="33" spans="1:57" s="3" customFormat="1" ht="14.45" hidden="1" customHeight="1">
      <c r="B33" s="38"/>
      <c r="F33" s="28" t="s">
        <v>47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88" t="s">
        <v>50</v>
      </c>
      <c r="Y35" s="289"/>
      <c r="Z35" s="289"/>
      <c r="AA35" s="289"/>
      <c r="AB35" s="289"/>
      <c r="AC35" s="41"/>
      <c r="AD35" s="41"/>
      <c r="AE35" s="41"/>
      <c r="AF35" s="41"/>
      <c r="AG35" s="41"/>
      <c r="AH35" s="41"/>
      <c r="AI35" s="41"/>
      <c r="AJ35" s="41"/>
      <c r="AK35" s="290">
        <f>SUM(AK26:AK33)</f>
        <v>40831.120000000003</v>
      </c>
      <c r="AL35" s="289"/>
      <c r="AM35" s="289"/>
      <c r="AN35" s="289"/>
      <c r="AO35" s="29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KAP14-2</v>
      </c>
      <c r="AR44" s="47"/>
    </row>
    <row r="45" spans="1:57" s="5" customFormat="1" ht="36.950000000000003" customHeight="1">
      <c r="B45" s="48"/>
      <c r="C45" s="49" t="s">
        <v>17</v>
      </c>
      <c r="L45" s="292" t="str">
        <f>K6</f>
        <v>Obnova povrchu v ulici Pod Strážištěm, Chomutov - Úsek 2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Pod Strážištěm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4" t="str">
        <f>IF(AN8= "","",AN8)</f>
        <v>4. 8. 2022</v>
      </c>
      <c r="AN47" s="294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5" t="str">
        <f>IF(E17="","",E17)</f>
        <v>KAP atelier</v>
      </c>
      <c r="AN49" s="296"/>
      <c r="AO49" s="296"/>
      <c r="AP49" s="296"/>
      <c r="AQ49" s="33"/>
      <c r="AR49" s="34"/>
      <c r="AS49" s="297" t="s">
        <v>52</v>
      </c>
      <c r="AT49" s="29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5" t="str">
        <f>IF(E20="","",E20)</f>
        <v xml:space="preserve"> </v>
      </c>
      <c r="AN50" s="296"/>
      <c r="AO50" s="296"/>
      <c r="AP50" s="296"/>
      <c r="AQ50" s="33"/>
      <c r="AR50" s="34"/>
      <c r="AS50" s="299"/>
      <c r="AT50" s="30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9"/>
      <c r="AT51" s="30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01" t="s">
        <v>53</v>
      </c>
      <c r="D52" s="302"/>
      <c r="E52" s="302"/>
      <c r="F52" s="302"/>
      <c r="G52" s="302"/>
      <c r="H52" s="56"/>
      <c r="I52" s="303" t="s">
        <v>54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55</v>
      </c>
      <c r="AH52" s="302"/>
      <c r="AI52" s="302"/>
      <c r="AJ52" s="302"/>
      <c r="AK52" s="302"/>
      <c r="AL52" s="302"/>
      <c r="AM52" s="302"/>
      <c r="AN52" s="303" t="s">
        <v>56</v>
      </c>
      <c r="AO52" s="302"/>
      <c r="AP52" s="302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08">
        <f>ROUND(AG55,2)</f>
        <v>33744.730000000003</v>
      </c>
      <c r="AH54" s="308"/>
      <c r="AI54" s="308"/>
      <c r="AJ54" s="308"/>
      <c r="AK54" s="308"/>
      <c r="AL54" s="308"/>
      <c r="AM54" s="308"/>
      <c r="AN54" s="309">
        <f>SUM(AG54,AT54)</f>
        <v>40831.120000000003</v>
      </c>
      <c r="AO54" s="309"/>
      <c r="AP54" s="309"/>
      <c r="AQ54" s="68" t="s">
        <v>3</v>
      </c>
      <c r="AR54" s="64"/>
      <c r="AS54" s="69">
        <f>ROUND(AS55,2)</f>
        <v>0</v>
      </c>
      <c r="AT54" s="70">
        <f>ROUND(SUM(AV54:AW54),2)</f>
        <v>7086.39</v>
      </c>
      <c r="AU54" s="71">
        <f>ROUND(AU55,5)</f>
        <v>0</v>
      </c>
      <c r="AV54" s="70">
        <f>ROUND(AZ54*L29,2)</f>
        <v>7086.39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33744.730000000003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307" t="s">
        <v>77</v>
      </c>
      <c r="E55" s="307"/>
      <c r="F55" s="307"/>
      <c r="G55" s="307"/>
      <c r="H55" s="307"/>
      <c r="I55" s="78"/>
      <c r="J55" s="307" t="s">
        <v>78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'SO 101 - Komunikace'!J30</f>
        <v>33744.730000000003</v>
      </c>
      <c r="AH55" s="306"/>
      <c r="AI55" s="306"/>
      <c r="AJ55" s="306"/>
      <c r="AK55" s="306"/>
      <c r="AL55" s="306"/>
      <c r="AM55" s="306"/>
      <c r="AN55" s="305">
        <f>SUM(AG55,AT55)</f>
        <v>40831.120000000003</v>
      </c>
      <c r="AO55" s="306"/>
      <c r="AP55" s="306"/>
      <c r="AQ55" s="79" t="s">
        <v>79</v>
      </c>
      <c r="AR55" s="76"/>
      <c r="AS55" s="80">
        <v>0</v>
      </c>
      <c r="AT55" s="81">
        <f>ROUND(SUM(AV55:AW55),2)</f>
        <v>7086.39</v>
      </c>
      <c r="AU55" s="82">
        <f>'SO 101 - Komunikace'!P90</f>
        <v>0</v>
      </c>
      <c r="AV55" s="81">
        <f>'SO 101 - Komunikace'!J33</f>
        <v>7086.39</v>
      </c>
      <c r="AW55" s="81">
        <f>'SO 101 - Komunikace'!J34</f>
        <v>0</v>
      </c>
      <c r="AX55" s="81">
        <f>'SO 101 - Komunikace'!J35</f>
        <v>0</v>
      </c>
      <c r="AY55" s="81">
        <f>'SO 101 - Komunikace'!J36</f>
        <v>0</v>
      </c>
      <c r="AZ55" s="81">
        <f>'SO 101 - Komunikace'!F33</f>
        <v>33744.730000000003</v>
      </c>
      <c r="BA55" s="81">
        <f>'SO 101 - Komunikace'!F34</f>
        <v>0</v>
      </c>
      <c r="BB55" s="81">
        <f>'SO 101 - Komunikace'!F35</f>
        <v>0</v>
      </c>
      <c r="BC55" s="81">
        <f>'SO 101 - Komunikace'!F36</f>
        <v>0</v>
      </c>
      <c r="BD55" s="83">
        <f>'SO 101 - Komunikace'!F37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1"/>
  <sheetViews>
    <sheetView showGridLines="0" topLeftCell="A205" workbookViewId="0">
      <selection activeCell="F219" sqref="F21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 t="s">
        <v>6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1" t="str">
        <f>'Rekapitulace stavby'!K6</f>
        <v>Obnova povrchu v ulici Pod Strážištěm, Chomutov - Úsek 2</v>
      </c>
      <c r="F7" s="312"/>
      <c r="G7" s="312"/>
      <c r="H7" s="312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2" t="s">
        <v>85</v>
      </c>
      <c r="F9" s="313"/>
      <c r="G9" s="313"/>
      <c r="H9" s="313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4. 8. 2022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4" t="str">
        <f>'Rekapitulace stavby'!E14</f>
        <v>Vyplň údaj</v>
      </c>
      <c r="F18" s="276"/>
      <c r="G18" s="276"/>
      <c r="H18" s="276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28</v>
      </c>
      <c r="J24" s="26" t="str">
        <f>IF('Rekapitulace stavby'!AN20="","",'Rekapitulace stavby'!AN20)</f>
        <v/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281" t="s">
        <v>3</v>
      </c>
      <c r="F27" s="281"/>
      <c r="G27" s="281"/>
      <c r="H27" s="281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ROUND(J90, 2)</f>
        <v>33744.730000000003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ROUND((SUM(BE90:BE260)),  2)</f>
        <v>33744.730000000003</v>
      </c>
      <c r="G33" s="33"/>
      <c r="H33" s="33"/>
      <c r="I33" s="93">
        <v>0.21</v>
      </c>
      <c r="J33" s="92">
        <f>ROUND(((SUM(BE90:BE260))*I33),  2)</f>
        <v>7086.39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ROUND((SUM(BF90:BF260)),  2)</f>
        <v>0</v>
      </c>
      <c r="G34" s="33"/>
      <c r="H34" s="33"/>
      <c r="I34" s="93">
        <v>0.15</v>
      </c>
      <c r="J34" s="92">
        <f>ROUND(((SUM(BF90:BF260))*I34),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ROUND((SUM(BG90:BG260)),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ROUND((SUM(BH90:BH260)),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ROUND((SUM(BI90:BI260)),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40831.120000000003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1" t="str">
        <f>E7</f>
        <v>Obnova povrchu v ulici Pod Strážištěm, Chomutov - Úsek 2</v>
      </c>
      <c r="F48" s="312"/>
      <c r="G48" s="312"/>
      <c r="H48" s="312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2" t="str">
        <f>E9</f>
        <v>SO 101 - Komunikace</v>
      </c>
      <c r="F50" s="313"/>
      <c r="G50" s="313"/>
      <c r="H50" s="313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Pod Strážištěm</v>
      </c>
      <c r="G52" s="33"/>
      <c r="H52" s="33"/>
      <c r="I52" s="28" t="s">
        <v>23</v>
      </c>
      <c r="J52" s="51" t="str">
        <f>IF(J12="","",J12)</f>
        <v>4. 8. 2022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Chomutov</v>
      </c>
      <c r="G54" s="33"/>
      <c r="H54" s="33"/>
      <c r="I54" s="28" t="s">
        <v>31</v>
      </c>
      <c r="J54" s="31" t="str">
        <f>E21</f>
        <v>KAP atelier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 xml:space="preserve"> 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87</v>
      </c>
      <c r="D57" s="94"/>
      <c r="E57" s="94"/>
      <c r="F57" s="94"/>
      <c r="G57" s="94"/>
      <c r="H57" s="94"/>
      <c r="I57" s="94"/>
      <c r="J57" s="101" t="s">
        <v>88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J90</f>
        <v>33744.730000000003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89</v>
      </c>
    </row>
    <row r="60" spans="1:47" s="9" customFormat="1" ht="24.95" customHeight="1">
      <c r="B60" s="103"/>
      <c r="D60" s="104" t="s">
        <v>90</v>
      </c>
      <c r="E60" s="105"/>
      <c r="F60" s="105"/>
      <c r="G60" s="105"/>
      <c r="H60" s="105"/>
      <c r="I60" s="105"/>
      <c r="J60" s="106">
        <f>J91</f>
        <v>33744.730000000003</v>
      </c>
      <c r="L60" s="103"/>
    </row>
    <row r="61" spans="1:47" s="10" customFormat="1" ht="19.899999999999999" customHeight="1">
      <c r="B61" s="107"/>
      <c r="D61" s="108" t="s">
        <v>91</v>
      </c>
      <c r="E61" s="109"/>
      <c r="F61" s="109"/>
      <c r="G61" s="109"/>
      <c r="H61" s="109"/>
      <c r="I61" s="109"/>
      <c r="J61" s="110">
        <f>J92</f>
        <v>0</v>
      </c>
      <c r="L61" s="107"/>
    </row>
    <row r="62" spans="1:47" s="10" customFormat="1" ht="19.899999999999999" customHeight="1">
      <c r="B62" s="107"/>
      <c r="D62" s="108" t="s">
        <v>92</v>
      </c>
      <c r="E62" s="109"/>
      <c r="F62" s="109"/>
      <c r="G62" s="109"/>
      <c r="H62" s="109"/>
      <c r="I62" s="109"/>
      <c r="J62" s="110">
        <f>J123</f>
        <v>0</v>
      </c>
      <c r="L62" s="107"/>
    </row>
    <row r="63" spans="1:47" s="10" customFormat="1" ht="19.899999999999999" customHeight="1">
      <c r="B63" s="107"/>
      <c r="D63" s="108" t="s">
        <v>93</v>
      </c>
      <c r="E63" s="109"/>
      <c r="F63" s="109"/>
      <c r="G63" s="109"/>
      <c r="H63" s="109"/>
      <c r="I63" s="109"/>
      <c r="J63" s="110">
        <f>J164</f>
        <v>0</v>
      </c>
      <c r="L63" s="107"/>
    </row>
    <row r="64" spans="1:47" s="10" customFormat="1" ht="19.899999999999999" customHeight="1">
      <c r="B64" s="107"/>
      <c r="D64" s="108" t="s">
        <v>94</v>
      </c>
      <c r="E64" s="109"/>
      <c r="F64" s="109"/>
      <c r="G64" s="109"/>
      <c r="H64" s="109"/>
      <c r="I64" s="109"/>
      <c r="J64" s="110">
        <f>J170</f>
        <v>0</v>
      </c>
      <c r="L64" s="107"/>
    </row>
    <row r="65" spans="1:31" s="10" customFormat="1" ht="19.899999999999999" customHeight="1">
      <c r="B65" s="107"/>
      <c r="D65" s="108" t="s">
        <v>95</v>
      </c>
      <c r="E65" s="109"/>
      <c r="F65" s="109"/>
      <c r="G65" s="109"/>
      <c r="H65" s="109"/>
      <c r="I65" s="109"/>
      <c r="J65" s="110">
        <f>J217</f>
        <v>33744.730000000003</v>
      </c>
      <c r="L65" s="107"/>
    </row>
    <row r="66" spans="1:31" s="10" customFormat="1" ht="19.899999999999999" customHeight="1">
      <c r="B66" s="107"/>
      <c r="D66" s="108" t="s">
        <v>96</v>
      </c>
      <c r="E66" s="109"/>
      <c r="F66" s="109"/>
      <c r="G66" s="109"/>
      <c r="H66" s="109"/>
      <c r="I66" s="109"/>
      <c r="J66" s="110">
        <f>J233</f>
        <v>0</v>
      </c>
      <c r="L66" s="107"/>
    </row>
    <row r="67" spans="1:31" s="9" customFormat="1" ht="24.95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J236</f>
        <v>0</v>
      </c>
      <c r="L67" s="103"/>
    </row>
    <row r="68" spans="1:31" s="10" customFormat="1" ht="19.899999999999999" customHeight="1">
      <c r="B68" s="107"/>
      <c r="D68" s="108" t="s">
        <v>98</v>
      </c>
      <c r="E68" s="109"/>
      <c r="F68" s="109"/>
      <c r="G68" s="109"/>
      <c r="H68" s="109"/>
      <c r="I68" s="109"/>
      <c r="J68" s="110">
        <f>J237</f>
        <v>0</v>
      </c>
      <c r="L68" s="107"/>
    </row>
    <row r="69" spans="1:31" s="10" customFormat="1" ht="19.899999999999999" customHeight="1">
      <c r="B69" s="107"/>
      <c r="D69" s="108" t="s">
        <v>99</v>
      </c>
      <c r="E69" s="109"/>
      <c r="F69" s="109"/>
      <c r="G69" s="109"/>
      <c r="H69" s="109"/>
      <c r="I69" s="109"/>
      <c r="J69" s="110">
        <f>J241</f>
        <v>0</v>
      </c>
      <c r="L69" s="107"/>
    </row>
    <row r="70" spans="1:31" s="10" customFormat="1" ht="19.899999999999999" customHeight="1">
      <c r="B70" s="107"/>
      <c r="D70" s="108" t="s">
        <v>100</v>
      </c>
      <c r="E70" s="109"/>
      <c r="F70" s="109"/>
      <c r="G70" s="109"/>
      <c r="H70" s="109"/>
      <c r="I70" s="109"/>
      <c r="J70" s="110">
        <f>J256</f>
        <v>0</v>
      </c>
      <c r="L70" s="107"/>
    </row>
    <row r="71" spans="1:31" s="2" customFormat="1" ht="21.75" customHeight="1">
      <c r="A71" s="33"/>
      <c r="B71" s="34"/>
      <c r="C71" s="33"/>
      <c r="D71" s="33"/>
      <c r="E71" s="33"/>
      <c r="F71" s="33"/>
      <c r="G71" s="33"/>
      <c r="H71" s="33"/>
      <c r="I71" s="33"/>
      <c r="J71" s="33"/>
      <c r="K71" s="33"/>
      <c r="L71" s="86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>
      <c r="A72" s="33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86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6" spans="1:31" s="2" customFormat="1" ht="6.95" customHeight="1">
      <c r="A76" s="33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8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4.95" customHeight="1">
      <c r="A77" s="33"/>
      <c r="B77" s="34"/>
      <c r="C77" s="22" t="s">
        <v>101</v>
      </c>
      <c r="D77" s="33"/>
      <c r="E77" s="33"/>
      <c r="F77" s="33"/>
      <c r="G77" s="33"/>
      <c r="H77" s="33"/>
      <c r="I77" s="33"/>
      <c r="J77" s="33"/>
      <c r="K77" s="33"/>
      <c r="L77" s="8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86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17</v>
      </c>
      <c r="D79" s="33"/>
      <c r="E79" s="33"/>
      <c r="F79" s="33"/>
      <c r="G79" s="33"/>
      <c r="H79" s="33"/>
      <c r="I79" s="33"/>
      <c r="J79" s="33"/>
      <c r="K79" s="33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3"/>
      <c r="D80" s="33"/>
      <c r="E80" s="311" t="str">
        <f>E7</f>
        <v>Obnova povrchu v ulici Pod Strážištěm, Chomutov - Úsek 2</v>
      </c>
      <c r="F80" s="312"/>
      <c r="G80" s="312"/>
      <c r="H80" s="312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84</v>
      </c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6.5" customHeight="1">
      <c r="A82" s="33"/>
      <c r="B82" s="34"/>
      <c r="C82" s="33"/>
      <c r="D82" s="33"/>
      <c r="E82" s="292" t="str">
        <f>E9</f>
        <v>SO 101 - Komunikace</v>
      </c>
      <c r="F82" s="313"/>
      <c r="G82" s="313"/>
      <c r="H82" s="31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21</v>
      </c>
      <c r="D84" s="33"/>
      <c r="E84" s="33"/>
      <c r="F84" s="26" t="str">
        <f>F12</f>
        <v>Pod Strážištěm</v>
      </c>
      <c r="G84" s="33"/>
      <c r="H84" s="33"/>
      <c r="I84" s="28" t="s">
        <v>23</v>
      </c>
      <c r="J84" s="51" t="str">
        <f>IF(J12="","",J12)</f>
        <v>4. 8. 2022</v>
      </c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6.95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5.2" customHeight="1">
      <c r="A86" s="33"/>
      <c r="B86" s="34"/>
      <c r="C86" s="28" t="s">
        <v>25</v>
      </c>
      <c r="D86" s="33"/>
      <c r="E86" s="33"/>
      <c r="F86" s="26" t="str">
        <f>E15</f>
        <v>Statutární město Chomutov</v>
      </c>
      <c r="G86" s="33"/>
      <c r="H86" s="33"/>
      <c r="I86" s="28" t="s">
        <v>31</v>
      </c>
      <c r="J86" s="31" t="str">
        <f>E21</f>
        <v>KAP atelier</v>
      </c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5.2" customHeight="1">
      <c r="A87" s="33"/>
      <c r="B87" s="34"/>
      <c r="C87" s="28" t="s">
        <v>29</v>
      </c>
      <c r="D87" s="33"/>
      <c r="E87" s="33"/>
      <c r="F87" s="26" t="str">
        <f>IF(E18="","",E18)</f>
        <v>Vyplň údaj</v>
      </c>
      <c r="G87" s="33"/>
      <c r="H87" s="33"/>
      <c r="I87" s="28" t="s">
        <v>34</v>
      </c>
      <c r="J87" s="31" t="str">
        <f>E24</f>
        <v xml:space="preserve"> 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0.3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11" customFormat="1" ht="29.25" customHeight="1">
      <c r="A89" s="111"/>
      <c r="B89" s="112"/>
      <c r="C89" s="113" t="s">
        <v>102</v>
      </c>
      <c r="D89" s="114" t="s">
        <v>57</v>
      </c>
      <c r="E89" s="114" t="s">
        <v>53</v>
      </c>
      <c r="F89" s="114" t="s">
        <v>54</v>
      </c>
      <c r="G89" s="114" t="s">
        <v>103</v>
      </c>
      <c r="H89" s="114" t="s">
        <v>104</v>
      </c>
      <c r="I89" s="114" t="s">
        <v>105</v>
      </c>
      <c r="J89" s="114" t="s">
        <v>88</v>
      </c>
      <c r="K89" s="115" t="s">
        <v>106</v>
      </c>
      <c r="L89" s="116"/>
      <c r="M89" s="58" t="s">
        <v>3</v>
      </c>
      <c r="N89" s="59" t="s">
        <v>42</v>
      </c>
      <c r="O89" s="59" t="s">
        <v>107</v>
      </c>
      <c r="P89" s="59" t="s">
        <v>108</v>
      </c>
      <c r="Q89" s="59" t="s">
        <v>109</v>
      </c>
      <c r="R89" s="59" t="s">
        <v>110</v>
      </c>
      <c r="S89" s="59" t="s">
        <v>111</v>
      </c>
      <c r="T89" s="60" t="s">
        <v>112</v>
      </c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</row>
    <row r="90" spans="1:65" s="2" customFormat="1" ht="22.9" customHeight="1">
      <c r="A90" s="33"/>
      <c r="B90" s="34"/>
      <c r="C90" s="65" t="s">
        <v>113</v>
      </c>
      <c r="D90" s="33"/>
      <c r="E90" s="33"/>
      <c r="F90" s="33"/>
      <c r="G90" s="33"/>
      <c r="H90" s="33"/>
      <c r="I90" s="33"/>
      <c r="J90" s="117">
        <f>BK90</f>
        <v>33744.730000000003</v>
      </c>
      <c r="K90" s="33"/>
      <c r="L90" s="34"/>
      <c r="M90" s="61"/>
      <c r="N90" s="52"/>
      <c r="O90" s="62"/>
      <c r="P90" s="118">
        <f>P91+P236</f>
        <v>0</v>
      </c>
      <c r="Q90" s="62"/>
      <c r="R90" s="118">
        <f>R91+R236</f>
        <v>1893.5723194</v>
      </c>
      <c r="S90" s="62"/>
      <c r="T90" s="119">
        <f>T91+T236</f>
        <v>1522.6785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8" t="s">
        <v>71</v>
      </c>
      <c r="AU90" s="18" t="s">
        <v>89</v>
      </c>
      <c r="BK90" s="120">
        <f>BK91+BK236</f>
        <v>33744.730000000003</v>
      </c>
    </row>
    <row r="91" spans="1:65" s="12" customFormat="1" ht="25.9" customHeight="1">
      <c r="B91" s="121"/>
      <c r="D91" s="122" t="s">
        <v>71</v>
      </c>
      <c r="E91" s="123" t="s">
        <v>114</v>
      </c>
      <c r="F91" s="123" t="s">
        <v>115</v>
      </c>
      <c r="I91" s="124"/>
      <c r="J91" s="125">
        <f>BK91</f>
        <v>33744.730000000003</v>
      </c>
      <c r="L91" s="121"/>
      <c r="M91" s="126"/>
      <c r="N91" s="127"/>
      <c r="O91" s="127"/>
      <c r="P91" s="128">
        <f>P92+P123+P164+P170+P217+P233</f>
        <v>0</v>
      </c>
      <c r="Q91" s="127"/>
      <c r="R91" s="128">
        <f>R92+R123+R164+R170+R217+R233</f>
        <v>1893.5723194</v>
      </c>
      <c r="S91" s="127"/>
      <c r="T91" s="129">
        <f>T92+T123+T164+T170+T217+T233</f>
        <v>1522.6785</v>
      </c>
      <c r="AR91" s="122" t="s">
        <v>80</v>
      </c>
      <c r="AT91" s="130" t="s">
        <v>71</v>
      </c>
      <c r="AU91" s="130" t="s">
        <v>72</v>
      </c>
      <c r="AY91" s="122" t="s">
        <v>116</v>
      </c>
      <c r="BK91" s="131">
        <f>BK92+BK123+BK164+BK170+BK217+BK233</f>
        <v>33744.730000000003</v>
      </c>
    </row>
    <row r="92" spans="1:65" s="12" customFormat="1" ht="22.9" customHeight="1">
      <c r="B92" s="121"/>
      <c r="D92" s="122" t="s">
        <v>71</v>
      </c>
      <c r="E92" s="132" t="s">
        <v>80</v>
      </c>
      <c r="F92" s="132" t="s">
        <v>117</v>
      </c>
      <c r="I92" s="124"/>
      <c r="J92" s="133">
        <f>BK92</f>
        <v>0</v>
      </c>
      <c r="L92" s="121"/>
      <c r="M92" s="126"/>
      <c r="N92" s="127"/>
      <c r="O92" s="127"/>
      <c r="P92" s="128">
        <f>SUM(P93:P122)</f>
        <v>0</v>
      </c>
      <c r="Q92" s="127"/>
      <c r="R92" s="128">
        <f>SUM(R93:R122)</f>
        <v>0.45243499999999992</v>
      </c>
      <c r="S92" s="127"/>
      <c r="T92" s="129">
        <f>SUM(T93:T122)</f>
        <v>1496.2284999999999</v>
      </c>
      <c r="AR92" s="122" t="s">
        <v>80</v>
      </c>
      <c r="AT92" s="130" t="s">
        <v>71</v>
      </c>
      <c r="AU92" s="130" t="s">
        <v>80</v>
      </c>
      <c r="AY92" s="122" t="s">
        <v>116</v>
      </c>
      <c r="BK92" s="131">
        <f>SUM(BK93:BK122)</f>
        <v>0</v>
      </c>
    </row>
    <row r="93" spans="1:65" s="2" customFormat="1" ht="37.9" customHeight="1">
      <c r="A93" s="33"/>
      <c r="B93" s="134"/>
      <c r="C93" s="135" t="s">
        <v>80</v>
      </c>
      <c r="D93" s="135" t="s">
        <v>118</v>
      </c>
      <c r="E93" s="136" t="s">
        <v>119</v>
      </c>
      <c r="F93" s="137" t="s">
        <v>120</v>
      </c>
      <c r="G93" s="138" t="s">
        <v>121</v>
      </c>
      <c r="H93" s="139">
        <v>1169.5</v>
      </c>
      <c r="I93" s="140"/>
      <c r="J93" s="141">
        <f>ROUND(I93*H93,2)</f>
        <v>0</v>
      </c>
      <c r="K93" s="137" t="s">
        <v>122</v>
      </c>
      <c r="L93" s="34"/>
      <c r="M93" s="142" t="s">
        <v>3</v>
      </c>
      <c r="N93" s="143" t="s">
        <v>43</v>
      </c>
      <c r="O93" s="54"/>
      <c r="P93" s="144">
        <f>O93*H93</f>
        <v>0</v>
      </c>
      <c r="Q93" s="144">
        <v>0</v>
      </c>
      <c r="R93" s="144">
        <f>Q93*H93</f>
        <v>0</v>
      </c>
      <c r="S93" s="144">
        <v>0.5</v>
      </c>
      <c r="T93" s="145">
        <f>S93*H93</f>
        <v>584.75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46" t="s">
        <v>123</v>
      </c>
      <c r="AT93" s="146" t="s">
        <v>118</v>
      </c>
      <c r="AU93" s="146" t="s">
        <v>82</v>
      </c>
      <c r="AY93" s="18" t="s">
        <v>116</v>
      </c>
      <c r="BE93" s="147">
        <f>IF(N93="základní",J93,0)</f>
        <v>0</v>
      </c>
      <c r="BF93" s="147">
        <f>IF(N93="snížená",J93,0)</f>
        <v>0</v>
      </c>
      <c r="BG93" s="147">
        <f>IF(N93="zákl. přenesená",J93,0)</f>
        <v>0</v>
      </c>
      <c r="BH93" s="147">
        <f>IF(N93="sníž. přenesená",J93,0)</f>
        <v>0</v>
      </c>
      <c r="BI93" s="147">
        <f>IF(N93="nulová",J93,0)</f>
        <v>0</v>
      </c>
      <c r="BJ93" s="18" t="s">
        <v>80</v>
      </c>
      <c r="BK93" s="147">
        <f>ROUND(I93*H93,2)</f>
        <v>0</v>
      </c>
      <c r="BL93" s="18" t="s">
        <v>123</v>
      </c>
      <c r="BM93" s="146" t="s">
        <v>124</v>
      </c>
    </row>
    <row r="94" spans="1:65" s="2" customFormat="1" ht="11.25">
      <c r="A94" s="33"/>
      <c r="B94" s="34"/>
      <c r="C94" s="33"/>
      <c r="D94" s="148" t="s">
        <v>125</v>
      </c>
      <c r="E94" s="33"/>
      <c r="F94" s="149" t="s">
        <v>126</v>
      </c>
      <c r="G94" s="33"/>
      <c r="H94" s="33"/>
      <c r="I94" s="150"/>
      <c r="J94" s="33"/>
      <c r="K94" s="33"/>
      <c r="L94" s="34"/>
      <c r="M94" s="151"/>
      <c r="N94" s="152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125</v>
      </c>
      <c r="AU94" s="18" t="s">
        <v>82</v>
      </c>
    </row>
    <row r="95" spans="1:65" s="13" customFormat="1" ht="11.25">
      <c r="B95" s="153"/>
      <c r="D95" s="154" t="s">
        <v>127</v>
      </c>
      <c r="E95" s="155" t="s">
        <v>3</v>
      </c>
      <c r="F95" s="156" t="s">
        <v>128</v>
      </c>
      <c r="H95" s="155" t="s">
        <v>3</v>
      </c>
      <c r="I95" s="157"/>
      <c r="L95" s="153"/>
      <c r="M95" s="158"/>
      <c r="N95" s="159"/>
      <c r="O95" s="159"/>
      <c r="P95" s="159"/>
      <c r="Q95" s="159"/>
      <c r="R95" s="159"/>
      <c r="S95" s="159"/>
      <c r="T95" s="160"/>
      <c r="AT95" s="155" t="s">
        <v>127</v>
      </c>
      <c r="AU95" s="155" t="s">
        <v>82</v>
      </c>
      <c r="AV95" s="13" t="s">
        <v>80</v>
      </c>
      <c r="AW95" s="13" t="s">
        <v>33</v>
      </c>
      <c r="AX95" s="13" t="s">
        <v>72</v>
      </c>
      <c r="AY95" s="155" t="s">
        <v>116</v>
      </c>
    </row>
    <row r="96" spans="1:65" s="14" customFormat="1" ht="11.25">
      <c r="B96" s="161"/>
      <c r="D96" s="154" t="s">
        <v>127</v>
      </c>
      <c r="E96" s="162" t="s">
        <v>3</v>
      </c>
      <c r="F96" s="163" t="s">
        <v>129</v>
      </c>
      <c r="H96" s="164">
        <v>1169.5</v>
      </c>
      <c r="I96" s="165"/>
      <c r="L96" s="161"/>
      <c r="M96" s="166"/>
      <c r="N96" s="167"/>
      <c r="O96" s="167"/>
      <c r="P96" s="167"/>
      <c r="Q96" s="167"/>
      <c r="R96" s="167"/>
      <c r="S96" s="167"/>
      <c r="T96" s="168"/>
      <c r="AT96" s="162" t="s">
        <v>127</v>
      </c>
      <c r="AU96" s="162" t="s">
        <v>82</v>
      </c>
      <c r="AV96" s="14" t="s">
        <v>82</v>
      </c>
      <c r="AW96" s="14" t="s">
        <v>33</v>
      </c>
      <c r="AX96" s="14" t="s">
        <v>72</v>
      </c>
      <c r="AY96" s="162" t="s">
        <v>116</v>
      </c>
    </row>
    <row r="97" spans="1:65" s="15" customFormat="1" ht="11.25">
      <c r="B97" s="169"/>
      <c r="D97" s="154" t="s">
        <v>127</v>
      </c>
      <c r="E97" s="170" t="s">
        <v>3</v>
      </c>
      <c r="F97" s="171" t="s">
        <v>130</v>
      </c>
      <c r="H97" s="172">
        <v>1169.5</v>
      </c>
      <c r="I97" s="173"/>
      <c r="L97" s="169"/>
      <c r="M97" s="174"/>
      <c r="N97" s="175"/>
      <c r="O97" s="175"/>
      <c r="P97" s="175"/>
      <c r="Q97" s="175"/>
      <c r="R97" s="175"/>
      <c r="S97" s="175"/>
      <c r="T97" s="176"/>
      <c r="AT97" s="170" t="s">
        <v>127</v>
      </c>
      <c r="AU97" s="170" t="s">
        <v>82</v>
      </c>
      <c r="AV97" s="15" t="s">
        <v>123</v>
      </c>
      <c r="AW97" s="15" t="s">
        <v>33</v>
      </c>
      <c r="AX97" s="15" t="s">
        <v>80</v>
      </c>
      <c r="AY97" s="170" t="s">
        <v>116</v>
      </c>
    </row>
    <row r="98" spans="1:65" s="2" customFormat="1" ht="24.2" customHeight="1">
      <c r="A98" s="33"/>
      <c r="B98" s="134"/>
      <c r="C98" s="135" t="s">
        <v>82</v>
      </c>
      <c r="D98" s="135" t="s">
        <v>118</v>
      </c>
      <c r="E98" s="136" t="s">
        <v>131</v>
      </c>
      <c r="F98" s="137" t="s">
        <v>132</v>
      </c>
      <c r="G98" s="138" t="s">
        <v>121</v>
      </c>
      <c r="H98" s="139">
        <v>160.5</v>
      </c>
      <c r="I98" s="140"/>
      <c r="J98" s="141">
        <f>ROUND(I98*H98,2)</f>
        <v>0</v>
      </c>
      <c r="K98" s="137" t="s">
        <v>122</v>
      </c>
      <c r="L98" s="34"/>
      <c r="M98" s="142" t="s">
        <v>3</v>
      </c>
      <c r="N98" s="143" t="s">
        <v>43</v>
      </c>
      <c r="O98" s="54"/>
      <c r="P98" s="144">
        <f>O98*H98</f>
        <v>0</v>
      </c>
      <c r="Q98" s="144">
        <v>5.0000000000000002E-5</v>
      </c>
      <c r="R98" s="144">
        <f>Q98*H98</f>
        <v>8.0250000000000009E-3</v>
      </c>
      <c r="S98" s="144">
        <v>0.115</v>
      </c>
      <c r="T98" s="145">
        <f>S98*H98</f>
        <v>18.4575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46" t="s">
        <v>123</v>
      </c>
      <c r="AT98" s="146" t="s">
        <v>118</v>
      </c>
      <c r="AU98" s="146" t="s">
        <v>82</v>
      </c>
      <c r="AY98" s="18" t="s">
        <v>116</v>
      </c>
      <c r="BE98" s="147">
        <f>IF(N98="základní",J98,0)</f>
        <v>0</v>
      </c>
      <c r="BF98" s="147">
        <f>IF(N98="snížená",J98,0)</f>
        <v>0</v>
      </c>
      <c r="BG98" s="147">
        <f>IF(N98="zákl. přenesená",J98,0)</f>
        <v>0</v>
      </c>
      <c r="BH98" s="147">
        <f>IF(N98="sníž. přenesená",J98,0)</f>
        <v>0</v>
      </c>
      <c r="BI98" s="147">
        <f>IF(N98="nulová",J98,0)</f>
        <v>0</v>
      </c>
      <c r="BJ98" s="18" t="s">
        <v>80</v>
      </c>
      <c r="BK98" s="147">
        <f>ROUND(I98*H98,2)</f>
        <v>0</v>
      </c>
      <c r="BL98" s="18" t="s">
        <v>123</v>
      </c>
      <c r="BM98" s="146" t="s">
        <v>133</v>
      </c>
    </row>
    <row r="99" spans="1:65" s="2" customFormat="1" ht="11.25">
      <c r="A99" s="33"/>
      <c r="B99" s="34"/>
      <c r="C99" s="33"/>
      <c r="D99" s="148" t="s">
        <v>125</v>
      </c>
      <c r="E99" s="33"/>
      <c r="F99" s="149" t="s">
        <v>134</v>
      </c>
      <c r="G99" s="33"/>
      <c r="H99" s="33"/>
      <c r="I99" s="150"/>
      <c r="J99" s="33"/>
      <c r="K99" s="33"/>
      <c r="L99" s="34"/>
      <c r="M99" s="151"/>
      <c r="N99" s="152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8" t="s">
        <v>125</v>
      </c>
      <c r="AU99" s="18" t="s">
        <v>82</v>
      </c>
    </row>
    <row r="100" spans="1:65" s="13" customFormat="1" ht="11.25">
      <c r="B100" s="153"/>
      <c r="D100" s="154" t="s">
        <v>127</v>
      </c>
      <c r="E100" s="155" t="s">
        <v>3</v>
      </c>
      <c r="F100" s="156" t="s">
        <v>135</v>
      </c>
      <c r="H100" s="155" t="s">
        <v>3</v>
      </c>
      <c r="I100" s="157"/>
      <c r="L100" s="153"/>
      <c r="M100" s="158"/>
      <c r="N100" s="159"/>
      <c r="O100" s="159"/>
      <c r="P100" s="159"/>
      <c r="Q100" s="159"/>
      <c r="R100" s="159"/>
      <c r="S100" s="159"/>
      <c r="T100" s="160"/>
      <c r="AT100" s="155" t="s">
        <v>127</v>
      </c>
      <c r="AU100" s="155" t="s">
        <v>82</v>
      </c>
      <c r="AV100" s="13" t="s">
        <v>80</v>
      </c>
      <c r="AW100" s="13" t="s">
        <v>33</v>
      </c>
      <c r="AX100" s="13" t="s">
        <v>72</v>
      </c>
      <c r="AY100" s="155" t="s">
        <v>116</v>
      </c>
    </row>
    <row r="101" spans="1:65" s="14" customFormat="1" ht="11.25">
      <c r="B101" s="161"/>
      <c r="D101" s="154" t="s">
        <v>127</v>
      </c>
      <c r="E101" s="162" t="s">
        <v>3</v>
      </c>
      <c r="F101" s="163" t="s">
        <v>136</v>
      </c>
      <c r="H101" s="164">
        <v>160.5</v>
      </c>
      <c r="I101" s="165"/>
      <c r="L101" s="161"/>
      <c r="M101" s="166"/>
      <c r="N101" s="167"/>
      <c r="O101" s="167"/>
      <c r="P101" s="167"/>
      <c r="Q101" s="167"/>
      <c r="R101" s="167"/>
      <c r="S101" s="167"/>
      <c r="T101" s="168"/>
      <c r="AT101" s="162" t="s">
        <v>127</v>
      </c>
      <c r="AU101" s="162" t="s">
        <v>82</v>
      </c>
      <c r="AV101" s="14" t="s">
        <v>82</v>
      </c>
      <c r="AW101" s="14" t="s">
        <v>33</v>
      </c>
      <c r="AX101" s="14" t="s">
        <v>80</v>
      </c>
      <c r="AY101" s="162" t="s">
        <v>116</v>
      </c>
    </row>
    <row r="102" spans="1:65" s="2" customFormat="1" ht="24.2" customHeight="1">
      <c r="A102" s="33"/>
      <c r="B102" s="134"/>
      <c r="C102" s="135" t="s">
        <v>137</v>
      </c>
      <c r="D102" s="135" t="s">
        <v>118</v>
      </c>
      <c r="E102" s="136" t="s">
        <v>138</v>
      </c>
      <c r="F102" s="137" t="s">
        <v>139</v>
      </c>
      <c r="G102" s="138" t="s">
        <v>121</v>
      </c>
      <c r="H102" s="139">
        <v>2339</v>
      </c>
      <c r="I102" s="140"/>
      <c r="J102" s="141">
        <f>ROUND(I102*H102,2)</f>
        <v>0</v>
      </c>
      <c r="K102" s="137" t="s">
        <v>122</v>
      </c>
      <c r="L102" s="34"/>
      <c r="M102" s="142" t="s">
        <v>3</v>
      </c>
      <c r="N102" s="143" t="s">
        <v>43</v>
      </c>
      <c r="O102" s="54"/>
      <c r="P102" s="144">
        <f>O102*H102</f>
        <v>0</v>
      </c>
      <c r="Q102" s="144">
        <v>6.0000000000000002E-5</v>
      </c>
      <c r="R102" s="144">
        <f>Q102*H102</f>
        <v>0.14033999999999999</v>
      </c>
      <c r="S102" s="144">
        <v>9.1999999999999998E-2</v>
      </c>
      <c r="T102" s="145">
        <f>S102*H102</f>
        <v>215.18799999999999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46" t="s">
        <v>123</v>
      </c>
      <c r="AT102" s="146" t="s">
        <v>118</v>
      </c>
      <c r="AU102" s="146" t="s">
        <v>82</v>
      </c>
      <c r="AY102" s="18" t="s">
        <v>116</v>
      </c>
      <c r="BE102" s="147">
        <f>IF(N102="základní",J102,0)</f>
        <v>0</v>
      </c>
      <c r="BF102" s="147">
        <f>IF(N102="snížená",J102,0)</f>
        <v>0</v>
      </c>
      <c r="BG102" s="147">
        <f>IF(N102="zákl. přenesená",J102,0)</f>
        <v>0</v>
      </c>
      <c r="BH102" s="147">
        <f>IF(N102="sníž. přenesená",J102,0)</f>
        <v>0</v>
      </c>
      <c r="BI102" s="147">
        <f>IF(N102="nulová",J102,0)</f>
        <v>0</v>
      </c>
      <c r="BJ102" s="18" t="s">
        <v>80</v>
      </c>
      <c r="BK102" s="147">
        <f>ROUND(I102*H102,2)</f>
        <v>0</v>
      </c>
      <c r="BL102" s="18" t="s">
        <v>123</v>
      </c>
      <c r="BM102" s="146" t="s">
        <v>140</v>
      </c>
    </row>
    <row r="103" spans="1:65" s="2" customFormat="1" ht="11.25">
      <c r="A103" s="33"/>
      <c r="B103" s="34"/>
      <c r="C103" s="33"/>
      <c r="D103" s="148" t="s">
        <v>125</v>
      </c>
      <c r="E103" s="33"/>
      <c r="F103" s="149" t="s">
        <v>141</v>
      </c>
      <c r="G103" s="33"/>
      <c r="H103" s="33"/>
      <c r="I103" s="150"/>
      <c r="J103" s="33"/>
      <c r="K103" s="33"/>
      <c r="L103" s="34"/>
      <c r="M103" s="151"/>
      <c r="N103" s="152"/>
      <c r="O103" s="54"/>
      <c r="P103" s="54"/>
      <c r="Q103" s="54"/>
      <c r="R103" s="54"/>
      <c r="S103" s="54"/>
      <c r="T103" s="55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8" t="s">
        <v>125</v>
      </c>
      <c r="AU103" s="18" t="s">
        <v>82</v>
      </c>
    </row>
    <row r="104" spans="1:65" s="13" customFormat="1" ht="11.25">
      <c r="B104" s="153"/>
      <c r="D104" s="154" t="s">
        <v>127</v>
      </c>
      <c r="E104" s="155" t="s">
        <v>3</v>
      </c>
      <c r="F104" s="156" t="s">
        <v>142</v>
      </c>
      <c r="H104" s="155" t="s">
        <v>3</v>
      </c>
      <c r="I104" s="157"/>
      <c r="L104" s="153"/>
      <c r="M104" s="158"/>
      <c r="N104" s="159"/>
      <c r="O104" s="159"/>
      <c r="P104" s="159"/>
      <c r="Q104" s="159"/>
      <c r="R104" s="159"/>
      <c r="S104" s="159"/>
      <c r="T104" s="160"/>
      <c r="AT104" s="155" t="s">
        <v>127</v>
      </c>
      <c r="AU104" s="155" t="s">
        <v>82</v>
      </c>
      <c r="AV104" s="13" t="s">
        <v>80</v>
      </c>
      <c r="AW104" s="13" t="s">
        <v>33</v>
      </c>
      <c r="AX104" s="13" t="s">
        <v>72</v>
      </c>
      <c r="AY104" s="155" t="s">
        <v>116</v>
      </c>
    </row>
    <row r="105" spans="1:65" s="14" customFormat="1" ht="11.25">
      <c r="B105" s="161"/>
      <c r="D105" s="154" t="s">
        <v>127</v>
      </c>
      <c r="E105" s="162" t="s">
        <v>3</v>
      </c>
      <c r="F105" s="163" t="s">
        <v>143</v>
      </c>
      <c r="H105" s="164">
        <v>2339</v>
      </c>
      <c r="I105" s="165"/>
      <c r="L105" s="161"/>
      <c r="M105" s="166"/>
      <c r="N105" s="167"/>
      <c r="O105" s="167"/>
      <c r="P105" s="167"/>
      <c r="Q105" s="167"/>
      <c r="R105" s="167"/>
      <c r="S105" s="167"/>
      <c r="T105" s="168"/>
      <c r="AT105" s="162" t="s">
        <v>127</v>
      </c>
      <c r="AU105" s="162" t="s">
        <v>82</v>
      </c>
      <c r="AV105" s="14" t="s">
        <v>82</v>
      </c>
      <c r="AW105" s="14" t="s">
        <v>33</v>
      </c>
      <c r="AX105" s="14" t="s">
        <v>80</v>
      </c>
      <c r="AY105" s="162" t="s">
        <v>116</v>
      </c>
    </row>
    <row r="106" spans="1:65" s="2" customFormat="1" ht="24.2" customHeight="1">
      <c r="A106" s="33"/>
      <c r="B106" s="134"/>
      <c r="C106" s="135" t="s">
        <v>123</v>
      </c>
      <c r="D106" s="135" t="s">
        <v>118</v>
      </c>
      <c r="E106" s="136" t="s">
        <v>144</v>
      </c>
      <c r="F106" s="137" t="s">
        <v>145</v>
      </c>
      <c r="G106" s="138" t="s">
        <v>121</v>
      </c>
      <c r="H106" s="139">
        <v>2339</v>
      </c>
      <c r="I106" s="140"/>
      <c r="J106" s="141">
        <f>ROUND(I106*H106,2)</f>
        <v>0</v>
      </c>
      <c r="K106" s="137" t="s">
        <v>122</v>
      </c>
      <c r="L106" s="34"/>
      <c r="M106" s="142" t="s">
        <v>3</v>
      </c>
      <c r="N106" s="143" t="s">
        <v>43</v>
      </c>
      <c r="O106" s="54"/>
      <c r="P106" s="144">
        <f>O106*H106</f>
        <v>0</v>
      </c>
      <c r="Q106" s="144">
        <v>1.2999999999999999E-4</v>
      </c>
      <c r="R106" s="144">
        <f>Q106*H106</f>
        <v>0.30406999999999995</v>
      </c>
      <c r="S106" s="144">
        <v>0.23</v>
      </c>
      <c r="T106" s="145">
        <f>S106*H106</f>
        <v>537.97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46" t="s">
        <v>123</v>
      </c>
      <c r="AT106" s="146" t="s">
        <v>118</v>
      </c>
      <c r="AU106" s="146" t="s">
        <v>82</v>
      </c>
      <c r="AY106" s="18" t="s">
        <v>116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8" t="s">
        <v>80</v>
      </c>
      <c r="BK106" s="147">
        <f>ROUND(I106*H106,2)</f>
        <v>0</v>
      </c>
      <c r="BL106" s="18" t="s">
        <v>123</v>
      </c>
      <c r="BM106" s="146" t="s">
        <v>146</v>
      </c>
    </row>
    <row r="107" spans="1:65" s="2" customFormat="1" ht="11.25">
      <c r="A107" s="33"/>
      <c r="B107" s="34"/>
      <c r="C107" s="33"/>
      <c r="D107" s="148" t="s">
        <v>125</v>
      </c>
      <c r="E107" s="33"/>
      <c r="F107" s="149" t="s">
        <v>147</v>
      </c>
      <c r="G107" s="33"/>
      <c r="H107" s="33"/>
      <c r="I107" s="150"/>
      <c r="J107" s="33"/>
      <c r="K107" s="33"/>
      <c r="L107" s="34"/>
      <c r="M107" s="151"/>
      <c r="N107" s="152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125</v>
      </c>
      <c r="AU107" s="18" t="s">
        <v>82</v>
      </c>
    </row>
    <row r="108" spans="1:65" s="13" customFormat="1" ht="11.25">
      <c r="B108" s="153"/>
      <c r="D108" s="154" t="s">
        <v>127</v>
      </c>
      <c r="E108" s="155" t="s">
        <v>3</v>
      </c>
      <c r="F108" s="156" t="s">
        <v>148</v>
      </c>
      <c r="H108" s="155" t="s">
        <v>3</v>
      </c>
      <c r="I108" s="157"/>
      <c r="L108" s="153"/>
      <c r="M108" s="158"/>
      <c r="N108" s="159"/>
      <c r="O108" s="159"/>
      <c r="P108" s="159"/>
      <c r="Q108" s="159"/>
      <c r="R108" s="159"/>
      <c r="S108" s="159"/>
      <c r="T108" s="160"/>
      <c r="AT108" s="155" t="s">
        <v>127</v>
      </c>
      <c r="AU108" s="155" t="s">
        <v>82</v>
      </c>
      <c r="AV108" s="13" t="s">
        <v>80</v>
      </c>
      <c r="AW108" s="13" t="s">
        <v>33</v>
      </c>
      <c r="AX108" s="13" t="s">
        <v>72</v>
      </c>
      <c r="AY108" s="155" t="s">
        <v>116</v>
      </c>
    </row>
    <row r="109" spans="1:65" s="14" customFormat="1" ht="11.25">
      <c r="B109" s="161"/>
      <c r="D109" s="154" t="s">
        <v>127</v>
      </c>
      <c r="E109" s="162" t="s">
        <v>3</v>
      </c>
      <c r="F109" s="163" t="s">
        <v>143</v>
      </c>
      <c r="H109" s="164">
        <v>2339</v>
      </c>
      <c r="I109" s="165"/>
      <c r="L109" s="161"/>
      <c r="M109" s="166"/>
      <c r="N109" s="167"/>
      <c r="O109" s="167"/>
      <c r="P109" s="167"/>
      <c r="Q109" s="167"/>
      <c r="R109" s="167"/>
      <c r="S109" s="167"/>
      <c r="T109" s="168"/>
      <c r="AT109" s="162" t="s">
        <v>127</v>
      </c>
      <c r="AU109" s="162" t="s">
        <v>82</v>
      </c>
      <c r="AV109" s="14" t="s">
        <v>82</v>
      </c>
      <c r="AW109" s="14" t="s">
        <v>33</v>
      </c>
      <c r="AX109" s="14" t="s">
        <v>80</v>
      </c>
      <c r="AY109" s="162" t="s">
        <v>116</v>
      </c>
    </row>
    <row r="110" spans="1:65" s="2" customFormat="1" ht="24.2" customHeight="1">
      <c r="A110" s="33"/>
      <c r="B110" s="134"/>
      <c r="C110" s="135" t="s">
        <v>149</v>
      </c>
      <c r="D110" s="135" t="s">
        <v>118</v>
      </c>
      <c r="E110" s="136" t="s">
        <v>150</v>
      </c>
      <c r="F110" s="137" t="s">
        <v>151</v>
      </c>
      <c r="G110" s="138" t="s">
        <v>152</v>
      </c>
      <c r="H110" s="139">
        <v>608.1</v>
      </c>
      <c r="I110" s="140"/>
      <c r="J110" s="141">
        <f>ROUND(I110*H110,2)</f>
        <v>0</v>
      </c>
      <c r="K110" s="137" t="s">
        <v>122</v>
      </c>
      <c r="L110" s="34"/>
      <c r="M110" s="142" t="s">
        <v>3</v>
      </c>
      <c r="N110" s="143" t="s">
        <v>43</v>
      </c>
      <c r="O110" s="54"/>
      <c r="P110" s="144">
        <f>O110*H110</f>
        <v>0</v>
      </c>
      <c r="Q110" s="144">
        <v>0</v>
      </c>
      <c r="R110" s="144">
        <f>Q110*H110</f>
        <v>0</v>
      </c>
      <c r="S110" s="144">
        <v>0.23</v>
      </c>
      <c r="T110" s="145">
        <f>S110*H110</f>
        <v>139.863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6" t="s">
        <v>123</v>
      </c>
      <c r="AT110" s="146" t="s">
        <v>118</v>
      </c>
      <c r="AU110" s="146" t="s">
        <v>82</v>
      </c>
      <c r="AY110" s="18" t="s">
        <v>116</v>
      </c>
      <c r="BE110" s="147">
        <f>IF(N110="základní",J110,0)</f>
        <v>0</v>
      </c>
      <c r="BF110" s="147">
        <f>IF(N110="snížená",J110,0)</f>
        <v>0</v>
      </c>
      <c r="BG110" s="147">
        <f>IF(N110="zákl. přenesená",J110,0)</f>
        <v>0</v>
      </c>
      <c r="BH110" s="147">
        <f>IF(N110="sníž. přenesená",J110,0)</f>
        <v>0</v>
      </c>
      <c r="BI110" s="147">
        <f>IF(N110="nulová",J110,0)</f>
        <v>0</v>
      </c>
      <c r="BJ110" s="18" t="s">
        <v>80</v>
      </c>
      <c r="BK110" s="147">
        <f>ROUND(I110*H110,2)</f>
        <v>0</v>
      </c>
      <c r="BL110" s="18" t="s">
        <v>123</v>
      </c>
      <c r="BM110" s="146" t="s">
        <v>153</v>
      </c>
    </row>
    <row r="111" spans="1:65" s="2" customFormat="1" ht="11.25">
      <c r="A111" s="33"/>
      <c r="B111" s="34"/>
      <c r="C111" s="33"/>
      <c r="D111" s="148" t="s">
        <v>125</v>
      </c>
      <c r="E111" s="33"/>
      <c r="F111" s="149" t="s">
        <v>154</v>
      </c>
      <c r="G111" s="33"/>
      <c r="H111" s="33"/>
      <c r="I111" s="150"/>
      <c r="J111" s="33"/>
      <c r="K111" s="33"/>
      <c r="L111" s="34"/>
      <c r="M111" s="151"/>
      <c r="N111" s="152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125</v>
      </c>
      <c r="AU111" s="18" t="s">
        <v>82</v>
      </c>
    </row>
    <row r="112" spans="1:65" s="14" customFormat="1" ht="11.25">
      <c r="B112" s="161"/>
      <c r="D112" s="154" t="s">
        <v>127</v>
      </c>
      <c r="E112" s="162" t="s">
        <v>3</v>
      </c>
      <c r="F112" s="163" t="s">
        <v>155</v>
      </c>
      <c r="H112" s="164">
        <v>608.1</v>
      </c>
      <c r="I112" s="165"/>
      <c r="L112" s="161"/>
      <c r="M112" s="166"/>
      <c r="N112" s="167"/>
      <c r="O112" s="167"/>
      <c r="P112" s="167"/>
      <c r="Q112" s="167"/>
      <c r="R112" s="167"/>
      <c r="S112" s="167"/>
      <c r="T112" s="168"/>
      <c r="AT112" s="162" t="s">
        <v>127</v>
      </c>
      <c r="AU112" s="162" t="s">
        <v>82</v>
      </c>
      <c r="AV112" s="14" t="s">
        <v>82</v>
      </c>
      <c r="AW112" s="14" t="s">
        <v>33</v>
      </c>
      <c r="AX112" s="14" t="s">
        <v>80</v>
      </c>
      <c r="AY112" s="162" t="s">
        <v>116</v>
      </c>
    </row>
    <row r="113" spans="1:65" s="2" customFormat="1" ht="24.2" customHeight="1">
      <c r="A113" s="33"/>
      <c r="B113" s="134"/>
      <c r="C113" s="135" t="s">
        <v>156</v>
      </c>
      <c r="D113" s="135" t="s">
        <v>118</v>
      </c>
      <c r="E113" s="136" t="s">
        <v>157</v>
      </c>
      <c r="F113" s="137" t="s">
        <v>158</v>
      </c>
      <c r="G113" s="138" t="s">
        <v>159</v>
      </c>
      <c r="H113" s="139">
        <v>811.49599999999998</v>
      </c>
      <c r="I113" s="140"/>
      <c r="J113" s="141">
        <f>ROUND(I113*H113,2)</f>
        <v>0</v>
      </c>
      <c r="K113" s="137" t="s">
        <v>122</v>
      </c>
      <c r="L113" s="34"/>
      <c r="M113" s="142" t="s">
        <v>3</v>
      </c>
      <c r="N113" s="143" t="s">
        <v>43</v>
      </c>
      <c r="O113" s="54"/>
      <c r="P113" s="144">
        <f>O113*H113</f>
        <v>0</v>
      </c>
      <c r="Q113" s="144">
        <v>0</v>
      </c>
      <c r="R113" s="144">
        <f>Q113*H113</f>
        <v>0</v>
      </c>
      <c r="S113" s="144">
        <v>0</v>
      </c>
      <c r="T113" s="14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46" t="s">
        <v>123</v>
      </c>
      <c r="AT113" s="146" t="s">
        <v>118</v>
      </c>
      <c r="AU113" s="146" t="s">
        <v>82</v>
      </c>
      <c r="AY113" s="18" t="s">
        <v>116</v>
      </c>
      <c r="BE113" s="147">
        <f>IF(N113="základní",J113,0)</f>
        <v>0</v>
      </c>
      <c r="BF113" s="147">
        <f>IF(N113="snížená",J113,0)</f>
        <v>0</v>
      </c>
      <c r="BG113" s="147">
        <f>IF(N113="zákl. přenesená",J113,0)</f>
        <v>0</v>
      </c>
      <c r="BH113" s="147">
        <f>IF(N113="sníž. přenesená",J113,0)</f>
        <v>0</v>
      </c>
      <c r="BI113" s="147">
        <f>IF(N113="nulová",J113,0)</f>
        <v>0</v>
      </c>
      <c r="BJ113" s="18" t="s">
        <v>80</v>
      </c>
      <c r="BK113" s="147">
        <f>ROUND(I113*H113,2)</f>
        <v>0</v>
      </c>
      <c r="BL113" s="18" t="s">
        <v>123</v>
      </c>
      <c r="BM113" s="146" t="s">
        <v>160</v>
      </c>
    </row>
    <row r="114" spans="1:65" s="2" customFormat="1" ht="11.25">
      <c r="A114" s="33"/>
      <c r="B114" s="34"/>
      <c r="C114" s="33"/>
      <c r="D114" s="148" t="s">
        <v>125</v>
      </c>
      <c r="E114" s="33"/>
      <c r="F114" s="149" t="s">
        <v>161</v>
      </c>
      <c r="G114" s="33"/>
      <c r="H114" s="33"/>
      <c r="I114" s="150"/>
      <c r="J114" s="33"/>
      <c r="K114" s="33"/>
      <c r="L114" s="34"/>
      <c r="M114" s="151"/>
      <c r="N114" s="152"/>
      <c r="O114" s="54"/>
      <c r="P114" s="54"/>
      <c r="Q114" s="54"/>
      <c r="R114" s="54"/>
      <c r="S114" s="54"/>
      <c r="T114" s="55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8" t="s">
        <v>125</v>
      </c>
      <c r="AU114" s="18" t="s">
        <v>82</v>
      </c>
    </row>
    <row r="115" spans="1:65" s="13" customFormat="1" ht="11.25">
      <c r="B115" s="153"/>
      <c r="D115" s="154" t="s">
        <v>127</v>
      </c>
      <c r="E115" s="155" t="s">
        <v>3</v>
      </c>
      <c r="F115" s="156" t="s">
        <v>162</v>
      </c>
      <c r="H115" s="155" t="s">
        <v>3</v>
      </c>
      <c r="I115" s="157"/>
      <c r="L115" s="153"/>
      <c r="M115" s="158"/>
      <c r="N115" s="159"/>
      <c r="O115" s="159"/>
      <c r="P115" s="159"/>
      <c r="Q115" s="159"/>
      <c r="R115" s="159"/>
      <c r="S115" s="159"/>
      <c r="T115" s="160"/>
      <c r="AT115" s="155" t="s">
        <v>127</v>
      </c>
      <c r="AU115" s="155" t="s">
        <v>82</v>
      </c>
      <c r="AV115" s="13" t="s">
        <v>80</v>
      </c>
      <c r="AW115" s="13" t="s">
        <v>33</v>
      </c>
      <c r="AX115" s="13" t="s">
        <v>72</v>
      </c>
      <c r="AY115" s="155" t="s">
        <v>116</v>
      </c>
    </row>
    <row r="116" spans="1:65" s="14" customFormat="1" ht="11.25">
      <c r="B116" s="161"/>
      <c r="D116" s="154" t="s">
        <v>127</v>
      </c>
      <c r="E116" s="162" t="s">
        <v>3</v>
      </c>
      <c r="F116" s="163" t="s">
        <v>163</v>
      </c>
      <c r="H116" s="164">
        <v>811.49599999999998</v>
      </c>
      <c r="I116" s="165"/>
      <c r="L116" s="161"/>
      <c r="M116" s="166"/>
      <c r="N116" s="167"/>
      <c r="O116" s="167"/>
      <c r="P116" s="167"/>
      <c r="Q116" s="167"/>
      <c r="R116" s="167"/>
      <c r="S116" s="167"/>
      <c r="T116" s="168"/>
      <c r="AT116" s="162" t="s">
        <v>127</v>
      </c>
      <c r="AU116" s="162" t="s">
        <v>82</v>
      </c>
      <c r="AV116" s="14" t="s">
        <v>82</v>
      </c>
      <c r="AW116" s="14" t="s">
        <v>33</v>
      </c>
      <c r="AX116" s="14" t="s">
        <v>72</v>
      </c>
      <c r="AY116" s="162" t="s">
        <v>116</v>
      </c>
    </row>
    <row r="117" spans="1:65" s="15" customFormat="1" ht="11.25">
      <c r="B117" s="169"/>
      <c r="D117" s="154" t="s">
        <v>127</v>
      </c>
      <c r="E117" s="170" t="s">
        <v>3</v>
      </c>
      <c r="F117" s="171" t="s">
        <v>130</v>
      </c>
      <c r="H117" s="172">
        <v>811.49599999999998</v>
      </c>
      <c r="I117" s="173"/>
      <c r="L117" s="169"/>
      <c r="M117" s="174"/>
      <c r="N117" s="175"/>
      <c r="O117" s="175"/>
      <c r="P117" s="175"/>
      <c r="Q117" s="175"/>
      <c r="R117" s="175"/>
      <c r="S117" s="175"/>
      <c r="T117" s="176"/>
      <c r="AT117" s="170" t="s">
        <v>127</v>
      </c>
      <c r="AU117" s="170" t="s">
        <v>82</v>
      </c>
      <c r="AV117" s="15" t="s">
        <v>123</v>
      </c>
      <c r="AW117" s="15" t="s">
        <v>33</v>
      </c>
      <c r="AX117" s="15" t="s">
        <v>80</v>
      </c>
      <c r="AY117" s="170" t="s">
        <v>116</v>
      </c>
    </row>
    <row r="118" spans="1:65" s="2" customFormat="1" ht="24.2" customHeight="1">
      <c r="A118" s="33"/>
      <c r="B118" s="134"/>
      <c r="C118" s="135" t="s">
        <v>164</v>
      </c>
      <c r="D118" s="135" t="s">
        <v>118</v>
      </c>
      <c r="E118" s="136" t="s">
        <v>165</v>
      </c>
      <c r="F118" s="137" t="s">
        <v>166</v>
      </c>
      <c r="G118" s="138" t="s">
        <v>121</v>
      </c>
      <c r="H118" s="139">
        <v>120</v>
      </c>
      <c r="I118" s="140"/>
      <c r="J118" s="141">
        <f>ROUND(I118*H118,2)</f>
        <v>0</v>
      </c>
      <c r="K118" s="137" t="s">
        <v>122</v>
      </c>
      <c r="L118" s="34"/>
      <c r="M118" s="142" t="s">
        <v>3</v>
      </c>
      <c r="N118" s="143" t="s">
        <v>43</v>
      </c>
      <c r="O118" s="54"/>
      <c r="P118" s="144">
        <f>O118*H118</f>
        <v>0</v>
      </c>
      <c r="Q118" s="144">
        <v>0</v>
      </c>
      <c r="R118" s="144">
        <f>Q118*H118</f>
        <v>0</v>
      </c>
      <c r="S118" s="144">
        <v>0</v>
      </c>
      <c r="T118" s="14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46" t="s">
        <v>123</v>
      </c>
      <c r="AT118" s="146" t="s">
        <v>118</v>
      </c>
      <c r="AU118" s="146" t="s">
        <v>82</v>
      </c>
      <c r="AY118" s="18" t="s">
        <v>116</v>
      </c>
      <c r="BE118" s="147">
        <f>IF(N118="základní",J118,0)</f>
        <v>0</v>
      </c>
      <c r="BF118" s="147">
        <f>IF(N118="snížená",J118,0)</f>
        <v>0</v>
      </c>
      <c r="BG118" s="147">
        <f>IF(N118="zákl. přenesená",J118,0)</f>
        <v>0</v>
      </c>
      <c r="BH118" s="147">
        <f>IF(N118="sníž. přenesená",J118,0)</f>
        <v>0</v>
      </c>
      <c r="BI118" s="147">
        <f>IF(N118="nulová",J118,0)</f>
        <v>0</v>
      </c>
      <c r="BJ118" s="18" t="s">
        <v>80</v>
      </c>
      <c r="BK118" s="147">
        <f>ROUND(I118*H118,2)</f>
        <v>0</v>
      </c>
      <c r="BL118" s="18" t="s">
        <v>123</v>
      </c>
      <c r="BM118" s="146" t="s">
        <v>167</v>
      </c>
    </row>
    <row r="119" spans="1:65" s="2" customFormat="1" ht="11.25">
      <c r="A119" s="33"/>
      <c r="B119" s="34"/>
      <c r="C119" s="33"/>
      <c r="D119" s="148" t="s">
        <v>125</v>
      </c>
      <c r="E119" s="33"/>
      <c r="F119" s="149" t="s">
        <v>168</v>
      </c>
      <c r="G119" s="33"/>
      <c r="H119" s="33"/>
      <c r="I119" s="150"/>
      <c r="J119" s="33"/>
      <c r="K119" s="33"/>
      <c r="L119" s="34"/>
      <c r="M119" s="151"/>
      <c r="N119" s="152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125</v>
      </c>
      <c r="AU119" s="18" t="s">
        <v>82</v>
      </c>
    </row>
    <row r="120" spans="1:65" s="13" customFormat="1" ht="11.25">
      <c r="B120" s="153"/>
      <c r="D120" s="154" t="s">
        <v>127</v>
      </c>
      <c r="E120" s="155" t="s">
        <v>3</v>
      </c>
      <c r="F120" s="156" t="s">
        <v>169</v>
      </c>
      <c r="H120" s="155" t="s">
        <v>3</v>
      </c>
      <c r="I120" s="157"/>
      <c r="L120" s="153"/>
      <c r="M120" s="158"/>
      <c r="N120" s="159"/>
      <c r="O120" s="159"/>
      <c r="P120" s="159"/>
      <c r="Q120" s="159"/>
      <c r="R120" s="159"/>
      <c r="S120" s="159"/>
      <c r="T120" s="160"/>
      <c r="AT120" s="155" t="s">
        <v>127</v>
      </c>
      <c r="AU120" s="155" t="s">
        <v>82</v>
      </c>
      <c r="AV120" s="13" t="s">
        <v>80</v>
      </c>
      <c r="AW120" s="13" t="s">
        <v>33</v>
      </c>
      <c r="AX120" s="13" t="s">
        <v>72</v>
      </c>
      <c r="AY120" s="155" t="s">
        <v>116</v>
      </c>
    </row>
    <row r="121" spans="1:65" s="14" customFormat="1" ht="11.25">
      <c r="B121" s="161"/>
      <c r="D121" s="154" t="s">
        <v>127</v>
      </c>
      <c r="E121" s="162" t="s">
        <v>3</v>
      </c>
      <c r="F121" s="163" t="s">
        <v>170</v>
      </c>
      <c r="H121" s="164">
        <v>120</v>
      </c>
      <c r="I121" s="165"/>
      <c r="L121" s="161"/>
      <c r="M121" s="166"/>
      <c r="N121" s="167"/>
      <c r="O121" s="167"/>
      <c r="P121" s="167"/>
      <c r="Q121" s="167"/>
      <c r="R121" s="167"/>
      <c r="S121" s="167"/>
      <c r="T121" s="168"/>
      <c r="AT121" s="162" t="s">
        <v>127</v>
      </c>
      <c r="AU121" s="162" t="s">
        <v>82</v>
      </c>
      <c r="AV121" s="14" t="s">
        <v>82</v>
      </c>
      <c r="AW121" s="14" t="s">
        <v>33</v>
      </c>
      <c r="AX121" s="14" t="s">
        <v>72</v>
      </c>
      <c r="AY121" s="162" t="s">
        <v>116</v>
      </c>
    </row>
    <row r="122" spans="1:65" s="15" customFormat="1" ht="11.25">
      <c r="B122" s="169"/>
      <c r="D122" s="154" t="s">
        <v>127</v>
      </c>
      <c r="E122" s="170" t="s">
        <v>3</v>
      </c>
      <c r="F122" s="171" t="s">
        <v>130</v>
      </c>
      <c r="H122" s="172">
        <v>120</v>
      </c>
      <c r="I122" s="173"/>
      <c r="L122" s="169"/>
      <c r="M122" s="174"/>
      <c r="N122" s="175"/>
      <c r="O122" s="175"/>
      <c r="P122" s="175"/>
      <c r="Q122" s="175"/>
      <c r="R122" s="175"/>
      <c r="S122" s="175"/>
      <c r="T122" s="176"/>
      <c r="AT122" s="170" t="s">
        <v>127</v>
      </c>
      <c r="AU122" s="170" t="s">
        <v>82</v>
      </c>
      <c r="AV122" s="15" t="s">
        <v>123</v>
      </c>
      <c r="AW122" s="15" t="s">
        <v>33</v>
      </c>
      <c r="AX122" s="15" t="s">
        <v>80</v>
      </c>
      <c r="AY122" s="170" t="s">
        <v>116</v>
      </c>
    </row>
    <row r="123" spans="1:65" s="12" customFormat="1" ht="22.9" customHeight="1">
      <c r="B123" s="121"/>
      <c r="D123" s="122" t="s">
        <v>71</v>
      </c>
      <c r="E123" s="132" t="s">
        <v>149</v>
      </c>
      <c r="F123" s="132" t="s">
        <v>171</v>
      </c>
      <c r="I123" s="124"/>
      <c r="J123" s="133">
        <f>BK123</f>
        <v>0</v>
      </c>
      <c r="L123" s="121"/>
      <c r="M123" s="126"/>
      <c r="N123" s="127"/>
      <c r="O123" s="127"/>
      <c r="P123" s="128">
        <f>SUM(P124:P163)</f>
        <v>0</v>
      </c>
      <c r="Q123" s="127"/>
      <c r="R123" s="128">
        <f>SUM(R124:R163)</f>
        <v>1716.408625</v>
      </c>
      <c r="S123" s="127"/>
      <c r="T123" s="129">
        <f>SUM(T124:T163)</f>
        <v>0</v>
      </c>
      <c r="AR123" s="122" t="s">
        <v>80</v>
      </c>
      <c r="AT123" s="130" t="s">
        <v>71</v>
      </c>
      <c r="AU123" s="130" t="s">
        <v>80</v>
      </c>
      <c r="AY123" s="122" t="s">
        <v>116</v>
      </c>
      <c r="BK123" s="131">
        <f>SUM(BK124:BK163)</f>
        <v>0</v>
      </c>
    </row>
    <row r="124" spans="1:65" s="2" customFormat="1" ht="24.2" customHeight="1">
      <c r="A124" s="33"/>
      <c r="B124" s="134"/>
      <c r="C124" s="135" t="s">
        <v>172</v>
      </c>
      <c r="D124" s="135" t="s">
        <v>118</v>
      </c>
      <c r="E124" s="136" t="s">
        <v>173</v>
      </c>
      <c r="F124" s="137" t="s">
        <v>174</v>
      </c>
      <c r="G124" s="138" t="s">
        <v>121</v>
      </c>
      <c r="H124" s="139">
        <v>1169.5</v>
      </c>
      <c r="I124" s="140"/>
      <c r="J124" s="141">
        <f>ROUND(I124*H124,2)</f>
        <v>0</v>
      </c>
      <c r="K124" s="137" t="s">
        <v>122</v>
      </c>
      <c r="L124" s="34"/>
      <c r="M124" s="142" t="s">
        <v>3</v>
      </c>
      <c r="N124" s="143" t="s">
        <v>43</v>
      </c>
      <c r="O124" s="54"/>
      <c r="P124" s="144">
        <f>O124*H124</f>
        <v>0</v>
      </c>
      <c r="Q124" s="144">
        <v>0.48699999999999999</v>
      </c>
      <c r="R124" s="144">
        <f>Q124*H124</f>
        <v>569.54650000000004</v>
      </c>
      <c r="S124" s="144">
        <v>0</v>
      </c>
      <c r="T124" s="14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46" t="s">
        <v>123</v>
      </c>
      <c r="AT124" s="146" t="s">
        <v>118</v>
      </c>
      <c r="AU124" s="146" t="s">
        <v>82</v>
      </c>
      <c r="AY124" s="18" t="s">
        <v>116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8" t="s">
        <v>80</v>
      </c>
      <c r="BK124" s="147">
        <f>ROUND(I124*H124,2)</f>
        <v>0</v>
      </c>
      <c r="BL124" s="18" t="s">
        <v>123</v>
      </c>
      <c r="BM124" s="146" t="s">
        <v>175</v>
      </c>
    </row>
    <row r="125" spans="1:65" s="2" customFormat="1" ht="11.25">
      <c r="A125" s="33"/>
      <c r="B125" s="34"/>
      <c r="C125" s="33"/>
      <c r="D125" s="148" t="s">
        <v>125</v>
      </c>
      <c r="E125" s="33"/>
      <c r="F125" s="149" t="s">
        <v>176</v>
      </c>
      <c r="G125" s="33"/>
      <c r="H125" s="33"/>
      <c r="I125" s="150"/>
      <c r="J125" s="33"/>
      <c r="K125" s="33"/>
      <c r="L125" s="34"/>
      <c r="M125" s="151"/>
      <c r="N125" s="152"/>
      <c r="O125" s="54"/>
      <c r="P125" s="54"/>
      <c r="Q125" s="54"/>
      <c r="R125" s="54"/>
      <c r="S125" s="54"/>
      <c r="T125" s="55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125</v>
      </c>
      <c r="AU125" s="18" t="s">
        <v>82</v>
      </c>
    </row>
    <row r="126" spans="1:65" s="13" customFormat="1" ht="11.25">
      <c r="B126" s="153"/>
      <c r="D126" s="154" t="s">
        <v>127</v>
      </c>
      <c r="E126" s="155" t="s">
        <v>3</v>
      </c>
      <c r="F126" s="156" t="s">
        <v>177</v>
      </c>
      <c r="H126" s="155" t="s">
        <v>3</v>
      </c>
      <c r="I126" s="157"/>
      <c r="L126" s="153"/>
      <c r="M126" s="158"/>
      <c r="N126" s="159"/>
      <c r="O126" s="159"/>
      <c r="P126" s="159"/>
      <c r="Q126" s="159"/>
      <c r="R126" s="159"/>
      <c r="S126" s="159"/>
      <c r="T126" s="160"/>
      <c r="AT126" s="155" t="s">
        <v>127</v>
      </c>
      <c r="AU126" s="155" t="s">
        <v>82</v>
      </c>
      <c r="AV126" s="13" t="s">
        <v>80</v>
      </c>
      <c r="AW126" s="13" t="s">
        <v>33</v>
      </c>
      <c r="AX126" s="13" t="s">
        <v>72</v>
      </c>
      <c r="AY126" s="155" t="s">
        <v>116</v>
      </c>
    </row>
    <row r="127" spans="1:65" s="14" customFormat="1" ht="11.25">
      <c r="B127" s="161"/>
      <c r="D127" s="154" t="s">
        <v>127</v>
      </c>
      <c r="E127" s="162" t="s">
        <v>3</v>
      </c>
      <c r="F127" s="163" t="s">
        <v>129</v>
      </c>
      <c r="H127" s="164">
        <v>1169.5</v>
      </c>
      <c r="I127" s="165"/>
      <c r="L127" s="161"/>
      <c r="M127" s="166"/>
      <c r="N127" s="167"/>
      <c r="O127" s="167"/>
      <c r="P127" s="167"/>
      <c r="Q127" s="167"/>
      <c r="R127" s="167"/>
      <c r="S127" s="167"/>
      <c r="T127" s="168"/>
      <c r="AT127" s="162" t="s">
        <v>127</v>
      </c>
      <c r="AU127" s="162" t="s">
        <v>82</v>
      </c>
      <c r="AV127" s="14" t="s">
        <v>82</v>
      </c>
      <c r="AW127" s="14" t="s">
        <v>33</v>
      </c>
      <c r="AX127" s="14" t="s">
        <v>72</v>
      </c>
      <c r="AY127" s="162" t="s">
        <v>116</v>
      </c>
    </row>
    <row r="128" spans="1:65" s="15" customFormat="1" ht="11.25">
      <c r="B128" s="169"/>
      <c r="D128" s="154" t="s">
        <v>127</v>
      </c>
      <c r="E128" s="170" t="s">
        <v>3</v>
      </c>
      <c r="F128" s="171" t="s">
        <v>130</v>
      </c>
      <c r="H128" s="172">
        <v>1169.5</v>
      </c>
      <c r="I128" s="173"/>
      <c r="L128" s="169"/>
      <c r="M128" s="174"/>
      <c r="N128" s="175"/>
      <c r="O128" s="175"/>
      <c r="P128" s="175"/>
      <c r="Q128" s="175"/>
      <c r="R128" s="175"/>
      <c r="S128" s="175"/>
      <c r="T128" s="176"/>
      <c r="AT128" s="170" t="s">
        <v>127</v>
      </c>
      <c r="AU128" s="170" t="s">
        <v>82</v>
      </c>
      <c r="AV128" s="15" t="s">
        <v>123</v>
      </c>
      <c r="AW128" s="15" t="s">
        <v>33</v>
      </c>
      <c r="AX128" s="15" t="s">
        <v>80</v>
      </c>
      <c r="AY128" s="170" t="s">
        <v>116</v>
      </c>
    </row>
    <row r="129" spans="1:65" s="2" customFormat="1" ht="24.2" customHeight="1">
      <c r="A129" s="33"/>
      <c r="B129" s="134"/>
      <c r="C129" s="135" t="s">
        <v>178</v>
      </c>
      <c r="D129" s="135" t="s">
        <v>118</v>
      </c>
      <c r="E129" s="136" t="s">
        <v>179</v>
      </c>
      <c r="F129" s="137" t="s">
        <v>180</v>
      </c>
      <c r="G129" s="138" t="s">
        <v>121</v>
      </c>
      <c r="H129" s="139">
        <v>1169.5</v>
      </c>
      <c r="I129" s="140"/>
      <c r="J129" s="141">
        <f>ROUND(I129*H129,2)</f>
        <v>0</v>
      </c>
      <c r="K129" s="137" t="s">
        <v>122</v>
      </c>
      <c r="L129" s="34"/>
      <c r="M129" s="142" t="s">
        <v>3</v>
      </c>
      <c r="N129" s="143" t="s">
        <v>43</v>
      </c>
      <c r="O129" s="54"/>
      <c r="P129" s="144">
        <f>O129*H129</f>
        <v>0</v>
      </c>
      <c r="Q129" s="144">
        <v>0.33206000000000002</v>
      </c>
      <c r="R129" s="144">
        <f>Q129*H129</f>
        <v>388.34417000000002</v>
      </c>
      <c r="S129" s="144">
        <v>0</v>
      </c>
      <c r="T129" s="14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46" t="s">
        <v>123</v>
      </c>
      <c r="AT129" s="146" t="s">
        <v>118</v>
      </c>
      <c r="AU129" s="146" t="s">
        <v>82</v>
      </c>
      <c r="AY129" s="18" t="s">
        <v>116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8" t="s">
        <v>80</v>
      </c>
      <c r="BK129" s="147">
        <f>ROUND(I129*H129,2)</f>
        <v>0</v>
      </c>
      <c r="BL129" s="18" t="s">
        <v>123</v>
      </c>
      <c r="BM129" s="146" t="s">
        <v>181</v>
      </c>
    </row>
    <row r="130" spans="1:65" s="2" customFormat="1" ht="11.25">
      <c r="A130" s="33"/>
      <c r="B130" s="34"/>
      <c r="C130" s="33"/>
      <c r="D130" s="148" t="s">
        <v>125</v>
      </c>
      <c r="E130" s="33"/>
      <c r="F130" s="149" t="s">
        <v>182</v>
      </c>
      <c r="G130" s="33"/>
      <c r="H130" s="33"/>
      <c r="I130" s="150"/>
      <c r="J130" s="33"/>
      <c r="K130" s="33"/>
      <c r="L130" s="34"/>
      <c r="M130" s="151"/>
      <c r="N130" s="152"/>
      <c r="O130" s="54"/>
      <c r="P130" s="54"/>
      <c r="Q130" s="54"/>
      <c r="R130" s="54"/>
      <c r="S130" s="54"/>
      <c r="T130" s="55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125</v>
      </c>
      <c r="AU130" s="18" t="s">
        <v>82</v>
      </c>
    </row>
    <row r="131" spans="1:65" s="13" customFormat="1" ht="11.25">
      <c r="B131" s="153"/>
      <c r="D131" s="154" t="s">
        <v>127</v>
      </c>
      <c r="E131" s="155" t="s">
        <v>3</v>
      </c>
      <c r="F131" s="156" t="s">
        <v>183</v>
      </c>
      <c r="H131" s="155" t="s">
        <v>3</v>
      </c>
      <c r="I131" s="157"/>
      <c r="L131" s="153"/>
      <c r="M131" s="158"/>
      <c r="N131" s="159"/>
      <c r="O131" s="159"/>
      <c r="P131" s="159"/>
      <c r="Q131" s="159"/>
      <c r="R131" s="159"/>
      <c r="S131" s="159"/>
      <c r="T131" s="160"/>
      <c r="AT131" s="155" t="s">
        <v>127</v>
      </c>
      <c r="AU131" s="155" t="s">
        <v>82</v>
      </c>
      <c r="AV131" s="13" t="s">
        <v>80</v>
      </c>
      <c r="AW131" s="13" t="s">
        <v>33</v>
      </c>
      <c r="AX131" s="13" t="s">
        <v>72</v>
      </c>
      <c r="AY131" s="155" t="s">
        <v>116</v>
      </c>
    </row>
    <row r="132" spans="1:65" s="14" customFormat="1" ht="11.25">
      <c r="B132" s="161"/>
      <c r="D132" s="154" t="s">
        <v>127</v>
      </c>
      <c r="E132" s="162" t="s">
        <v>3</v>
      </c>
      <c r="F132" s="163" t="s">
        <v>129</v>
      </c>
      <c r="H132" s="164">
        <v>1169.5</v>
      </c>
      <c r="I132" s="165"/>
      <c r="L132" s="161"/>
      <c r="M132" s="166"/>
      <c r="N132" s="167"/>
      <c r="O132" s="167"/>
      <c r="P132" s="167"/>
      <c r="Q132" s="167"/>
      <c r="R132" s="167"/>
      <c r="S132" s="167"/>
      <c r="T132" s="168"/>
      <c r="AT132" s="162" t="s">
        <v>127</v>
      </c>
      <c r="AU132" s="162" t="s">
        <v>82</v>
      </c>
      <c r="AV132" s="14" t="s">
        <v>82</v>
      </c>
      <c r="AW132" s="14" t="s">
        <v>33</v>
      </c>
      <c r="AX132" s="14" t="s">
        <v>72</v>
      </c>
      <c r="AY132" s="162" t="s">
        <v>116</v>
      </c>
    </row>
    <row r="133" spans="1:65" s="15" customFormat="1" ht="11.25">
      <c r="B133" s="169"/>
      <c r="D133" s="154" t="s">
        <v>127</v>
      </c>
      <c r="E133" s="170" t="s">
        <v>3</v>
      </c>
      <c r="F133" s="171" t="s">
        <v>130</v>
      </c>
      <c r="H133" s="172">
        <v>1169.5</v>
      </c>
      <c r="I133" s="173"/>
      <c r="L133" s="169"/>
      <c r="M133" s="174"/>
      <c r="N133" s="175"/>
      <c r="O133" s="175"/>
      <c r="P133" s="175"/>
      <c r="Q133" s="175"/>
      <c r="R133" s="175"/>
      <c r="S133" s="175"/>
      <c r="T133" s="176"/>
      <c r="AT133" s="170" t="s">
        <v>127</v>
      </c>
      <c r="AU133" s="170" t="s">
        <v>82</v>
      </c>
      <c r="AV133" s="15" t="s">
        <v>123</v>
      </c>
      <c r="AW133" s="15" t="s">
        <v>33</v>
      </c>
      <c r="AX133" s="15" t="s">
        <v>80</v>
      </c>
      <c r="AY133" s="170" t="s">
        <v>116</v>
      </c>
    </row>
    <row r="134" spans="1:65" s="2" customFormat="1" ht="16.5" customHeight="1">
      <c r="A134" s="33"/>
      <c r="B134" s="134"/>
      <c r="C134" s="135" t="s">
        <v>184</v>
      </c>
      <c r="D134" s="135" t="s">
        <v>118</v>
      </c>
      <c r="E134" s="136" t="s">
        <v>185</v>
      </c>
      <c r="F134" s="137" t="s">
        <v>186</v>
      </c>
      <c r="G134" s="138" t="s">
        <v>121</v>
      </c>
      <c r="H134" s="139">
        <v>2339</v>
      </c>
      <c r="I134" s="140"/>
      <c r="J134" s="141">
        <f>ROUND(I134*H134,2)</f>
        <v>0</v>
      </c>
      <c r="K134" s="137" t="s">
        <v>122</v>
      </c>
      <c r="L134" s="34"/>
      <c r="M134" s="142" t="s">
        <v>3</v>
      </c>
      <c r="N134" s="143" t="s">
        <v>43</v>
      </c>
      <c r="O134" s="54"/>
      <c r="P134" s="144">
        <f>O134*H134</f>
        <v>0</v>
      </c>
      <c r="Q134" s="144">
        <v>3.4000000000000002E-4</v>
      </c>
      <c r="R134" s="144">
        <f>Q134*H134</f>
        <v>0.79526000000000008</v>
      </c>
      <c r="S134" s="144">
        <v>0</v>
      </c>
      <c r="T134" s="14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46" t="s">
        <v>123</v>
      </c>
      <c r="AT134" s="146" t="s">
        <v>118</v>
      </c>
      <c r="AU134" s="146" t="s">
        <v>82</v>
      </c>
      <c r="AY134" s="18" t="s">
        <v>116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8" t="s">
        <v>80</v>
      </c>
      <c r="BK134" s="147">
        <f>ROUND(I134*H134,2)</f>
        <v>0</v>
      </c>
      <c r="BL134" s="18" t="s">
        <v>123</v>
      </c>
      <c r="BM134" s="146" t="s">
        <v>187</v>
      </c>
    </row>
    <row r="135" spans="1:65" s="2" customFormat="1" ht="11.25">
      <c r="A135" s="33"/>
      <c r="B135" s="34"/>
      <c r="C135" s="33"/>
      <c r="D135" s="148" t="s">
        <v>125</v>
      </c>
      <c r="E135" s="33"/>
      <c r="F135" s="149" t="s">
        <v>188</v>
      </c>
      <c r="G135" s="33"/>
      <c r="H135" s="33"/>
      <c r="I135" s="150"/>
      <c r="J135" s="33"/>
      <c r="K135" s="33"/>
      <c r="L135" s="34"/>
      <c r="M135" s="151"/>
      <c r="N135" s="152"/>
      <c r="O135" s="54"/>
      <c r="P135" s="54"/>
      <c r="Q135" s="54"/>
      <c r="R135" s="54"/>
      <c r="S135" s="54"/>
      <c r="T135" s="55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125</v>
      </c>
      <c r="AU135" s="18" t="s">
        <v>82</v>
      </c>
    </row>
    <row r="136" spans="1:65" s="13" customFormat="1" ht="11.25">
      <c r="B136" s="153"/>
      <c r="D136" s="154" t="s">
        <v>127</v>
      </c>
      <c r="E136" s="155" t="s">
        <v>3</v>
      </c>
      <c r="F136" s="156" t="s">
        <v>148</v>
      </c>
      <c r="H136" s="155" t="s">
        <v>3</v>
      </c>
      <c r="I136" s="157"/>
      <c r="L136" s="153"/>
      <c r="M136" s="158"/>
      <c r="N136" s="159"/>
      <c r="O136" s="159"/>
      <c r="P136" s="159"/>
      <c r="Q136" s="159"/>
      <c r="R136" s="159"/>
      <c r="S136" s="159"/>
      <c r="T136" s="160"/>
      <c r="AT136" s="155" t="s">
        <v>127</v>
      </c>
      <c r="AU136" s="155" t="s">
        <v>82</v>
      </c>
      <c r="AV136" s="13" t="s">
        <v>80</v>
      </c>
      <c r="AW136" s="13" t="s">
        <v>33</v>
      </c>
      <c r="AX136" s="13" t="s">
        <v>72</v>
      </c>
      <c r="AY136" s="155" t="s">
        <v>116</v>
      </c>
    </row>
    <row r="137" spans="1:65" s="14" customFormat="1" ht="11.25">
      <c r="B137" s="161"/>
      <c r="D137" s="154" t="s">
        <v>127</v>
      </c>
      <c r="E137" s="162" t="s">
        <v>3</v>
      </c>
      <c r="F137" s="163" t="s">
        <v>143</v>
      </c>
      <c r="H137" s="164">
        <v>2339</v>
      </c>
      <c r="I137" s="165"/>
      <c r="L137" s="161"/>
      <c r="M137" s="166"/>
      <c r="N137" s="167"/>
      <c r="O137" s="167"/>
      <c r="P137" s="167"/>
      <c r="Q137" s="167"/>
      <c r="R137" s="167"/>
      <c r="S137" s="167"/>
      <c r="T137" s="168"/>
      <c r="AT137" s="162" t="s">
        <v>127</v>
      </c>
      <c r="AU137" s="162" t="s">
        <v>82</v>
      </c>
      <c r="AV137" s="14" t="s">
        <v>82</v>
      </c>
      <c r="AW137" s="14" t="s">
        <v>33</v>
      </c>
      <c r="AX137" s="14" t="s">
        <v>72</v>
      </c>
      <c r="AY137" s="162" t="s">
        <v>116</v>
      </c>
    </row>
    <row r="138" spans="1:65" s="15" customFormat="1" ht="11.25">
      <c r="B138" s="169"/>
      <c r="D138" s="154" t="s">
        <v>127</v>
      </c>
      <c r="E138" s="170" t="s">
        <v>3</v>
      </c>
      <c r="F138" s="171" t="s">
        <v>130</v>
      </c>
      <c r="H138" s="172">
        <v>2339</v>
      </c>
      <c r="I138" s="173"/>
      <c r="L138" s="169"/>
      <c r="M138" s="174"/>
      <c r="N138" s="175"/>
      <c r="O138" s="175"/>
      <c r="P138" s="175"/>
      <c r="Q138" s="175"/>
      <c r="R138" s="175"/>
      <c r="S138" s="175"/>
      <c r="T138" s="176"/>
      <c r="AT138" s="170" t="s">
        <v>127</v>
      </c>
      <c r="AU138" s="170" t="s">
        <v>82</v>
      </c>
      <c r="AV138" s="15" t="s">
        <v>123</v>
      </c>
      <c r="AW138" s="15" t="s">
        <v>33</v>
      </c>
      <c r="AX138" s="15" t="s">
        <v>80</v>
      </c>
      <c r="AY138" s="170" t="s">
        <v>116</v>
      </c>
    </row>
    <row r="139" spans="1:65" s="2" customFormat="1" ht="16.5" customHeight="1">
      <c r="A139" s="33"/>
      <c r="B139" s="134"/>
      <c r="C139" s="135" t="s">
        <v>189</v>
      </c>
      <c r="D139" s="135" t="s">
        <v>118</v>
      </c>
      <c r="E139" s="136" t="s">
        <v>190</v>
      </c>
      <c r="F139" s="137" t="s">
        <v>191</v>
      </c>
      <c r="G139" s="138" t="s">
        <v>121</v>
      </c>
      <c r="H139" s="139">
        <v>160.5</v>
      </c>
      <c r="I139" s="140"/>
      <c r="J139" s="141">
        <f>ROUND(I139*H139,2)</f>
        <v>0</v>
      </c>
      <c r="K139" s="137" t="s">
        <v>122</v>
      </c>
      <c r="L139" s="34"/>
      <c r="M139" s="142" t="s">
        <v>3</v>
      </c>
      <c r="N139" s="143" t="s">
        <v>43</v>
      </c>
      <c r="O139" s="54"/>
      <c r="P139" s="144">
        <f>O139*H139</f>
        <v>0</v>
      </c>
      <c r="Q139" s="144">
        <v>2.1000000000000001E-4</v>
      </c>
      <c r="R139" s="144">
        <f>Q139*H139</f>
        <v>3.3704999999999999E-2</v>
      </c>
      <c r="S139" s="144">
        <v>0</v>
      </c>
      <c r="T139" s="14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46" t="s">
        <v>123</v>
      </c>
      <c r="AT139" s="146" t="s">
        <v>118</v>
      </c>
      <c r="AU139" s="146" t="s">
        <v>82</v>
      </c>
      <c r="AY139" s="18" t="s">
        <v>116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8" t="s">
        <v>80</v>
      </c>
      <c r="BK139" s="147">
        <f>ROUND(I139*H139,2)</f>
        <v>0</v>
      </c>
      <c r="BL139" s="18" t="s">
        <v>123</v>
      </c>
      <c r="BM139" s="146" t="s">
        <v>192</v>
      </c>
    </row>
    <row r="140" spans="1:65" s="2" customFormat="1" ht="11.25">
      <c r="A140" s="33"/>
      <c r="B140" s="34"/>
      <c r="C140" s="33"/>
      <c r="D140" s="148" t="s">
        <v>125</v>
      </c>
      <c r="E140" s="33"/>
      <c r="F140" s="149" t="s">
        <v>193</v>
      </c>
      <c r="G140" s="33"/>
      <c r="H140" s="33"/>
      <c r="I140" s="150"/>
      <c r="J140" s="33"/>
      <c r="K140" s="33"/>
      <c r="L140" s="34"/>
      <c r="M140" s="151"/>
      <c r="N140" s="152"/>
      <c r="O140" s="54"/>
      <c r="P140" s="54"/>
      <c r="Q140" s="54"/>
      <c r="R140" s="54"/>
      <c r="S140" s="54"/>
      <c r="T140" s="55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125</v>
      </c>
      <c r="AU140" s="18" t="s">
        <v>82</v>
      </c>
    </row>
    <row r="141" spans="1:65" s="13" customFormat="1" ht="11.25">
      <c r="B141" s="153"/>
      <c r="D141" s="154" t="s">
        <v>127</v>
      </c>
      <c r="E141" s="155" t="s">
        <v>3</v>
      </c>
      <c r="F141" s="156" t="s">
        <v>194</v>
      </c>
      <c r="H141" s="155" t="s">
        <v>3</v>
      </c>
      <c r="I141" s="157"/>
      <c r="L141" s="153"/>
      <c r="M141" s="158"/>
      <c r="N141" s="159"/>
      <c r="O141" s="159"/>
      <c r="P141" s="159"/>
      <c r="Q141" s="159"/>
      <c r="R141" s="159"/>
      <c r="S141" s="159"/>
      <c r="T141" s="160"/>
      <c r="AT141" s="155" t="s">
        <v>127</v>
      </c>
      <c r="AU141" s="155" t="s">
        <v>82</v>
      </c>
      <c r="AV141" s="13" t="s">
        <v>80</v>
      </c>
      <c r="AW141" s="13" t="s">
        <v>33</v>
      </c>
      <c r="AX141" s="13" t="s">
        <v>72</v>
      </c>
      <c r="AY141" s="155" t="s">
        <v>116</v>
      </c>
    </row>
    <row r="142" spans="1:65" s="14" customFormat="1" ht="11.25">
      <c r="B142" s="161"/>
      <c r="D142" s="154" t="s">
        <v>127</v>
      </c>
      <c r="E142" s="162" t="s">
        <v>3</v>
      </c>
      <c r="F142" s="163" t="s">
        <v>136</v>
      </c>
      <c r="H142" s="164">
        <v>160.5</v>
      </c>
      <c r="I142" s="165"/>
      <c r="L142" s="161"/>
      <c r="M142" s="166"/>
      <c r="N142" s="167"/>
      <c r="O142" s="167"/>
      <c r="P142" s="167"/>
      <c r="Q142" s="167"/>
      <c r="R142" s="167"/>
      <c r="S142" s="167"/>
      <c r="T142" s="168"/>
      <c r="AT142" s="162" t="s">
        <v>127</v>
      </c>
      <c r="AU142" s="162" t="s">
        <v>82</v>
      </c>
      <c r="AV142" s="14" t="s">
        <v>82</v>
      </c>
      <c r="AW142" s="14" t="s">
        <v>33</v>
      </c>
      <c r="AX142" s="14" t="s">
        <v>72</v>
      </c>
      <c r="AY142" s="162" t="s">
        <v>116</v>
      </c>
    </row>
    <row r="143" spans="1:65" s="15" customFormat="1" ht="11.25">
      <c r="B143" s="169"/>
      <c r="D143" s="154" t="s">
        <v>127</v>
      </c>
      <c r="E143" s="170" t="s">
        <v>3</v>
      </c>
      <c r="F143" s="171" t="s">
        <v>130</v>
      </c>
      <c r="H143" s="172">
        <v>160.5</v>
      </c>
      <c r="I143" s="173"/>
      <c r="L143" s="169"/>
      <c r="M143" s="174"/>
      <c r="N143" s="175"/>
      <c r="O143" s="175"/>
      <c r="P143" s="175"/>
      <c r="Q143" s="175"/>
      <c r="R143" s="175"/>
      <c r="S143" s="175"/>
      <c r="T143" s="176"/>
      <c r="AT143" s="170" t="s">
        <v>127</v>
      </c>
      <c r="AU143" s="170" t="s">
        <v>82</v>
      </c>
      <c r="AV143" s="15" t="s">
        <v>123</v>
      </c>
      <c r="AW143" s="15" t="s">
        <v>33</v>
      </c>
      <c r="AX143" s="15" t="s">
        <v>80</v>
      </c>
      <c r="AY143" s="170" t="s">
        <v>116</v>
      </c>
    </row>
    <row r="144" spans="1:65" s="2" customFormat="1" ht="16.5" customHeight="1">
      <c r="A144" s="33"/>
      <c r="B144" s="134"/>
      <c r="C144" s="135" t="s">
        <v>195</v>
      </c>
      <c r="D144" s="135" t="s">
        <v>118</v>
      </c>
      <c r="E144" s="136" t="s">
        <v>196</v>
      </c>
      <c r="F144" s="137" t="s">
        <v>197</v>
      </c>
      <c r="G144" s="138" t="s">
        <v>121</v>
      </c>
      <c r="H144" s="139">
        <v>2339</v>
      </c>
      <c r="I144" s="140"/>
      <c r="J144" s="141">
        <f>ROUND(I144*H144,2)</f>
        <v>0</v>
      </c>
      <c r="K144" s="137" t="s">
        <v>122</v>
      </c>
      <c r="L144" s="34"/>
      <c r="M144" s="142" t="s">
        <v>3</v>
      </c>
      <c r="N144" s="143" t="s">
        <v>43</v>
      </c>
      <c r="O144" s="54"/>
      <c r="P144" s="144">
        <f>O144*H144</f>
        <v>0</v>
      </c>
      <c r="Q144" s="144">
        <v>3.1E-4</v>
      </c>
      <c r="R144" s="144">
        <f>Q144*H144</f>
        <v>0.72509000000000001</v>
      </c>
      <c r="S144" s="144">
        <v>0</v>
      </c>
      <c r="T144" s="14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46" t="s">
        <v>123</v>
      </c>
      <c r="AT144" s="146" t="s">
        <v>118</v>
      </c>
      <c r="AU144" s="146" t="s">
        <v>82</v>
      </c>
      <c r="AY144" s="18" t="s">
        <v>116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8" t="s">
        <v>80</v>
      </c>
      <c r="BK144" s="147">
        <f>ROUND(I144*H144,2)</f>
        <v>0</v>
      </c>
      <c r="BL144" s="18" t="s">
        <v>123</v>
      </c>
      <c r="BM144" s="146" t="s">
        <v>198</v>
      </c>
    </row>
    <row r="145" spans="1:65" s="2" customFormat="1" ht="11.25">
      <c r="A145" s="33"/>
      <c r="B145" s="34"/>
      <c r="C145" s="33"/>
      <c r="D145" s="148" t="s">
        <v>125</v>
      </c>
      <c r="E145" s="33"/>
      <c r="F145" s="149" t="s">
        <v>199</v>
      </c>
      <c r="G145" s="33"/>
      <c r="H145" s="33"/>
      <c r="I145" s="150"/>
      <c r="J145" s="33"/>
      <c r="K145" s="33"/>
      <c r="L145" s="34"/>
      <c r="M145" s="151"/>
      <c r="N145" s="152"/>
      <c r="O145" s="54"/>
      <c r="P145" s="54"/>
      <c r="Q145" s="54"/>
      <c r="R145" s="54"/>
      <c r="S145" s="54"/>
      <c r="T145" s="5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125</v>
      </c>
      <c r="AU145" s="18" t="s">
        <v>82</v>
      </c>
    </row>
    <row r="146" spans="1:65" s="13" customFormat="1" ht="11.25">
      <c r="B146" s="153"/>
      <c r="D146" s="154" t="s">
        <v>127</v>
      </c>
      <c r="E146" s="155" t="s">
        <v>3</v>
      </c>
      <c r="F146" s="156" t="s">
        <v>148</v>
      </c>
      <c r="H146" s="155" t="s">
        <v>3</v>
      </c>
      <c r="I146" s="157"/>
      <c r="L146" s="153"/>
      <c r="M146" s="158"/>
      <c r="N146" s="159"/>
      <c r="O146" s="159"/>
      <c r="P146" s="159"/>
      <c r="Q146" s="159"/>
      <c r="R146" s="159"/>
      <c r="S146" s="159"/>
      <c r="T146" s="160"/>
      <c r="AT146" s="155" t="s">
        <v>127</v>
      </c>
      <c r="AU146" s="155" t="s">
        <v>82</v>
      </c>
      <c r="AV146" s="13" t="s">
        <v>80</v>
      </c>
      <c r="AW146" s="13" t="s">
        <v>33</v>
      </c>
      <c r="AX146" s="13" t="s">
        <v>72</v>
      </c>
      <c r="AY146" s="155" t="s">
        <v>116</v>
      </c>
    </row>
    <row r="147" spans="1:65" s="14" customFormat="1" ht="11.25">
      <c r="B147" s="161"/>
      <c r="D147" s="154" t="s">
        <v>127</v>
      </c>
      <c r="E147" s="162" t="s">
        <v>3</v>
      </c>
      <c r="F147" s="163" t="s">
        <v>143</v>
      </c>
      <c r="H147" s="164">
        <v>2339</v>
      </c>
      <c r="I147" s="165"/>
      <c r="L147" s="161"/>
      <c r="M147" s="166"/>
      <c r="N147" s="167"/>
      <c r="O147" s="167"/>
      <c r="P147" s="167"/>
      <c r="Q147" s="167"/>
      <c r="R147" s="167"/>
      <c r="S147" s="167"/>
      <c r="T147" s="168"/>
      <c r="AT147" s="162" t="s">
        <v>127</v>
      </c>
      <c r="AU147" s="162" t="s">
        <v>82</v>
      </c>
      <c r="AV147" s="14" t="s">
        <v>82</v>
      </c>
      <c r="AW147" s="14" t="s">
        <v>33</v>
      </c>
      <c r="AX147" s="14" t="s">
        <v>72</v>
      </c>
      <c r="AY147" s="162" t="s">
        <v>116</v>
      </c>
    </row>
    <row r="148" spans="1:65" s="15" customFormat="1" ht="11.25">
      <c r="B148" s="169"/>
      <c r="D148" s="154" t="s">
        <v>127</v>
      </c>
      <c r="E148" s="170" t="s">
        <v>3</v>
      </c>
      <c r="F148" s="171" t="s">
        <v>130</v>
      </c>
      <c r="H148" s="172">
        <v>2339</v>
      </c>
      <c r="I148" s="173"/>
      <c r="L148" s="169"/>
      <c r="M148" s="174"/>
      <c r="N148" s="175"/>
      <c r="O148" s="175"/>
      <c r="P148" s="175"/>
      <c r="Q148" s="175"/>
      <c r="R148" s="175"/>
      <c r="S148" s="175"/>
      <c r="T148" s="176"/>
      <c r="AT148" s="170" t="s">
        <v>127</v>
      </c>
      <c r="AU148" s="170" t="s">
        <v>82</v>
      </c>
      <c r="AV148" s="15" t="s">
        <v>123</v>
      </c>
      <c r="AW148" s="15" t="s">
        <v>33</v>
      </c>
      <c r="AX148" s="15" t="s">
        <v>80</v>
      </c>
      <c r="AY148" s="170" t="s">
        <v>116</v>
      </c>
    </row>
    <row r="149" spans="1:65" s="2" customFormat="1" ht="24.2" customHeight="1">
      <c r="A149" s="33"/>
      <c r="B149" s="134"/>
      <c r="C149" s="135" t="s">
        <v>200</v>
      </c>
      <c r="D149" s="135" t="s">
        <v>118</v>
      </c>
      <c r="E149" s="136" t="s">
        <v>201</v>
      </c>
      <c r="F149" s="137" t="s">
        <v>202</v>
      </c>
      <c r="G149" s="138" t="s">
        <v>121</v>
      </c>
      <c r="H149" s="139">
        <v>2339</v>
      </c>
      <c r="I149" s="140"/>
      <c r="J149" s="141">
        <f>ROUND(I149*H149,2)</f>
        <v>0</v>
      </c>
      <c r="K149" s="137" t="s">
        <v>122</v>
      </c>
      <c r="L149" s="34"/>
      <c r="M149" s="142" t="s">
        <v>3</v>
      </c>
      <c r="N149" s="143" t="s">
        <v>43</v>
      </c>
      <c r="O149" s="54"/>
      <c r="P149" s="144">
        <f>O149*H149</f>
        <v>0</v>
      </c>
      <c r="Q149" s="144">
        <v>0.10373</v>
      </c>
      <c r="R149" s="144">
        <f>Q149*H149</f>
        <v>242.62447</v>
      </c>
      <c r="S149" s="144">
        <v>0</v>
      </c>
      <c r="T149" s="14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46" t="s">
        <v>123</v>
      </c>
      <c r="AT149" s="146" t="s">
        <v>118</v>
      </c>
      <c r="AU149" s="146" t="s">
        <v>82</v>
      </c>
      <c r="AY149" s="18" t="s">
        <v>116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8" t="s">
        <v>80</v>
      </c>
      <c r="BK149" s="147">
        <f>ROUND(I149*H149,2)</f>
        <v>0</v>
      </c>
      <c r="BL149" s="18" t="s">
        <v>123</v>
      </c>
      <c r="BM149" s="146" t="s">
        <v>203</v>
      </c>
    </row>
    <row r="150" spans="1:65" s="2" customFormat="1" ht="11.25">
      <c r="A150" s="33"/>
      <c r="B150" s="34"/>
      <c r="C150" s="33"/>
      <c r="D150" s="148" t="s">
        <v>125</v>
      </c>
      <c r="E150" s="33"/>
      <c r="F150" s="149" t="s">
        <v>204</v>
      </c>
      <c r="G150" s="33"/>
      <c r="H150" s="33"/>
      <c r="I150" s="150"/>
      <c r="J150" s="33"/>
      <c r="K150" s="33"/>
      <c r="L150" s="34"/>
      <c r="M150" s="151"/>
      <c r="N150" s="152"/>
      <c r="O150" s="54"/>
      <c r="P150" s="54"/>
      <c r="Q150" s="54"/>
      <c r="R150" s="54"/>
      <c r="S150" s="54"/>
      <c r="T150" s="55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125</v>
      </c>
      <c r="AU150" s="18" t="s">
        <v>82</v>
      </c>
    </row>
    <row r="151" spans="1:65" s="13" customFormat="1" ht="11.25">
      <c r="B151" s="153"/>
      <c r="D151" s="154" t="s">
        <v>127</v>
      </c>
      <c r="E151" s="155" t="s">
        <v>3</v>
      </c>
      <c r="F151" s="156" t="s">
        <v>205</v>
      </c>
      <c r="H151" s="155" t="s">
        <v>3</v>
      </c>
      <c r="I151" s="157"/>
      <c r="L151" s="153"/>
      <c r="M151" s="158"/>
      <c r="N151" s="159"/>
      <c r="O151" s="159"/>
      <c r="P151" s="159"/>
      <c r="Q151" s="159"/>
      <c r="R151" s="159"/>
      <c r="S151" s="159"/>
      <c r="T151" s="160"/>
      <c r="AT151" s="155" t="s">
        <v>127</v>
      </c>
      <c r="AU151" s="155" t="s">
        <v>82</v>
      </c>
      <c r="AV151" s="13" t="s">
        <v>80</v>
      </c>
      <c r="AW151" s="13" t="s">
        <v>33</v>
      </c>
      <c r="AX151" s="13" t="s">
        <v>72</v>
      </c>
      <c r="AY151" s="155" t="s">
        <v>116</v>
      </c>
    </row>
    <row r="152" spans="1:65" s="14" customFormat="1" ht="11.25">
      <c r="B152" s="161"/>
      <c r="D152" s="154" t="s">
        <v>127</v>
      </c>
      <c r="E152" s="162" t="s">
        <v>3</v>
      </c>
      <c r="F152" s="163" t="s">
        <v>143</v>
      </c>
      <c r="H152" s="164">
        <v>2339</v>
      </c>
      <c r="I152" s="165"/>
      <c r="L152" s="161"/>
      <c r="M152" s="166"/>
      <c r="N152" s="167"/>
      <c r="O152" s="167"/>
      <c r="P152" s="167"/>
      <c r="Q152" s="167"/>
      <c r="R152" s="167"/>
      <c r="S152" s="167"/>
      <c r="T152" s="168"/>
      <c r="AT152" s="162" t="s">
        <v>127</v>
      </c>
      <c r="AU152" s="162" t="s">
        <v>82</v>
      </c>
      <c r="AV152" s="14" t="s">
        <v>82</v>
      </c>
      <c r="AW152" s="14" t="s">
        <v>33</v>
      </c>
      <c r="AX152" s="14" t="s">
        <v>72</v>
      </c>
      <c r="AY152" s="162" t="s">
        <v>116</v>
      </c>
    </row>
    <row r="153" spans="1:65" s="15" customFormat="1" ht="11.25">
      <c r="B153" s="169"/>
      <c r="D153" s="154" t="s">
        <v>127</v>
      </c>
      <c r="E153" s="170" t="s">
        <v>3</v>
      </c>
      <c r="F153" s="171" t="s">
        <v>130</v>
      </c>
      <c r="H153" s="172">
        <v>2339</v>
      </c>
      <c r="I153" s="173"/>
      <c r="L153" s="169"/>
      <c r="M153" s="174"/>
      <c r="N153" s="175"/>
      <c r="O153" s="175"/>
      <c r="P153" s="175"/>
      <c r="Q153" s="175"/>
      <c r="R153" s="175"/>
      <c r="S153" s="175"/>
      <c r="T153" s="176"/>
      <c r="AT153" s="170" t="s">
        <v>127</v>
      </c>
      <c r="AU153" s="170" t="s">
        <v>82</v>
      </c>
      <c r="AV153" s="15" t="s">
        <v>123</v>
      </c>
      <c r="AW153" s="15" t="s">
        <v>33</v>
      </c>
      <c r="AX153" s="15" t="s">
        <v>80</v>
      </c>
      <c r="AY153" s="170" t="s">
        <v>116</v>
      </c>
    </row>
    <row r="154" spans="1:65" s="2" customFormat="1" ht="24.2" customHeight="1">
      <c r="A154" s="33"/>
      <c r="B154" s="134"/>
      <c r="C154" s="135" t="s">
        <v>206</v>
      </c>
      <c r="D154" s="135" t="s">
        <v>118</v>
      </c>
      <c r="E154" s="136" t="s">
        <v>207</v>
      </c>
      <c r="F154" s="137" t="s">
        <v>208</v>
      </c>
      <c r="G154" s="138" t="s">
        <v>121</v>
      </c>
      <c r="H154" s="139">
        <v>160.5</v>
      </c>
      <c r="I154" s="140"/>
      <c r="J154" s="141">
        <f>ROUND(I154*H154,2)</f>
        <v>0</v>
      </c>
      <c r="K154" s="137" t="s">
        <v>122</v>
      </c>
      <c r="L154" s="34"/>
      <c r="M154" s="142" t="s">
        <v>3</v>
      </c>
      <c r="N154" s="143" t="s">
        <v>43</v>
      </c>
      <c r="O154" s="54"/>
      <c r="P154" s="144">
        <f>O154*H154</f>
        <v>0</v>
      </c>
      <c r="Q154" s="144">
        <v>0.12966</v>
      </c>
      <c r="R154" s="144">
        <f>Q154*H154</f>
        <v>20.81043</v>
      </c>
      <c r="S154" s="144">
        <v>0</v>
      </c>
      <c r="T154" s="14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46" t="s">
        <v>123</v>
      </c>
      <c r="AT154" s="146" t="s">
        <v>118</v>
      </c>
      <c r="AU154" s="146" t="s">
        <v>82</v>
      </c>
      <c r="AY154" s="18" t="s">
        <v>116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8" t="s">
        <v>80</v>
      </c>
      <c r="BK154" s="147">
        <f>ROUND(I154*H154,2)</f>
        <v>0</v>
      </c>
      <c r="BL154" s="18" t="s">
        <v>123</v>
      </c>
      <c r="BM154" s="146" t="s">
        <v>209</v>
      </c>
    </row>
    <row r="155" spans="1:65" s="2" customFormat="1" ht="11.25">
      <c r="A155" s="33"/>
      <c r="B155" s="34"/>
      <c r="C155" s="33"/>
      <c r="D155" s="148" t="s">
        <v>125</v>
      </c>
      <c r="E155" s="33"/>
      <c r="F155" s="149" t="s">
        <v>210</v>
      </c>
      <c r="G155" s="33"/>
      <c r="H155" s="33"/>
      <c r="I155" s="150"/>
      <c r="J155" s="33"/>
      <c r="K155" s="33"/>
      <c r="L155" s="34"/>
      <c r="M155" s="151"/>
      <c r="N155" s="152"/>
      <c r="O155" s="54"/>
      <c r="P155" s="54"/>
      <c r="Q155" s="54"/>
      <c r="R155" s="54"/>
      <c r="S155" s="54"/>
      <c r="T155" s="55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125</v>
      </c>
      <c r="AU155" s="18" t="s">
        <v>82</v>
      </c>
    </row>
    <row r="156" spans="1:65" s="13" customFormat="1" ht="11.25">
      <c r="B156" s="153"/>
      <c r="D156" s="154" t="s">
        <v>127</v>
      </c>
      <c r="E156" s="155" t="s">
        <v>3</v>
      </c>
      <c r="F156" s="156" t="s">
        <v>211</v>
      </c>
      <c r="H156" s="155" t="s">
        <v>3</v>
      </c>
      <c r="I156" s="157"/>
      <c r="L156" s="153"/>
      <c r="M156" s="158"/>
      <c r="N156" s="159"/>
      <c r="O156" s="159"/>
      <c r="P156" s="159"/>
      <c r="Q156" s="159"/>
      <c r="R156" s="159"/>
      <c r="S156" s="159"/>
      <c r="T156" s="160"/>
      <c r="AT156" s="155" t="s">
        <v>127</v>
      </c>
      <c r="AU156" s="155" t="s">
        <v>82</v>
      </c>
      <c r="AV156" s="13" t="s">
        <v>80</v>
      </c>
      <c r="AW156" s="13" t="s">
        <v>33</v>
      </c>
      <c r="AX156" s="13" t="s">
        <v>72</v>
      </c>
      <c r="AY156" s="155" t="s">
        <v>116</v>
      </c>
    </row>
    <row r="157" spans="1:65" s="14" customFormat="1" ht="11.25">
      <c r="B157" s="161"/>
      <c r="D157" s="154" t="s">
        <v>127</v>
      </c>
      <c r="E157" s="162" t="s">
        <v>3</v>
      </c>
      <c r="F157" s="163" t="s">
        <v>136</v>
      </c>
      <c r="H157" s="164">
        <v>160.5</v>
      </c>
      <c r="I157" s="165"/>
      <c r="L157" s="161"/>
      <c r="M157" s="166"/>
      <c r="N157" s="167"/>
      <c r="O157" s="167"/>
      <c r="P157" s="167"/>
      <c r="Q157" s="167"/>
      <c r="R157" s="167"/>
      <c r="S157" s="167"/>
      <c r="T157" s="168"/>
      <c r="AT157" s="162" t="s">
        <v>127</v>
      </c>
      <c r="AU157" s="162" t="s">
        <v>82</v>
      </c>
      <c r="AV157" s="14" t="s">
        <v>82</v>
      </c>
      <c r="AW157" s="14" t="s">
        <v>33</v>
      </c>
      <c r="AX157" s="14" t="s">
        <v>72</v>
      </c>
      <c r="AY157" s="162" t="s">
        <v>116</v>
      </c>
    </row>
    <row r="158" spans="1:65" s="15" customFormat="1" ht="11.25">
      <c r="B158" s="169"/>
      <c r="D158" s="154" t="s">
        <v>127</v>
      </c>
      <c r="E158" s="170" t="s">
        <v>3</v>
      </c>
      <c r="F158" s="171" t="s">
        <v>130</v>
      </c>
      <c r="H158" s="172">
        <v>160.5</v>
      </c>
      <c r="I158" s="173"/>
      <c r="L158" s="169"/>
      <c r="M158" s="174"/>
      <c r="N158" s="175"/>
      <c r="O158" s="175"/>
      <c r="P158" s="175"/>
      <c r="Q158" s="175"/>
      <c r="R158" s="175"/>
      <c r="S158" s="175"/>
      <c r="T158" s="176"/>
      <c r="AT158" s="170" t="s">
        <v>127</v>
      </c>
      <c r="AU158" s="170" t="s">
        <v>82</v>
      </c>
      <c r="AV158" s="15" t="s">
        <v>123</v>
      </c>
      <c r="AW158" s="15" t="s">
        <v>33</v>
      </c>
      <c r="AX158" s="15" t="s">
        <v>80</v>
      </c>
      <c r="AY158" s="170" t="s">
        <v>116</v>
      </c>
    </row>
    <row r="159" spans="1:65" s="2" customFormat="1" ht="24.2" customHeight="1">
      <c r="A159" s="33"/>
      <c r="B159" s="134"/>
      <c r="C159" s="135" t="s">
        <v>9</v>
      </c>
      <c r="D159" s="135" t="s">
        <v>118</v>
      </c>
      <c r="E159" s="136" t="s">
        <v>212</v>
      </c>
      <c r="F159" s="137" t="s">
        <v>213</v>
      </c>
      <c r="G159" s="138" t="s">
        <v>121</v>
      </c>
      <c r="H159" s="139">
        <v>2339</v>
      </c>
      <c r="I159" s="140"/>
      <c r="J159" s="141">
        <f>ROUND(I159*H159,2)</f>
        <v>0</v>
      </c>
      <c r="K159" s="137" t="s">
        <v>122</v>
      </c>
      <c r="L159" s="34"/>
      <c r="M159" s="142" t="s">
        <v>3</v>
      </c>
      <c r="N159" s="143" t="s">
        <v>43</v>
      </c>
      <c r="O159" s="54"/>
      <c r="P159" s="144">
        <f>O159*H159</f>
        <v>0</v>
      </c>
      <c r="Q159" s="144">
        <v>0.21099999999999999</v>
      </c>
      <c r="R159" s="144">
        <f>Q159*H159</f>
        <v>493.529</v>
      </c>
      <c r="S159" s="144">
        <v>0</v>
      </c>
      <c r="T159" s="14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46" t="s">
        <v>123</v>
      </c>
      <c r="AT159" s="146" t="s">
        <v>118</v>
      </c>
      <c r="AU159" s="146" t="s">
        <v>82</v>
      </c>
      <c r="AY159" s="18" t="s">
        <v>116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8" t="s">
        <v>80</v>
      </c>
      <c r="BK159" s="147">
        <f>ROUND(I159*H159,2)</f>
        <v>0</v>
      </c>
      <c r="BL159" s="18" t="s">
        <v>123</v>
      </c>
      <c r="BM159" s="146" t="s">
        <v>214</v>
      </c>
    </row>
    <row r="160" spans="1:65" s="2" customFormat="1" ht="11.25">
      <c r="A160" s="33"/>
      <c r="B160" s="34"/>
      <c r="C160" s="33"/>
      <c r="D160" s="148" t="s">
        <v>125</v>
      </c>
      <c r="E160" s="33"/>
      <c r="F160" s="149" t="s">
        <v>215</v>
      </c>
      <c r="G160" s="33"/>
      <c r="H160" s="33"/>
      <c r="I160" s="150"/>
      <c r="J160" s="33"/>
      <c r="K160" s="33"/>
      <c r="L160" s="34"/>
      <c r="M160" s="151"/>
      <c r="N160" s="152"/>
      <c r="O160" s="54"/>
      <c r="P160" s="54"/>
      <c r="Q160" s="54"/>
      <c r="R160" s="54"/>
      <c r="S160" s="54"/>
      <c r="T160" s="55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125</v>
      </c>
      <c r="AU160" s="18" t="s">
        <v>82</v>
      </c>
    </row>
    <row r="161" spans="1:65" s="13" customFormat="1" ht="11.25">
      <c r="B161" s="153"/>
      <c r="D161" s="154" t="s">
        <v>127</v>
      </c>
      <c r="E161" s="155" t="s">
        <v>3</v>
      </c>
      <c r="F161" s="156" t="s">
        <v>148</v>
      </c>
      <c r="H161" s="155" t="s">
        <v>3</v>
      </c>
      <c r="I161" s="157"/>
      <c r="L161" s="153"/>
      <c r="M161" s="158"/>
      <c r="N161" s="159"/>
      <c r="O161" s="159"/>
      <c r="P161" s="159"/>
      <c r="Q161" s="159"/>
      <c r="R161" s="159"/>
      <c r="S161" s="159"/>
      <c r="T161" s="160"/>
      <c r="AT161" s="155" t="s">
        <v>127</v>
      </c>
      <c r="AU161" s="155" t="s">
        <v>82</v>
      </c>
      <c r="AV161" s="13" t="s">
        <v>80</v>
      </c>
      <c r="AW161" s="13" t="s">
        <v>33</v>
      </c>
      <c r="AX161" s="13" t="s">
        <v>72</v>
      </c>
      <c r="AY161" s="155" t="s">
        <v>116</v>
      </c>
    </row>
    <row r="162" spans="1:65" s="14" customFormat="1" ht="11.25">
      <c r="B162" s="161"/>
      <c r="D162" s="154" t="s">
        <v>127</v>
      </c>
      <c r="E162" s="162" t="s">
        <v>3</v>
      </c>
      <c r="F162" s="163" t="s">
        <v>143</v>
      </c>
      <c r="H162" s="164">
        <v>2339</v>
      </c>
      <c r="I162" s="165"/>
      <c r="L162" s="161"/>
      <c r="M162" s="166"/>
      <c r="N162" s="167"/>
      <c r="O162" s="167"/>
      <c r="P162" s="167"/>
      <c r="Q162" s="167"/>
      <c r="R162" s="167"/>
      <c r="S162" s="167"/>
      <c r="T162" s="168"/>
      <c r="AT162" s="162" t="s">
        <v>127</v>
      </c>
      <c r="AU162" s="162" t="s">
        <v>82</v>
      </c>
      <c r="AV162" s="14" t="s">
        <v>82</v>
      </c>
      <c r="AW162" s="14" t="s">
        <v>33</v>
      </c>
      <c r="AX162" s="14" t="s">
        <v>72</v>
      </c>
      <c r="AY162" s="162" t="s">
        <v>116</v>
      </c>
    </row>
    <row r="163" spans="1:65" s="15" customFormat="1" ht="11.25">
      <c r="B163" s="169"/>
      <c r="D163" s="154" t="s">
        <v>127</v>
      </c>
      <c r="E163" s="170" t="s">
        <v>3</v>
      </c>
      <c r="F163" s="171" t="s">
        <v>130</v>
      </c>
      <c r="H163" s="172">
        <v>2339</v>
      </c>
      <c r="I163" s="173"/>
      <c r="L163" s="169"/>
      <c r="M163" s="174"/>
      <c r="N163" s="175"/>
      <c r="O163" s="175"/>
      <c r="P163" s="175"/>
      <c r="Q163" s="175"/>
      <c r="R163" s="175"/>
      <c r="S163" s="175"/>
      <c r="T163" s="176"/>
      <c r="AT163" s="170" t="s">
        <v>127</v>
      </c>
      <c r="AU163" s="170" t="s">
        <v>82</v>
      </c>
      <c r="AV163" s="15" t="s">
        <v>123</v>
      </c>
      <c r="AW163" s="15" t="s">
        <v>33</v>
      </c>
      <c r="AX163" s="15" t="s">
        <v>80</v>
      </c>
      <c r="AY163" s="170" t="s">
        <v>116</v>
      </c>
    </row>
    <row r="164" spans="1:65" s="12" customFormat="1" ht="22.9" customHeight="1">
      <c r="B164" s="121"/>
      <c r="D164" s="122" t="s">
        <v>71</v>
      </c>
      <c r="E164" s="132" t="s">
        <v>172</v>
      </c>
      <c r="F164" s="132" t="s">
        <v>216</v>
      </c>
      <c r="I164" s="124"/>
      <c r="J164" s="133">
        <f>BK164</f>
        <v>0</v>
      </c>
      <c r="L164" s="121"/>
      <c r="M164" s="126"/>
      <c r="N164" s="127"/>
      <c r="O164" s="127"/>
      <c r="P164" s="128">
        <f>SUM(P165:P169)</f>
        <v>0</v>
      </c>
      <c r="Q164" s="127"/>
      <c r="R164" s="128">
        <f>SUM(R165:R169)</f>
        <v>1.92726</v>
      </c>
      <c r="S164" s="127"/>
      <c r="T164" s="129">
        <f>SUM(T165:T169)</f>
        <v>3.0599999999999996</v>
      </c>
      <c r="AR164" s="122" t="s">
        <v>80</v>
      </c>
      <c r="AT164" s="130" t="s">
        <v>71</v>
      </c>
      <c r="AU164" s="130" t="s">
        <v>80</v>
      </c>
      <c r="AY164" s="122" t="s">
        <v>116</v>
      </c>
      <c r="BK164" s="131">
        <f>SUM(BK165:BK169)</f>
        <v>0</v>
      </c>
    </row>
    <row r="165" spans="1:65" s="2" customFormat="1" ht="21.75" customHeight="1">
      <c r="A165" s="33"/>
      <c r="B165" s="134"/>
      <c r="C165" s="135" t="s">
        <v>217</v>
      </c>
      <c r="D165" s="135" t="s">
        <v>118</v>
      </c>
      <c r="E165" s="136" t="s">
        <v>218</v>
      </c>
      <c r="F165" s="137" t="s">
        <v>219</v>
      </c>
      <c r="G165" s="138" t="s">
        <v>159</v>
      </c>
      <c r="H165" s="139">
        <v>5.0999999999999996</v>
      </c>
      <c r="I165" s="140"/>
      <c r="J165" s="141">
        <f>ROUND(I165*H165,2)</f>
        <v>0</v>
      </c>
      <c r="K165" s="137" t="s">
        <v>122</v>
      </c>
      <c r="L165" s="34"/>
      <c r="M165" s="142" t="s">
        <v>3</v>
      </c>
      <c r="N165" s="143" t="s">
        <v>43</v>
      </c>
      <c r="O165" s="54"/>
      <c r="P165" s="144">
        <f>O165*H165</f>
        <v>0</v>
      </c>
      <c r="Q165" s="144">
        <v>0</v>
      </c>
      <c r="R165" s="144">
        <f>Q165*H165</f>
        <v>0</v>
      </c>
      <c r="S165" s="144">
        <v>0.6</v>
      </c>
      <c r="T165" s="145">
        <f>S165*H165</f>
        <v>3.0599999999999996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46" t="s">
        <v>123</v>
      </c>
      <c r="AT165" s="146" t="s">
        <v>118</v>
      </c>
      <c r="AU165" s="146" t="s">
        <v>82</v>
      </c>
      <c r="AY165" s="18" t="s">
        <v>116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8" t="s">
        <v>80</v>
      </c>
      <c r="BK165" s="147">
        <f>ROUND(I165*H165,2)</f>
        <v>0</v>
      </c>
      <c r="BL165" s="18" t="s">
        <v>123</v>
      </c>
      <c r="BM165" s="146" t="s">
        <v>220</v>
      </c>
    </row>
    <row r="166" spans="1:65" s="2" customFormat="1" ht="11.25">
      <c r="A166" s="33"/>
      <c r="B166" s="34"/>
      <c r="C166" s="33"/>
      <c r="D166" s="148" t="s">
        <v>125</v>
      </c>
      <c r="E166" s="33"/>
      <c r="F166" s="149" t="s">
        <v>221</v>
      </c>
      <c r="G166" s="33"/>
      <c r="H166" s="33"/>
      <c r="I166" s="150"/>
      <c r="J166" s="33"/>
      <c r="K166" s="33"/>
      <c r="L166" s="34"/>
      <c r="M166" s="151"/>
      <c r="N166" s="152"/>
      <c r="O166" s="54"/>
      <c r="P166" s="54"/>
      <c r="Q166" s="54"/>
      <c r="R166" s="54"/>
      <c r="S166" s="54"/>
      <c r="T166" s="55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125</v>
      </c>
      <c r="AU166" s="18" t="s">
        <v>82</v>
      </c>
    </row>
    <row r="167" spans="1:65" s="14" customFormat="1" ht="11.25">
      <c r="B167" s="161"/>
      <c r="D167" s="154" t="s">
        <v>127</v>
      </c>
      <c r="E167" s="162" t="s">
        <v>3</v>
      </c>
      <c r="F167" s="163" t="s">
        <v>222</v>
      </c>
      <c r="H167" s="164">
        <v>5.0999999999999996</v>
      </c>
      <c r="I167" s="165"/>
      <c r="L167" s="161"/>
      <c r="M167" s="166"/>
      <c r="N167" s="167"/>
      <c r="O167" s="167"/>
      <c r="P167" s="167"/>
      <c r="Q167" s="167"/>
      <c r="R167" s="167"/>
      <c r="S167" s="167"/>
      <c r="T167" s="168"/>
      <c r="AT167" s="162" t="s">
        <v>127</v>
      </c>
      <c r="AU167" s="162" t="s">
        <v>82</v>
      </c>
      <c r="AV167" s="14" t="s">
        <v>82</v>
      </c>
      <c r="AW167" s="14" t="s">
        <v>33</v>
      </c>
      <c r="AX167" s="14" t="s">
        <v>80</v>
      </c>
      <c r="AY167" s="162" t="s">
        <v>116</v>
      </c>
    </row>
    <row r="168" spans="1:65" s="2" customFormat="1" ht="24.2" customHeight="1">
      <c r="A168" s="33"/>
      <c r="B168" s="134"/>
      <c r="C168" s="135" t="s">
        <v>223</v>
      </c>
      <c r="D168" s="135" t="s">
        <v>118</v>
      </c>
      <c r="E168" s="136" t="s">
        <v>224</v>
      </c>
      <c r="F168" s="137" t="s">
        <v>225</v>
      </c>
      <c r="G168" s="138" t="s">
        <v>226</v>
      </c>
      <c r="H168" s="139">
        <v>1</v>
      </c>
      <c r="I168" s="140"/>
      <c r="J168" s="141">
        <f>ROUND(I168*H168,2)</f>
        <v>0</v>
      </c>
      <c r="K168" s="137" t="s">
        <v>122</v>
      </c>
      <c r="L168" s="34"/>
      <c r="M168" s="142" t="s">
        <v>3</v>
      </c>
      <c r="N168" s="143" t="s">
        <v>43</v>
      </c>
      <c r="O168" s="54"/>
      <c r="P168" s="144">
        <f>O168*H168</f>
        <v>0</v>
      </c>
      <c r="Q168" s="144">
        <v>1.92726</v>
      </c>
      <c r="R168" s="144">
        <f>Q168*H168</f>
        <v>1.92726</v>
      </c>
      <c r="S168" s="144">
        <v>0</v>
      </c>
      <c r="T168" s="14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6" t="s">
        <v>123</v>
      </c>
      <c r="AT168" s="146" t="s">
        <v>118</v>
      </c>
      <c r="AU168" s="146" t="s">
        <v>82</v>
      </c>
      <c r="AY168" s="18" t="s">
        <v>116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80</v>
      </c>
      <c r="BK168" s="147">
        <f>ROUND(I168*H168,2)</f>
        <v>0</v>
      </c>
      <c r="BL168" s="18" t="s">
        <v>123</v>
      </c>
      <c r="BM168" s="146" t="s">
        <v>227</v>
      </c>
    </row>
    <row r="169" spans="1:65" s="2" customFormat="1" ht="11.25">
      <c r="A169" s="33"/>
      <c r="B169" s="34"/>
      <c r="C169" s="33"/>
      <c r="D169" s="148" t="s">
        <v>125</v>
      </c>
      <c r="E169" s="33"/>
      <c r="F169" s="149" t="s">
        <v>228</v>
      </c>
      <c r="G169" s="33"/>
      <c r="H169" s="33"/>
      <c r="I169" s="150"/>
      <c r="J169" s="33"/>
      <c r="K169" s="33"/>
      <c r="L169" s="34"/>
      <c r="M169" s="151"/>
      <c r="N169" s="152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125</v>
      </c>
      <c r="AU169" s="18" t="s">
        <v>82</v>
      </c>
    </row>
    <row r="170" spans="1:65" s="12" customFormat="1" ht="22.9" customHeight="1">
      <c r="B170" s="121"/>
      <c r="D170" s="122" t="s">
        <v>71</v>
      </c>
      <c r="E170" s="132" t="s">
        <v>178</v>
      </c>
      <c r="F170" s="132" t="s">
        <v>229</v>
      </c>
      <c r="I170" s="124"/>
      <c r="J170" s="133">
        <f>BK170</f>
        <v>0</v>
      </c>
      <c r="L170" s="121"/>
      <c r="M170" s="126"/>
      <c r="N170" s="127"/>
      <c r="O170" s="127"/>
      <c r="P170" s="128">
        <f>SUM(P171:P216)</f>
        <v>0</v>
      </c>
      <c r="Q170" s="127"/>
      <c r="R170" s="128">
        <f>SUM(R171:R216)</f>
        <v>174.78399940000003</v>
      </c>
      <c r="S170" s="127"/>
      <c r="T170" s="129">
        <f>SUM(T171:T216)</f>
        <v>23.39</v>
      </c>
      <c r="AR170" s="122" t="s">
        <v>80</v>
      </c>
      <c r="AT170" s="130" t="s">
        <v>71</v>
      </c>
      <c r="AU170" s="130" t="s">
        <v>80</v>
      </c>
      <c r="AY170" s="122" t="s">
        <v>116</v>
      </c>
      <c r="BK170" s="131">
        <f>SUM(BK171:BK216)</f>
        <v>0</v>
      </c>
    </row>
    <row r="171" spans="1:65" s="2" customFormat="1" ht="21.75" customHeight="1">
      <c r="A171" s="33"/>
      <c r="B171" s="134"/>
      <c r="C171" s="135" t="s">
        <v>230</v>
      </c>
      <c r="D171" s="135" t="s">
        <v>118</v>
      </c>
      <c r="E171" s="136" t="s">
        <v>231</v>
      </c>
      <c r="F171" s="137" t="s">
        <v>232</v>
      </c>
      <c r="G171" s="138" t="s">
        <v>152</v>
      </c>
      <c r="H171" s="139">
        <v>320</v>
      </c>
      <c r="I171" s="140"/>
      <c r="J171" s="141">
        <f>ROUND(I171*H171,2)</f>
        <v>0</v>
      </c>
      <c r="K171" s="137" t="s">
        <v>122</v>
      </c>
      <c r="L171" s="34"/>
      <c r="M171" s="142" t="s">
        <v>3</v>
      </c>
      <c r="N171" s="143" t="s">
        <v>43</v>
      </c>
      <c r="O171" s="54"/>
      <c r="P171" s="144">
        <f>O171*H171</f>
        <v>0</v>
      </c>
      <c r="Q171" s="144">
        <v>6.9999999999999994E-5</v>
      </c>
      <c r="R171" s="144">
        <f>Q171*H171</f>
        <v>2.2399999999999996E-2</v>
      </c>
      <c r="S171" s="144">
        <v>0</v>
      </c>
      <c r="T171" s="14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46" t="s">
        <v>123</v>
      </c>
      <c r="AT171" s="146" t="s">
        <v>118</v>
      </c>
      <c r="AU171" s="146" t="s">
        <v>82</v>
      </c>
      <c r="AY171" s="18" t="s">
        <v>116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8" t="s">
        <v>80</v>
      </c>
      <c r="BK171" s="147">
        <f>ROUND(I171*H171,2)</f>
        <v>0</v>
      </c>
      <c r="BL171" s="18" t="s">
        <v>123</v>
      </c>
      <c r="BM171" s="146" t="s">
        <v>233</v>
      </c>
    </row>
    <row r="172" spans="1:65" s="2" customFormat="1" ht="11.25">
      <c r="A172" s="33"/>
      <c r="B172" s="34"/>
      <c r="C172" s="33"/>
      <c r="D172" s="148" t="s">
        <v>125</v>
      </c>
      <c r="E172" s="33"/>
      <c r="F172" s="149" t="s">
        <v>234</v>
      </c>
      <c r="G172" s="33"/>
      <c r="H172" s="33"/>
      <c r="I172" s="150"/>
      <c r="J172" s="33"/>
      <c r="K172" s="33"/>
      <c r="L172" s="34"/>
      <c r="M172" s="151"/>
      <c r="N172" s="152"/>
      <c r="O172" s="54"/>
      <c r="P172" s="54"/>
      <c r="Q172" s="54"/>
      <c r="R172" s="54"/>
      <c r="S172" s="54"/>
      <c r="T172" s="5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125</v>
      </c>
      <c r="AU172" s="18" t="s">
        <v>82</v>
      </c>
    </row>
    <row r="173" spans="1:65" s="14" customFormat="1" ht="11.25">
      <c r="B173" s="161"/>
      <c r="D173" s="154" t="s">
        <v>127</v>
      </c>
      <c r="E173" s="162" t="s">
        <v>3</v>
      </c>
      <c r="F173" s="163" t="s">
        <v>235</v>
      </c>
      <c r="H173" s="164">
        <v>320</v>
      </c>
      <c r="I173" s="165"/>
      <c r="L173" s="161"/>
      <c r="M173" s="166"/>
      <c r="N173" s="167"/>
      <c r="O173" s="167"/>
      <c r="P173" s="167"/>
      <c r="Q173" s="167"/>
      <c r="R173" s="167"/>
      <c r="S173" s="167"/>
      <c r="T173" s="168"/>
      <c r="AT173" s="162" t="s">
        <v>127</v>
      </c>
      <c r="AU173" s="162" t="s">
        <v>82</v>
      </c>
      <c r="AV173" s="14" t="s">
        <v>82</v>
      </c>
      <c r="AW173" s="14" t="s">
        <v>33</v>
      </c>
      <c r="AX173" s="14" t="s">
        <v>80</v>
      </c>
      <c r="AY173" s="162" t="s">
        <v>116</v>
      </c>
    </row>
    <row r="174" spans="1:65" s="2" customFormat="1" ht="16.5" customHeight="1">
      <c r="A174" s="33"/>
      <c r="B174" s="134"/>
      <c r="C174" s="135" t="s">
        <v>236</v>
      </c>
      <c r="D174" s="135" t="s">
        <v>118</v>
      </c>
      <c r="E174" s="136" t="s">
        <v>237</v>
      </c>
      <c r="F174" s="137" t="s">
        <v>238</v>
      </c>
      <c r="G174" s="138" t="s">
        <v>152</v>
      </c>
      <c r="H174" s="139">
        <v>640</v>
      </c>
      <c r="I174" s="140"/>
      <c r="J174" s="141">
        <f>ROUND(I174*H174,2)</f>
        <v>0</v>
      </c>
      <c r="K174" s="137" t="s">
        <v>122</v>
      </c>
      <c r="L174" s="34"/>
      <c r="M174" s="142" t="s">
        <v>3</v>
      </c>
      <c r="N174" s="143" t="s">
        <v>43</v>
      </c>
      <c r="O174" s="54"/>
      <c r="P174" s="144">
        <f>O174*H174</f>
        <v>0</v>
      </c>
      <c r="Q174" s="144">
        <v>4.0000000000000002E-4</v>
      </c>
      <c r="R174" s="144">
        <f>Q174*H174</f>
        <v>0.25600000000000001</v>
      </c>
      <c r="S174" s="144">
        <v>0</v>
      </c>
      <c r="T174" s="14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46" t="s">
        <v>123</v>
      </c>
      <c r="AT174" s="146" t="s">
        <v>118</v>
      </c>
      <c r="AU174" s="146" t="s">
        <v>82</v>
      </c>
      <c r="AY174" s="18" t="s">
        <v>116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8" t="s">
        <v>80</v>
      </c>
      <c r="BK174" s="147">
        <f>ROUND(I174*H174,2)</f>
        <v>0</v>
      </c>
      <c r="BL174" s="18" t="s">
        <v>123</v>
      </c>
      <c r="BM174" s="146" t="s">
        <v>239</v>
      </c>
    </row>
    <row r="175" spans="1:65" s="2" customFormat="1" ht="11.25">
      <c r="A175" s="33"/>
      <c r="B175" s="34"/>
      <c r="C175" s="33"/>
      <c r="D175" s="148" t="s">
        <v>125</v>
      </c>
      <c r="E175" s="33"/>
      <c r="F175" s="149" t="s">
        <v>240</v>
      </c>
      <c r="G175" s="33"/>
      <c r="H175" s="33"/>
      <c r="I175" s="150"/>
      <c r="J175" s="33"/>
      <c r="K175" s="33"/>
      <c r="L175" s="34"/>
      <c r="M175" s="151"/>
      <c r="N175" s="152"/>
      <c r="O175" s="54"/>
      <c r="P175" s="54"/>
      <c r="Q175" s="54"/>
      <c r="R175" s="54"/>
      <c r="S175" s="54"/>
      <c r="T175" s="55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125</v>
      </c>
      <c r="AU175" s="18" t="s">
        <v>82</v>
      </c>
    </row>
    <row r="176" spans="1:65" s="14" customFormat="1" ht="11.25">
      <c r="B176" s="161"/>
      <c r="D176" s="154" t="s">
        <v>127</v>
      </c>
      <c r="E176" s="162" t="s">
        <v>3</v>
      </c>
      <c r="F176" s="163" t="s">
        <v>241</v>
      </c>
      <c r="H176" s="164">
        <v>640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2" t="s">
        <v>127</v>
      </c>
      <c r="AU176" s="162" t="s">
        <v>82</v>
      </c>
      <c r="AV176" s="14" t="s">
        <v>82</v>
      </c>
      <c r="AW176" s="14" t="s">
        <v>33</v>
      </c>
      <c r="AX176" s="14" t="s">
        <v>80</v>
      </c>
      <c r="AY176" s="162" t="s">
        <v>116</v>
      </c>
    </row>
    <row r="177" spans="1:65" s="2" customFormat="1" ht="24.2" customHeight="1">
      <c r="A177" s="33"/>
      <c r="B177" s="134"/>
      <c r="C177" s="135" t="s">
        <v>242</v>
      </c>
      <c r="D177" s="135" t="s">
        <v>118</v>
      </c>
      <c r="E177" s="136" t="s">
        <v>243</v>
      </c>
      <c r="F177" s="137" t="s">
        <v>244</v>
      </c>
      <c r="G177" s="138" t="s">
        <v>152</v>
      </c>
      <c r="H177" s="139">
        <v>71</v>
      </c>
      <c r="I177" s="140"/>
      <c r="J177" s="141">
        <f>ROUND(I177*H177,2)</f>
        <v>0</v>
      </c>
      <c r="K177" s="137" t="s">
        <v>122</v>
      </c>
      <c r="L177" s="34"/>
      <c r="M177" s="142" t="s">
        <v>3</v>
      </c>
      <c r="N177" s="143" t="s">
        <v>43</v>
      </c>
      <c r="O177" s="54"/>
      <c r="P177" s="144">
        <f>O177*H177</f>
        <v>0</v>
      </c>
      <c r="Q177" s="144">
        <v>0.20219000000000001</v>
      </c>
      <c r="R177" s="144">
        <f>Q177*H177</f>
        <v>14.355490000000001</v>
      </c>
      <c r="S177" s="144">
        <v>0</v>
      </c>
      <c r="T177" s="14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46" t="s">
        <v>123</v>
      </c>
      <c r="AT177" s="146" t="s">
        <v>118</v>
      </c>
      <c r="AU177" s="146" t="s">
        <v>82</v>
      </c>
      <c r="AY177" s="18" t="s">
        <v>116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8" t="s">
        <v>80</v>
      </c>
      <c r="BK177" s="147">
        <f>ROUND(I177*H177,2)</f>
        <v>0</v>
      </c>
      <c r="BL177" s="18" t="s">
        <v>123</v>
      </c>
      <c r="BM177" s="146" t="s">
        <v>245</v>
      </c>
    </row>
    <row r="178" spans="1:65" s="2" customFormat="1" ht="11.25">
      <c r="A178" s="33"/>
      <c r="B178" s="34"/>
      <c r="C178" s="33"/>
      <c r="D178" s="148" t="s">
        <v>125</v>
      </c>
      <c r="E178" s="33"/>
      <c r="F178" s="149" t="s">
        <v>246</v>
      </c>
      <c r="G178" s="33"/>
      <c r="H178" s="33"/>
      <c r="I178" s="150"/>
      <c r="J178" s="33"/>
      <c r="K178" s="33"/>
      <c r="L178" s="34"/>
      <c r="M178" s="151"/>
      <c r="N178" s="152"/>
      <c r="O178" s="54"/>
      <c r="P178" s="54"/>
      <c r="Q178" s="54"/>
      <c r="R178" s="54"/>
      <c r="S178" s="54"/>
      <c r="T178" s="55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125</v>
      </c>
      <c r="AU178" s="18" t="s">
        <v>82</v>
      </c>
    </row>
    <row r="179" spans="1:65" s="13" customFormat="1" ht="11.25">
      <c r="B179" s="153"/>
      <c r="D179" s="154" t="s">
        <v>127</v>
      </c>
      <c r="E179" s="155" t="s">
        <v>3</v>
      </c>
      <c r="F179" s="156" t="s">
        <v>247</v>
      </c>
      <c r="H179" s="155" t="s">
        <v>3</v>
      </c>
      <c r="I179" s="157"/>
      <c r="L179" s="153"/>
      <c r="M179" s="158"/>
      <c r="N179" s="159"/>
      <c r="O179" s="159"/>
      <c r="P179" s="159"/>
      <c r="Q179" s="159"/>
      <c r="R179" s="159"/>
      <c r="S179" s="159"/>
      <c r="T179" s="160"/>
      <c r="AT179" s="155" t="s">
        <v>127</v>
      </c>
      <c r="AU179" s="155" t="s">
        <v>82</v>
      </c>
      <c r="AV179" s="13" t="s">
        <v>80</v>
      </c>
      <c r="AW179" s="13" t="s">
        <v>33</v>
      </c>
      <c r="AX179" s="13" t="s">
        <v>72</v>
      </c>
      <c r="AY179" s="155" t="s">
        <v>116</v>
      </c>
    </row>
    <row r="180" spans="1:65" s="14" customFormat="1" ht="11.25">
      <c r="B180" s="161"/>
      <c r="D180" s="154" t="s">
        <v>127</v>
      </c>
      <c r="E180" s="162" t="s">
        <v>3</v>
      </c>
      <c r="F180" s="163" t="s">
        <v>248</v>
      </c>
      <c r="H180" s="164">
        <v>57</v>
      </c>
      <c r="I180" s="165"/>
      <c r="L180" s="161"/>
      <c r="M180" s="166"/>
      <c r="N180" s="167"/>
      <c r="O180" s="167"/>
      <c r="P180" s="167"/>
      <c r="Q180" s="167"/>
      <c r="R180" s="167"/>
      <c r="S180" s="167"/>
      <c r="T180" s="168"/>
      <c r="AT180" s="162" t="s">
        <v>127</v>
      </c>
      <c r="AU180" s="162" t="s">
        <v>82</v>
      </c>
      <c r="AV180" s="14" t="s">
        <v>82</v>
      </c>
      <c r="AW180" s="14" t="s">
        <v>33</v>
      </c>
      <c r="AX180" s="14" t="s">
        <v>72</v>
      </c>
      <c r="AY180" s="162" t="s">
        <v>116</v>
      </c>
    </row>
    <row r="181" spans="1:65" s="13" customFormat="1" ht="11.25">
      <c r="B181" s="153"/>
      <c r="D181" s="154" t="s">
        <v>127</v>
      </c>
      <c r="E181" s="155" t="s">
        <v>3</v>
      </c>
      <c r="F181" s="156" t="s">
        <v>249</v>
      </c>
      <c r="H181" s="155" t="s">
        <v>3</v>
      </c>
      <c r="I181" s="157"/>
      <c r="L181" s="153"/>
      <c r="M181" s="158"/>
      <c r="N181" s="159"/>
      <c r="O181" s="159"/>
      <c r="P181" s="159"/>
      <c r="Q181" s="159"/>
      <c r="R181" s="159"/>
      <c r="S181" s="159"/>
      <c r="T181" s="160"/>
      <c r="AT181" s="155" t="s">
        <v>127</v>
      </c>
      <c r="AU181" s="155" t="s">
        <v>82</v>
      </c>
      <c r="AV181" s="13" t="s">
        <v>80</v>
      </c>
      <c r="AW181" s="13" t="s">
        <v>33</v>
      </c>
      <c r="AX181" s="13" t="s">
        <v>72</v>
      </c>
      <c r="AY181" s="155" t="s">
        <v>116</v>
      </c>
    </row>
    <row r="182" spans="1:65" s="14" customFormat="1" ht="11.25">
      <c r="B182" s="161"/>
      <c r="D182" s="154" t="s">
        <v>127</v>
      </c>
      <c r="E182" s="162" t="s">
        <v>3</v>
      </c>
      <c r="F182" s="163" t="s">
        <v>250</v>
      </c>
      <c r="H182" s="164">
        <v>14</v>
      </c>
      <c r="I182" s="165"/>
      <c r="L182" s="161"/>
      <c r="M182" s="166"/>
      <c r="N182" s="167"/>
      <c r="O182" s="167"/>
      <c r="P182" s="167"/>
      <c r="Q182" s="167"/>
      <c r="R182" s="167"/>
      <c r="S182" s="167"/>
      <c r="T182" s="168"/>
      <c r="AT182" s="162" t="s">
        <v>127</v>
      </c>
      <c r="AU182" s="162" t="s">
        <v>82</v>
      </c>
      <c r="AV182" s="14" t="s">
        <v>82</v>
      </c>
      <c r="AW182" s="14" t="s">
        <v>33</v>
      </c>
      <c r="AX182" s="14" t="s">
        <v>72</v>
      </c>
      <c r="AY182" s="162" t="s">
        <v>116</v>
      </c>
    </row>
    <row r="183" spans="1:65" s="15" customFormat="1" ht="11.25">
      <c r="B183" s="169"/>
      <c r="D183" s="154" t="s">
        <v>127</v>
      </c>
      <c r="E183" s="170" t="s">
        <v>3</v>
      </c>
      <c r="F183" s="171" t="s">
        <v>130</v>
      </c>
      <c r="H183" s="172">
        <v>71</v>
      </c>
      <c r="I183" s="173"/>
      <c r="L183" s="169"/>
      <c r="M183" s="174"/>
      <c r="N183" s="175"/>
      <c r="O183" s="175"/>
      <c r="P183" s="175"/>
      <c r="Q183" s="175"/>
      <c r="R183" s="175"/>
      <c r="S183" s="175"/>
      <c r="T183" s="176"/>
      <c r="AT183" s="170" t="s">
        <v>127</v>
      </c>
      <c r="AU183" s="170" t="s">
        <v>82</v>
      </c>
      <c r="AV183" s="15" t="s">
        <v>123</v>
      </c>
      <c r="AW183" s="15" t="s">
        <v>33</v>
      </c>
      <c r="AX183" s="15" t="s">
        <v>80</v>
      </c>
      <c r="AY183" s="170" t="s">
        <v>116</v>
      </c>
    </row>
    <row r="184" spans="1:65" s="2" customFormat="1" ht="16.5" customHeight="1">
      <c r="A184" s="33"/>
      <c r="B184" s="134"/>
      <c r="C184" s="177" t="s">
        <v>8</v>
      </c>
      <c r="D184" s="177" t="s">
        <v>251</v>
      </c>
      <c r="E184" s="178" t="s">
        <v>252</v>
      </c>
      <c r="F184" s="179" t="s">
        <v>253</v>
      </c>
      <c r="G184" s="180" t="s">
        <v>152</v>
      </c>
      <c r="H184" s="181">
        <v>58.71</v>
      </c>
      <c r="I184" s="182"/>
      <c r="J184" s="183">
        <f>ROUND(I184*H184,2)</f>
        <v>0</v>
      </c>
      <c r="K184" s="179" t="s">
        <v>122</v>
      </c>
      <c r="L184" s="184"/>
      <c r="M184" s="185" t="s">
        <v>3</v>
      </c>
      <c r="N184" s="186" t="s">
        <v>43</v>
      </c>
      <c r="O184" s="54"/>
      <c r="P184" s="144">
        <f>O184*H184</f>
        <v>0</v>
      </c>
      <c r="Q184" s="144">
        <v>4.8300000000000003E-2</v>
      </c>
      <c r="R184" s="144">
        <f>Q184*H184</f>
        <v>2.835693</v>
      </c>
      <c r="S184" s="144">
        <v>0</v>
      </c>
      <c r="T184" s="14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46" t="s">
        <v>172</v>
      </c>
      <c r="AT184" s="146" t="s">
        <v>251</v>
      </c>
      <c r="AU184" s="146" t="s">
        <v>82</v>
      </c>
      <c r="AY184" s="18" t="s">
        <v>116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8" t="s">
        <v>80</v>
      </c>
      <c r="BK184" s="147">
        <f>ROUND(I184*H184,2)</f>
        <v>0</v>
      </c>
      <c r="BL184" s="18" t="s">
        <v>123</v>
      </c>
      <c r="BM184" s="146" t="s">
        <v>254</v>
      </c>
    </row>
    <row r="185" spans="1:65" s="14" customFormat="1" ht="11.25">
      <c r="B185" s="161"/>
      <c r="D185" s="154" t="s">
        <v>127</v>
      </c>
      <c r="E185" s="162" t="s">
        <v>3</v>
      </c>
      <c r="F185" s="163" t="s">
        <v>255</v>
      </c>
      <c r="H185" s="164">
        <v>57</v>
      </c>
      <c r="I185" s="165"/>
      <c r="L185" s="161"/>
      <c r="M185" s="166"/>
      <c r="N185" s="167"/>
      <c r="O185" s="167"/>
      <c r="P185" s="167"/>
      <c r="Q185" s="167"/>
      <c r="R185" s="167"/>
      <c r="S185" s="167"/>
      <c r="T185" s="168"/>
      <c r="AT185" s="162" t="s">
        <v>127</v>
      </c>
      <c r="AU185" s="162" t="s">
        <v>82</v>
      </c>
      <c r="AV185" s="14" t="s">
        <v>82</v>
      </c>
      <c r="AW185" s="14" t="s">
        <v>33</v>
      </c>
      <c r="AX185" s="14" t="s">
        <v>80</v>
      </c>
      <c r="AY185" s="162" t="s">
        <v>116</v>
      </c>
    </row>
    <row r="186" spans="1:65" s="14" customFormat="1" ht="11.25">
      <c r="B186" s="161"/>
      <c r="D186" s="154" t="s">
        <v>127</v>
      </c>
      <c r="F186" s="163" t="s">
        <v>256</v>
      </c>
      <c r="H186" s="164">
        <v>58.71</v>
      </c>
      <c r="I186" s="165"/>
      <c r="L186" s="161"/>
      <c r="M186" s="166"/>
      <c r="N186" s="167"/>
      <c r="O186" s="167"/>
      <c r="P186" s="167"/>
      <c r="Q186" s="167"/>
      <c r="R186" s="167"/>
      <c r="S186" s="167"/>
      <c r="T186" s="168"/>
      <c r="AT186" s="162" t="s">
        <v>127</v>
      </c>
      <c r="AU186" s="162" t="s">
        <v>82</v>
      </c>
      <c r="AV186" s="14" t="s">
        <v>82</v>
      </c>
      <c r="AW186" s="14" t="s">
        <v>4</v>
      </c>
      <c r="AX186" s="14" t="s">
        <v>80</v>
      </c>
      <c r="AY186" s="162" t="s">
        <v>116</v>
      </c>
    </row>
    <row r="187" spans="1:65" s="2" customFormat="1" ht="16.5" customHeight="1">
      <c r="A187" s="33"/>
      <c r="B187" s="134"/>
      <c r="C187" s="177" t="s">
        <v>257</v>
      </c>
      <c r="D187" s="177" t="s">
        <v>251</v>
      </c>
      <c r="E187" s="178" t="s">
        <v>258</v>
      </c>
      <c r="F187" s="179" t="s">
        <v>259</v>
      </c>
      <c r="G187" s="180" t="s">
        <v>152</v>
      </c>
      <c r="H187" s="181">
        <v>14.42</v>
      </c>
      <c r="I187" s="182"/>
      <c r="J187" s="183">
        <f>ROUND(I187*H187,2)</f>
        <v>0</v>
      </c>
      <c r="K187" s="179" t="s">
        <v>122</v>
      </c>
      <c r="L187" s="184"/>
      <c r="M187" s="185" t="s">
        <v>3</v>
      </c>
      <c r="N187" s="186" t="s">
        <v>43</v>
      </c>
      <c r="O187" s="54"/>
      <c r="P187" s="144">
        <f>O187*H187</f>
        <v>0</v>
      </c>
      <c r="Q187" s="144">
        <v>6.5670000000000006E-2</v>
      </c>
      <c r="R187" s="144">
        <f>Q187*H187</f>
        <v>0.94696140000000006</v>
      </c>
      <c r="S187" s="144">
        <v>0</v>
      </c>
      <c r="T187" s="14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46" t="s">
        <v>172</v>
      </c>
      <c r="AT187" s="146" t="s">
        <v>251</v>
      </c>
      <c r="AU187" s="146" t="s">
        <v>82</v>
      </c>
      <c r="AY187" s="18" t="s">
        <v>116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8" t="s">
        <v>80</v>
      </c>
      <c r="BK187" s="147">
        <f>ROUND(I187*H187,2)</f>
        <v>0</v>
      </c>
      <c r="BL187" s="18" t="s">
        <v>123</v>
      </c>
      <c r="BM187" s="146" t="s">
        <v>260</v>
      </c>
    </row>
    <row r="188" spans="1:65" s="14" customFormat="1" ht="11.25">
      <c r="B188" s="161"/>
      <c r="D188" s="154" t="s">
        <v>127</v>
      </c>
      <c r="E188" s="162" t="s">
        <v>3</v>
      </c>
      <c r="F188" s="163" t="s">
        <v>206</v>
      </c>
      <c r="H188" s="164">
        <v>14</v>
      </c>
      <c r="I188" s="165"/>
      <c r="L188" s="161"/>
      <c r="M188" s="166"/>
      <c r="N188" s="167"/>
      <c r="O188" s="167"/>
      <c r="P188" s="167"/>
      <c r="Q188" s="167"/>
      <c r="R188" s="167"/>
      <c r="S188" s="167"/>
      <c r="T188" s="168"/>
      <c r="AT188" s="162" t="s">
        <v>127</v>
      </c>
      <c r="AU188" s="162" t="s">
        <v>82</v>
      </c>
      <c r="AV188" s="14" t="s">
        <v>82</v>
      </c>
      <c r="AW188" s="14" t="s">
        <v>33</v>
      </c>
      <c r="AX188" s="14" t="s">
        <v>80</v>
      </c>
      <c r="AY188" s="162" t="s">
        <v>116</v>
      </c>
    </row>
    <row r="189" spans="1:65" s="14" customFormat="1" ht="11.25">
      <c r="B189" s="161"/>
      <c r="D189" s="154" t="s">
        <v>127</v>
      </c>
      <c r="F189" s="163" t="s">
        <v>261</v>
      </c>
      <c r="H189" s="164">
        <v>14.42</v>
      </c>
      <c r="I189" s="165"/>
      <c r="L189" s="161"/>
      <c r="M189" s="166"/>
      <c r="N189" s="167"/>
      <c r="O189" s="167"/>
      <c r="P189" s="167"/>
      <c r="Q189" s="167"/>
      <c r="R189" s="167"/>
      <c r="S189" s="167"/>
      <c r="T189" s="168"/>
      <c r="AT189" s="162" t="s">
        <v>127</v>
      </c>
      <c r="AU189" s="162" t="s">
        <v>82</v>
      </c>
      <c r="AV189" s="14" t="s">
        <v>82</v>
      </c>
      <c r="AW189" s="14" t="s">
        <v>4</v>
      </c>
      <c r="AX189" s="14" t="s">
        <v>80</v>
      </c>
      <c r="AY189" s="162" t="s">
        <v>116</v>
      </c>
    </row>
    <row r="190" spans="1:65" s="2" customFormat="1" ht="24.2" customHeight="1">
      <c r="A190" s="33"/>
      <c r="B190" s="134"/>
      <c r="C190" s="135" t="s">
        <v>262</v>
      </c>
      <c r="D190" s="135" t="s">
        <v>118</v>
      </c>
      <c r="E190" s="136" t="s">
        <v>263</v>
      </c>
      <c r="F190" s="137" t="s">
        <v>264</v>
      </c>
      <c r="G190" s="138" t="s">
        <v>152</v>
      </c>
      <c r="H190" s="139">
        <v>537.1</v>
      </c>
      <c r="I190" s="140"/>
      <c r="J190" s="141">
        <f>ROUND(I190*H190,2)</f>
        <v>0</v>
      </c>
      <c r="K190" s="137" t="s">
        <v>122</v>
      </c>
      <c r="L190" s="34"/>
      <c r="M190" s="142" t="s">
        <v>3</v>
      </c>
      <c r="N190" s="143" t="s">
        <v>43</v>
      </c>
      <c r="O190" s="54"/>
      <c r="P190" s="144">
        <f>O190*H190</f>
        <v>0</v>
      </c>
      <c r="Q190" s="144">
        <v>0.15540000000000001</v>
      </c>
      <c r="R190" s="144">
        <f>Q190*H190</f>
        <v>83.465340000000012</v>
      </c>
      <c r="S190" s="144">
        <v>0</v>
      </c>
      <c r="T190" s="14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46" t="s">
        <v>123</v>
      </c>
      <c r="AT190" s="146" t="s">
        <v>118</v>
      </c>
      <c r="AU190" s="146" t="s">
        <v>82</v>
      </c>
      <c r="AY190" s="18" t="s">
        <v>116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8" t="s">
        <v>80</v>
      </c>
      <c r="BK190" s="147">
        <f>ROUND(I190*H190,2)</f>
        <v>0</v>
      </c>
      <c r="BL190" s="18" t="s">
        <v>123</v>
      </c>
      <c r="BM190" s="146" t="s">
        <v>265</v>
      </c>
    </row>
    <row r="191" spans="1:65" s="2" customFormat="1" ht="11.25">
      <c r="A191" s="33"/>
      <c r="B191" s="34"/>
      <c r="C191" s="33"/>
      <c r="D191" s="148" t="s">
        <v>125</v>
      </c>
      <c r="E191" s="33"/>
      <c r="F191" s="149" t="s">
        <v>266</v>
      </c>
      <c r="G191" s="33"/>
      <c r="H191" s="33"/>
      <c r="I191" s="150"/>
      <c r="J191" s="33"/>
      <c r="K191" s="33"/>
      <c r="L191" s="34"/>
      <c r="M191" s="151"/>
      <c r="N191" s="152"/>
      <c r="O191" s="54"/>
      <c r="P191" s="54"/>
      <c r="Q191" s="54"/>
      <c r="R191" s="54"/>
      <c r="S191" s="54"/>
      <c r="T191" s="55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125</v>
      </c>
      <c r="AU191" s="18" t="s">
        <v>82</v>
      </c>
    </row>
    <row r="192" spans="1:65" s="13" customFormat="1" ht="11.25">
      <c r="B192" s="153"/>
      <c r="D192" s="154" t="s">
        <v>127</v>
      </c>
      <c r="E192" s="155" t="s">
        <v>3</v>
      </c>
      <c r="F192" s="156" t="s">
        <v>267</v>
      </c>
      <c r="H192" s="155" t="s">
        <v>3</v>
      </c>
      <c r="I192" s="157"/>
      <c r="L192" s="153"/>
      <c r="M192" s="158"/>
      <c r="N192" s="159"/>
      <c r="O192" s="159"/>
      <c r="P192" s="159"/>
      <c r="Q192" s="159"/>
      <c r="R192" s="159"/>
      <c r="S192" s="159"/>
      <c r="T192" s="160"/>
      <c r="AT192" s="155" t="s">
        <v>127</v>
      </c>
      <c r="AU192" s="155" t="s">
        <v>82</v>
      </c>
      <c r="AV192" s="13" t="s">
        <v>80</v>
      </c>
      <c r="AW192" s="13" t="s">
        <v>33</v>
      </c>
      <c r="AX192" s="13" t="s">
        <v>72</v>
      </c>
      <c r="AY192" s="155" t="s">
        <v>116</v>
      </c>
    </row>
    <row r="193" spans="1:65" s="14" customFormat="1" ht="11.25">
      <c r="B193" s="161"/>
      <c r="D193" s="154" t="s">
        <v>127</v>
      </c>
      <c r="E193" s="162" t="s">
        <v>3</v>
      </c>
      <c r="F193" s="163" t="s">
        <v>268</v>
      </c>
      <c r="H193" s="164">
        <v>537.1</v>
      </c>
      <c r="I193" s="165"/>
      <c r="L193" s="161"/>
      <c r="M193" s="166"/>
      <c r="N193" s="167"/>
      <c r="O193" s="167"/>
      <c r="P193" s="167"/>
      <c r="Q193" s="167"/>
      <c r="R193" s="167"/>
      <c r="S193" s="167"/>
      <c r="T193" s="168"/>
      <c r="AT193" s="162" t="s">
        <v>127</v>
      </c>
      <c r="AU193" s="162" t="s">
        <v>82</v>
      </c>
      <c r="AV193" s="14" t="s">
        <v>82</v>
      </c>
      <c r="AW193" s="14" t="s">
        <v>33</v>
      </c>
      <c r="AX193" s="14" t="s">
        <v>80</v>
      </c>
      <c r="AY193" s="162" t="s">
        <v>116</v>
      </c>
    </row>
    <row r="194" spans="1:65" s="2" customFormat="1" ht="16.5" customHeight="1">
      <c r="A194" s="33"/>
      <c r="B194" s="134"/>
      <c r="C194" s="177" t="s">
        <v>269</v>
      </c>
      <c r="D194" s="177" t="s">
        <v>251</v>
      </c>
      <c r="E194" s="178" t="s">
        <v>270</v>
      </c>
      <c r="F194" s="179" t="s">
        <v>271</v>
      </c>
      <c r="G194" s="180" t="s">
        <v>152</v>
      </c>
      <c r="H194" s="181">
        <v>553.21299999999997</v>
      </c>
      <c r="I194" s="182"/>
      <c r="J194" s="183">
        <f>ROUND(I194*H194,2)</f>
        <v>0</v>
      </c>
      <c r="K194" s="179" t="s">
        <v>122</v>
      </c>
      <c r="L194" s="184"/>
      <c r="M194" s="185" t="s">
        <v>3</v>
      </c>
      <c r="N194" s="186" t="s">
        <v>43</v>
      </c>
      <c r="O194" s="54"/>
      <c r="P194" s="144">
        <f>O194*H194</f>
        <v>0</v>
      </c>
      <c r="Q194" s="144">
        <v>8.5000000000000006E-2</v>
      </c>
      <c r="R194" s="144">
        <f>Q194*H194</f>
        <v>47.023105000000001</v>
      </c>
      <c r="S194" s="144">
        <v>0</v>
      </c>
      <c r="T194" s="14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46" t="s">
        <v>172</v>
      </c>
      <c r="AT194" s="146" t="s">
        <v>251</v>
      </c>
      <c r="AU194" s="146" t="s">
        <v>82</v>
      </c>
      <c r="AY194" s="18" t="s">
        <v>116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8" t="s">
        <v>80</v>
      </c>
      <c r="BK194" s="147">
        <f>ROUND(I194*H194,2)</f>
        <v>0</v>
      </c>
      <c r="BL194" s="18" t="s">
        <v>123</v>
      </c>
      <c r="BM194" s="146" t="s">
        <v>272</v>
      </c>
    </row>
    <row r="195" spans="1:65" s="13" customFormat="1" ht="11.25">
      <c r="B195" s="153"/>
      <c r="D195" s="154" t="s">
        <v>127</v>
      </c>
      <c r="E195" s="155" t="s">
        <v>3</v>
      </c>
      <c r="F195" s="156" t="s">
        <v>267</v>
      </c>
      <c r="H195" s="155" t="s">
        <v>3</v>
      </c>
      <c r="I195" s="157"/>
      <c r="L195" s="153"/>
      <c r="M195" s="158"/>
      <c r="N195" s="159"/>
      <c r="O195" s="159"/>
      <c r="P195" s="159"/>
      <c r="Q195" s="159"/>
      <c r="R195" s="159"/>
      <c r="S195" s="159"/>
      <c r="T195" s="160"/>
      <c r="AT195" s="155" t="s">
        <v>127</v>
      </c>
      <c r="AU195" s="155" t="s">
        <v>82</v>
      </c>
      <c r="AV195" s="13" t="s">
        <v>80</v>
      </c>
      <c r="AW195" s="13" t="s">
        <v>33</v>
      </c>
      <c r="AX195" s="13" t="s">
        <v>72</v>
      </c>
      <c r="AY195" s="155" t="s">
        <v>116</v>
      </c>
    </row>
    <row r="196" spans="1:65" s="14" customFormat="1" ht="11.25">
      <c r="B196" s="161"/>
      <c r="D196" s="154" t="s">
        <v>127</v>
      </c>
      <c r="E196" s="162" t="s">
        <v>3</v>
      </c>
      <c r="F196" s="163" t="s">
        <v>273</v>
      </c>
      <c r="H196" s="164">
        <v>537.1</v>
      </c>
      <c r="I196" s="165"/>
      <c r="L196" s="161"/>
      <c r="M196" s="166"/>
      <c r="N196" s="167"/>
      <c r="O196" s="167"/>
      <c r="P196" s="167"/>
      <c r="Q196" s="167"/>
      <c r="R196" s="167"/>
      <c r="S196" s="167"/>
      <c r="T196" s="168"/>
      <c r="AT196" s="162" t="s">
        <v>127</v>
      </c>
      <c r="AU196" s="162" t="s">
        <v>82</v>
      </c>
      <c r="AV196" s="14" t="s">
        <v>82</v>
      </c>
      <c r="AW196" s="14" t="s">
        <v>33</v>
      </c>
      <c r="AX196" s="14" t="s">
        <v>80</v>
      </c>
      <c r="AY196" s="162" t="s">
        <v>116</v>
      </c>
    </row>
    <row r="197" spans="1:65" s="14" customFormat="1" ht="11.25">
      <c r="B197" s="161"/>
      <c r="D197" s="154" t="s">
        <v>127</v>
      </c>
      <c r="F197" s="163" t="s">
        <v>274</v>
      </c>
      <c r="H197" s="164">
        <v>553.21299999999997</v>
      </c>
      <c r="I197" s="165"/>
      <c r="L197" s="161"/>
      <c r="M197" s="166"/>
      <c r="N197" s="167"/>
      <c r="O197" s="167"/>
      <c r="P197" s="167"/>
      <c r="Q197" s="167"/>
      <c r="R197" s="167"/>
      <c r="S197" s="167"/>
      <c r="T197" s="168"/>
      <c r="AT197" s="162" t="s">
        <v>127</v>
      </c>
      <c r="AU197" s="162" t="s">
        <v>82</v>
      </c>
      <c r="AV197" s="14" t="s">
        <v>82</v>
      </c>
      <c r="AW197" s="14" t="s">
        <v>4</v>
      </c>
      <c r="AX197" s="14" t="s">
        <v>80</v>
      </c>
      <c r="AY197" s="162" t="s">
        <v>116</v>
      </c>
    </row>
    <row r="198" spans="1:65" s="2" customFormat="1" ht="33" customHeight="1">
      <c r="A198" s="33"/>
      <c r="B198" s="134"/>
      <c r="C198" s="135" t="s">
        <v>275</v>
      </c>
      <c r="D198" s="135" t="s">
        <v>118</v>
      </c>
      <c r="E198" s="136" t="s">
        <v>276</v>
      </c>
      <c r="F198" s="137" t="s">
        <v>277</v>
      </c>
      <c r="G198" s="138" t="s">
        <v>152</v>
      </c>
      <c r="H198" s="139">
        <v>17</v>
      </c>
      <c r="I198" s="140"/>
      <c r="J198" s="141">
        <f>ROUND(I198*H198,2)</f>
        <v>0</v>
      </c>
      <c r="K198" s="137" t="s">
        <v>122</v>
      </c>
      <c r="L198" s="34"/>
      <c r="M198" s="142" t="s">
        <v>3</v>
      </c>
      <c r="N198" s="143" t="s">
        <v>43</v>
      </c>
      <c r="O198" s="54"/>
      <c r="P198" s="144">
        <f>O198*H198</f>
        <v>0</v>
      </c>
      <c r="Q198" s="144">
        <v>6.0999999999999997E-4</v>
      </c>
      <c r="R198" s="144">
        <f>Q198*H198</f>
        <v>1.0369999999999999E-2</v>
      </c>
      <c r="S198" s="144">
        <v>0</v>
      </c>
      <c r="T198" s="14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46" t="s">
        <v>123</v>
      </c>
      <c r="AT198" s="146" t="s">
        <v>118</v>
      </c>
      <c r="AU198" s="146" t="s">
        <v>82</v>
      </c>
      <c r="AY198" s="18" t="s">
        <v>116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8" t="s">
        <v>80</v>
      </c>
      <c r="BK198" s="147">
        <f>ROUND(I198*H198,2)</f>
        <v>0</v>
      </c>
      <c r="BL198" s="18" t="s">
        <v>123</v>
      </c>
      <c r="BM198" s="146" t="s">
        <v>278</v>
      </c>
    </row>
    <row r="199" spans="1:65" s="2" customFormat="1" ht="11.25">
      <c r="A199" s="33"/>
      <c r="B199" s="34"/>
      <c r="C199" s="33"/>
      <c r="D199" s="148" t="s">
        <v>125</v>
      </c>
      <c r="E199" s="33"/>
      <c r="F199" s="149" t="s">
        <v>279</v>
      </c>
      <c r="G199" s="33"/>
      <c r="H199" s="33"/>
      <c r="I199" s="150"/>
      <c r="J199" s="33"/>
      <c r="K199" s="33"/>
      <c r="L199" s="34"/>
      <c r="M199" s="151"/>
      <c r="N199" s="152"/>
      <c r="O199" s="54"/>
      <c r="P199" s="54"/>
      <c r="Q199" s="54"/>
      <c r="R199" s="54"/>
      <c r="S199" s="54"/>
      <c r="T199" s="55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125</v>
      </c>
      <c r="AU199" s="18" t="s">
        <v>82</v>
      </c>
    </row>
    <row r="200" spans="1:65" s="13" customFormat="1" ht="11.25">
      <c r="B200" s="153"/>
      <c r="D200" s="154" t="s">
        <v>127</v>
      </c>
      <c r="E200" s="155" t="s">
        <v>3</v>
      </c>
      <c r="F200" s="156" t="s">
        <v>280</v>
      </c>
      <c r="H200" s="155" t="s">
        <v>3</v>
      </c>
      <c r="I200" s="157"/>
      <c r="L200" s="153"/>
      <c r="M200" s="158"/>
      <c r="N200" s="159"/>
      <c r="O200" s="159"/>
      <c r="P200" s="159"/>
      <c r="Q200" s="159"/>
      <c r="R200" s="159"/>
      <c r="S200" s="159"/>
      <c r="T200" s="160"/>
      <c r="AT200" s="155" t="s">
        <v>127</v>
      </c>
      <c r="AU200" s="155" t="s">
        <v>82</v>
      </c>
      <c r="AV200" s="13" t="s">
        <v>80</v>
      </c>
      <c r="AW200" s="13" t="s">
        <v>33</v>
      </c>
      <c r="AX200" s="13" t="s">
        <v>72</v>
      </c>
      <c r="AY200" s="155" t="s">
        <v>116</v>
      </c>
    </row>
    <row r="201" spans="1:65" s="14" customFormat="1" ht="11.25">
      <c r="B201" s="161"/>
      <c r="D201" s="154" t="s">
        <v>127</v>
      </c>
      <c r="E201" s="162" t="s">
        <v>3</v>
      </c>
      <c r="F201" s="163" t="s">
        <v>223</v>
      </c>
      <c r="H201" s="164">
        <v>17</v>
      </c>
      <c r="I201" s="165"/>
      <c r="L201" s="161"/>
      <c r="M201" s="166"/>
      <c r="N201" s="167"/>
      <c r="O201" s="167"/>
      <c r="P201" s="167"/>
      <c r="Q201" s="167"/>
      <c r="R201" s="167"/>
      <c r="S201" s="167"/>
      <c r="T201" s="168"/>
      <c r="AT201" s="162" t="s">
        <v>127</v>
      </c>
      <c r="AU201" s="162" t="s">
        <v>82</v>
      </c>
      <c r="AV201" s="14" t="s">
        <v>82</v>
      </c>
      <c r="AW201" s="14" t="s">
        <v>33</v>
      </c>
      <c r="AX201" s="14" t="s">
        <v>80</v>
      </c>
      <c r="AY201" s="162" t="s">
        <v>116</v>
      </c>
    </row>
    <row r="202" spans="1:65" s="2" customFormat="1" ht="16.5" customHeight="1">
      <c r="A202" s="33"/>
      <c r="B202" s="134"/>
      <c r="C202" s="135" t="s">
        <v>281</v>
      </c>
      <c r="D202" s="135" t="s">
        <v>118</v>
      </c>
      <c r="E202" s="136" t="s">
        <v>282</v>
      </c>
      <c r="F202" s="137" t="s">
        <v>283</v>
      </c>
      <c r="G202" s="138" t="s">
        <v>152</v>
      </c>
      <c r="H202" s="139">
        <v>17</v>
      </c>
      <c r="I202" s="140"/>
      <c r="J202" s="141">
        <f>ROUND(I202*H202,2)</f>
        <v>0</v>
      </c>
      <c r="K202" s="137" t="s">
        <v>122</v>
      </c>
      <c r="L202" s="34"/>
      <c r="M202" s="142" t="s">
        <v>3</v>
      </c>
      <c r="N202" s="143" t="s">
        <v>43</v>
      </c>
      <c r="O202" s="54"/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46" t="s">
        <v>123</v>
      </c>
      <c r="AT202" s="146" t="s">
        <v>118</v>
      </c>
      <c r="AU202" s="146" t="s">
        <v>82</v>
      </c>
      <c r="AY202" s="18" t="s">
        <v>116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8" t="s">
        <v>80</v>
      </c>
      <c r="BK202" s="147">
        <f>ROUND(I202*H202,2)</f>
        <v>0</v>
      </c>
      <c r="BL202" s="18" t="s">
        <v>123</v>
      </c>
      <c r="BM202" s="146" t="s">
        <v>284</v>
      </c>
    </row>
    <row r="203" spans="1:65" s="2" customFormat="1" ht="11.25">
      <c r="A203" s="33"/>
      <c r="B203" s="34"/>
      <c r="C203" s="33"/>
      <c r="D203" s="148" t="s">
        <v>125</v>
      </c>
      <c r="E203" s="33"/>
      <c r="F203" s="149" t="s">
        <v>285</v>
      </c>
      <c r="G203" s="33"/>
      <c r="H203" s="33"/>
      <c r="I203" s="150"/>
      <c r="J203" s="33"/>
      <c r="K203" s="33"/>
      <c r="L203" s="34"/>
      <c r="M203" s="151"/>
      <c r="N203" s="152"/>
      <c r="O203" s="54"/>
      <c r="P203" s="54"/>
      <c r="Q203" s="54"/>
      <c r="R203" s="54"/>
      <c r="S203" s="54"/>
      <c r="T203" s="55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125</v>
      </c>
      <c r="AU203" s="18" t="s">
        <v>82</v>
      </c>
    </row>
    <row r="204" spans="1:65" s="13" customFormat="1" ht="11.25">
      <c r="B204" s="153"/>
      <c r="D204" s="154" t="s">
        <v>127</v>
      </c>
      <c r="E204" s="155" t="s">
        <v>3</v>
      </c>
      <c r="F204" s="156" t="s">
        <v>280</v>
      </c>
      <c r="H204" s="155" t="s">
        <v>3</v>
      </c>
      <c r="I204" s="157"/>
      <c r="L204" s="153"/>
      <c r="M204" s="158"/>
      <c r="N204" s="159"/>
      <c r="O204" s="159"/>
      <c r="P204" s="159"/>
      <c r="Q204" s="159"/>
      <c r="R204" s="159"/>
      <c r="S204" s="159"/>
      <c r="T204" s="160"/>
      <c r="AT204" s="155" t="s">
        <v>127</v>
      </c>
      <c r="AU204" s="155" t="s">
        <v>82</v>
      </c>
      <c r="AV204" s="13" t="s">
        <v>80</v>
      </c>
      <c r="AW204" s="13" t="s">
        <v>33</v>
      </c>
      <c r="AX204" s="13" t="s">
        <v>72</v>
      </c>
      <c r="AY204" s="155" t="s">
        <v>116</v>
      </c>
    </row>
    <row r="205" spans="1:65" s="14" customFormat="1" ht="11.25">
      <c r="B205" s="161"/>
      <c r="D205" s="154" t="s">
        <v>127</v>
      </c>
      <c r="E205" s="162" t="s">
        <v>3</v>
      </c>
      <c r="F205" s="163" t="s">
        <v>223</v>
      </c>
      <c r="H205" s="164">
        <v>17</v>
      </c>
      <c r="I205" s="165"/>
      <c r="L205" s="161"/>
      <c r="M205" s="166"/>
      <c r="N205" s="167"/>
      <c r="O205" s="167"/>
      <c r="P205" s="167"/>
      <c r="Q205" s="167"/>
      <c r="R205" s="167"/>
      <c r="S205" s="167"/>
      <c r="T205" s="168"/>
      <c r="AT205" s="162" t="s">
        <v>127</v>
      </c>
      <c r="AU205" s="162" t="s">
        <v>82</v>
      </c>
      <c r="AV205" s="14" t="s">
        <v>82</v>
      </c>
      <c r="AW205" s="14" t="s">
        <v>33</v>
      </c>
      <c r="AX205" s="14" t="s">
        <v>80</v>
      </c>
      <c r="AY205" s="162" t="s">
        <v>116</v>
      </c>
    </row>
    <row r="206" spans="1:65" s="2" customFormat="1" ht="24.2" customHeight="1">
      <c r="A206" s="33"/>
      <c r="B206" s="134"/>
      <c r="C206" s="135" t="s">
        <v>286</v>
      </c>
      <c r="D206" s="135" t="s">
        <v>118</v>
      </c>
      <c r="E206" s="136" t="s">
        <v>287</v>
      </c>
      <c r="F206" s="137" t="s">
        <v>288</v>
      </c>
      <c r="G206" s="138" t="s">
        <v>226</v>
      </c>
      <c r="H206" s="139">
        <v>16</v>
      </c>
      <c r="I206" s="140"/>
      <c r="J206" s="141">
        <f>ROUND(I206*H206,2)</f>
        <v>0</v>
      </c>
      <c r="K206" s="137" t="s">
        <v>122</v>
      </c>
      <c r="L206" s="34"/>
      <c r="M206" s="142" t="s">
        <v>3</v>
      </c>
      <c r="N206" s="143" t="s">
        <v>43</v>
      </c>
      <c r="O206" s="54"/>
      <c r="P206" s="144">
        <f>O206*H206</f>
        <v>0</v>
      </c>
      <c r="Q206" s="144">
        <v>1.6167899999999999</v>
      </c>
      <c r="R206" s="144">
        <f>Q206*H206</f>
        <v>25.868639999999999</v>
      </c>
      <c r="S206" s="144">
        <v>0</v>
      </c>
      <c r="T206" s="14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46" t="s">
        <v>123</v>
      </c>
      <c r="AT206" s="146" t="s">
        <v>118</v>
      </c>
      <c r="AU206" s="146" t="s">
        <v>82</v>
      </c>
      <c r="AY206" s="18" t="s">
        <v>116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8" t="s">
        <v>80</v>
      </c>
      <c r="BK206" s="147">
        <f>ROUND(I206*H206,2)</f>
        <v>0</v>
      </c>
      <c r="BL206" s="18" t="s">
        <v>123</v>
      </c>
      <c r="BM206" s="146" t="s">
        <v>289</v>
      </c>
    </row>
    <row r="207" spans="1:65" s="2" customFormat="1" ht="11.25">
      <c r="A207" s="33"/>
      <c r="B207" s="34"/>
      <c r="C207" s="33"/>
      <c r="D207" s="148" t="s">
        <v>125</v>
      </c>
      <c r="E207" s="33"/>
      <c r="F207" s="149" t="s">
        <v>290</v>
      </c>
      <c r="G207" s="33"/>
      <c r="H207" s="33"/>
      <c r="I207" s="150"/>
      <c r="J207" s="33"/>
      <c r="K207" s="33"/>
      <c r="L207" s="34"/>
      <c r="M207" s="151"/>
      <c r="N207" s="152"/>
      <c r="O207" s="54"/>
      <c r="P207" s="54"/>
      <c r="Q207" s="54"/>
      <c r="R207" s="54"/>
      <c r="S207" s="54"/>
      <c r="T207" s="55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125</v>
      </c>
      <c r="AU207" s="18" t="s">
        <v>82</v>
      </c>
    </row>
    <row r="208" spans="1:65" s="14" customFormat="1" ht="11.25">
      <c r="B208" s="161"/>
      <c r="D208" s="154" t="s">
        <v>127</v>
      </c>
      <c r="E208" s="162" t="s">
        <v>3</v>
      </c>
      <c r="F208" s="163" t="s">
        <v>217</v>
      </c>
      <c r="H208" s="164">
        <v>16</v>
      </c>
      <c r="I208" s="165"/>
      <c r="L208" s="161"/>
      <c r="M208" s="166"/>
      <c r="N208" s="167"/>
      <c r="O208" s="167"/>
      <c r="P208" s="167"/>
      <c r="Q208" s="167"/>
      <c r="R208" s="167"/>
      <c r="S208" s="167"/>
      <c r="T208" s="168"/>
      <c r="AT208" s="162" t="s">
        <v>127</v>
      </c>
      <c r="AU208" s="162" t="s">
        <v>82</v>
      </c>
      <c r="AV208" s="14" t="s">
        <v>82</v>
      </c>
      <c r="AW208" s="14" t="s">
        <v>33</v>
      </c>
      <c r="AX208" s="14" t="s">
        <v>80</v>
      </c>
      <c r="AY208" s="162" t="s">
        <v>116</v>
      </c>
    </row>
    <row r="209" spans="1:65" s="2" customFormat="1" ht="21.75" customHeight="1">
      <c r="A209" s="33"/>
      <c r="B209" s="134"/>
      <c r="C209" s="135" t="s">
        <v>291</v>
      </c>
      <c r="D209" s="135" t="s">
        <v>118</v>
      </c>
      <c r="E209" s="136" t="s">
        <v>292</v>
      </c>
      <c r="F209" s="137" t="s">
        <v>293</v>
      </c>
      <c r="G209" s="138" t="s">
        <v>121</v>
      </c>
      <c r="H209" s="139">
        <v>2339</v>
      </c>
      <c r="I209" s="140"/>
      <c r="J209" s="141">
        <f>ROUND(I209*H209,2)</f>
        <v>0</v>
      </c>
      <c r="K209" s="137" t="s">
        <v>122</v>
      </c>
      <c r="L209" s="34"/>
      <c r="M209" s="142" t="s">
        <v>3</v>
      </c>
      <c r="N209" s="143" t="s">
        <v>43</v>
      </c>
      <c r="O209" s="54"/>
      <c r="P209" s="144">
        <f>O209*H209</f>
        <v>0</v>
      </c>
      <c r="Q209" s="144">
        <v>0</v>
      </c>
      <c r="R209" s="144">
        <f>Q209*H209</f>
        <v>0</v>
      </c>
      <c r="S209" s="144">
        <v>0.01</v>
      </c>
      <c r="T209" s="145">
        <f>S209*H209</f>
        <v>23.39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46" t="s">
        <v>123</v>
      </c>
      <c r="AT209" s="146" t="s">
        <v>118</v>
      </c>
      <c r="AU209" s="146" t="s">
        <v>82</v>
      </c>
      <c r="AY209" s="18" t="s">
        <v>116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8" t="s">
        <v>80</v>
      </c>
      <c r="BK209" s="147">
        <f>ROUND(I209*H209,2)</f>
        <v>0</v>
      </c>
      <c r="BL209" s="18" t="s">
        <v>123</v>
      </c>
      <c r="BM209" s="146" t="s">
        <v>294</v>
      </c>
    </row>
    <row r="210" spans="1:65" s="2" customFormat="1" ht="11.25">
      <c r="A210" s="33"/>
      <c r="B210" s="34"/>
      <c r="C210" s="33"/>
      <c r="D210" s="148" t="s">
        <v>125</v>
      </c>
      <c r="E210" s="33"/>
      <c r="F210" s="149" t="s">
        <v>295</v>
      </c>
      <c r="G210" s="33"/>
      <c r="H210" s="33"/>
      <c r="I210" s="150"/>
      <c r="J210" s="33"/>
      <c r="K210" s="33"/>
      <c r="L210" s="34"/>
      <c r="M210" s="151"/>
      <c r="N210" s="152"/>
      <c r="O210" s="54"/>
      <c r="P210" s="54"/>
      <c r="Q210" s="54"/>
      <c r="R210" s="54"/>
      <c r="S210" s="54"/>
      <c r="T210" s="55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125</v>
      </c>
      <c r="AU210" s="18" t="s">
        <v>82</v>
      </c>
    </row>
    <row r="211" spans="1:65" s="13" customFormat="1" ht="11.25">
      <c r="B211" s="153"/>
      <c r="D211" s="154" t="s">
        <v>127</v>
      </c>
      <c r="E211" s="155" t="s">
        <v>3</v>
      </c>
      <c r="F211" s="156" t="s">
        <v>148</v>
      </c>
      <c r="H211" s="155" t="s">
        <v>3</v>
      </c>
      <c r="I211" s="157"/>
      <c r="L211" s="153"/>
      <c r="M211" s="158"/>
      <c r="N211" s="159"/>
      <c r="O211" s="159"/>
      <c r="P211" s="159"/>
      <c r="Q211" s="159"/>
      <c r="R211" s="159"/>
      <c r="S211" s="159"/>
      <c r="T211" s="160"/>
      <c r="AT211" s="155" t="s">
        <v>127</v>
      </c>
      <c r="AU211" s="155" t="s">
        <v>82</v>
      </c>
      <c r="AV211" s="13" t="s">
        <v>80</v>
      </c>
      <c r="AW211" s="13" t="s">
        <v>33</v>
      </c>
      <c r="AX211" s="13" t="s">
        <v>72</v>
      </c>
      <c r="AY211" s="155" t="s">
        <v>116</v>
      </c>
    </row>
    <row r="212" spans="1:65" s="14" customFormat="1" ht="11.25">
      <c r="B212" s="161"/>
      <c r="D212" s="154" t="s">
        <v>127</v>
      </c>
      <c r="E212" s="162" t="s">
        <v>3</v>
      </c>
      <c r="F212" s="163" t="s">
        <v>143</v>
      </c>
      <c r="H212" s="164">
        <v>2339</v>
      </c>
      <c r="I212" s="165"/>
      <c r="L212" s="161"/>
      <c r="M212" s="166"/>
      <c r="N212" s="167"/>
      <c r="O212" s="167"/>
      <c r="P212" s="167"/>
      <c r="Q212" s="167"/>
      <c r="R212" s="167"/>
      <c r="S212" s="167"/>
      <c r="T212" s="168"/>
      <c r="AT212" s="162" t="s">
        <v>127</v>
      </c>
      <c r="AU212" s="162" t="s">
        <v>82</v>
      </c>
      <c r="AV212" s="14" t="s">
        <v>82</v>
      </c>
      <c r="AW212" s="14" t="s">
        <v>33</v>
      </c>
      <c r="AX212" s="14" t="s">
        <v>72</v>
      </c>
      <c r="AY212" s="162" t="s">
        <v>116</v>
      </c>
    </row>
    <row r="213" spans="1:65" s="15" customFormat="1" ht="11.25">
      <c r="B213" s="169"/>
      <c r="D213" s="154" t="s">
        <v>127</v>
      </c>
      <c r="E213" s="170" t="s">
        <v>3</v>
      </c>
      <c r="F213" s="171" t="s">
        <v>130</v>
      </c>
      <c r="H213" s="172">
        <v>2339</v>
      </c>
      <c r="I213" s="173"/>
      <c r="L213" s="169"/>
      <c r="M213" s="174"/>
      <c r="N213" s="175"/>
      <c r="O213" s="175"/>
      <c r="P213" s="175"/>
      <c r="Q213" s="175"/>
      <c r="R213" s="175"/>
      <c r="S213" s="175"/>
      <c r="T213" s="176"/>
      <c r="AT213" s="170" t="s">
        <v>127</v>
      </c>
      <c r="AU213" s="170" t="s">
        <v>82</v>
      </c>
      <c r="AV213" s="15" t="s">
        <v>123</v>
      </c>
      <c r="AW213" s="15" t="s">
        <v>33</v>
      </c>
      <c r="AX213" s="15" t="s">
        <v>80</v>
      </c>
      <c r="AY213" s="170" t="s">
        <v>116</v>
      </c>
    </row>
    <row r="214" spans="1:65" s="2" customFormat="1" ht="37.9" customHeight="1">
      <c r="A214" s="33"/>
      <c r="B214" s="134"/>
      <c r="C214" s="135" t="s">
        <v>296</v>
      </c>
      <c r="D214" s="135" t="s">
        <v>118</v>
      </c>
      <c r="E214" s="136" t="s">
        <v>297</v>
      </c>
      <c r="F214" s="137" t="s">
        <v>298</v>
      </c>
      <c r="G214" s="138" t="s">
        <v>152</v>
      </c>
      <c r="H214" s="139">
        <v>390</v>
      </c>
      <c r="I214" s="140"/>
      <c r="J214" s="141">
        <f>ROUND(I214*H214,2)</f>
        <v>0</v>
      </c>
      <c r="K214" s="137" t="s">
        <v>122</v>
      </c>
      <c r="L214" s="34"/>
      <c r="M214" s="142" t="s">
        <v>3</v>
      </c>
      <c r="N214" s="143" t="s">
        <v>43</v>
      </c>
      <c r="O214" s="54"/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46" t="s">
        <v>123</v>
      </c>
      <c r="AT214" s="146" t="s">
        <v>118</v>
      </c>
      <c r="AU214" s="146" t="s">
        <v>82</v>
      </c>
      <c r="AY214" s="18" t="s">
        <v>116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8" t="s">
        <v>80</v>
      </c>
      <c r="BK214" s="147">
        <f>ROUND(I214*H214,2)</f>
        <v>0</v>
      </c>
      <c r="BL214" s="18" t="s">
        <v>123</v>
      </c>
      <c r="BM214" s="146" t="s">
        <v>299</v>
      </c>
    </row>
    <row r="215" spans="1:65" s="2" customFormat="1" ht="11.25">
      <c r="A215" s="33"/>
      <c r="B215" s="34"/>
      <c r="C215" s="33"/>
      <c r="D215" s="148" t="s">
        <v>125</v>
      </c>
      <c r="E215" s="33"/>
      <c r="F215" s="149" t="s">
        <v>300</v>
      </c>
      <c r="G215" s="33"/>
      <c r="H215" s="33"/>
      <c r="I215" s="150"/>
      <c r="J215" s="33"/>
      <c r="K215" s="33"/>
      <c r="L215" s="34"/>
      <c r="M215" s="151"/>
      <c r="N215" s="152"/>
      <c r="O215" s="54"/>
      <c r="P215" s="54"/>
      <c r="Q215" s="54"/>
      <c r="R215" s="54"/>
      <c r="S215" s="54"/>
      <c r="T215" s="55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125</v>
      </c>
      <c r="AU215" s="18" t="s">
        <v>82</v>
      </c>
    </row>
    <row r="216" spans="1:65" s="14" customFormat="1" ht="11.25">
      <c r="B216" s="161"/>
      <c r="D216" s="154" t="s">
        <v>127</v>
      </c>
      <c r="E216" s="162" t="s">
        <v>3</v>
      </c>
      <c r="F216" s="163" t="s">
        <v>301</v>
      </c>
      <c r="H216" s="164">
        <v>390</v>
      </c>
      <c r="I216" s="165"/>
      <c r="L216" s="161"/>
      <c r="M216" s="166"/>
      <c r="N216" s="167"/>
      <c r="O216" s="167"/>
      <c r="P216" s="167"/>
      <c r="Q216" s="167"/>
      <c r="R216" s="167"/>
      <c r="S216" s="167"/>
      <c r="T216" s="168"/>
      <c r="AT216" s="162" t="s">
        <v>127</v>
      </c>
      <c r="AU216" s="162" t="s">
        <v>82</v>
      </c>
      <c r="AV216" s="14" t="s">
        <v>82</v>
      </c>
      <c r="AW216" s="14" t="s">
        <v>33</v>
      </c>
      <c r="AX216" s="14" t="s">
        <v>80</v>
      </c>
      <c r="AY216" s="162" t="s">
        <v>116</v>
      </c>
    </row>
    <row r="217" spans="1:65" s="12" customFormat="1" ht="22.9" customHeight="1">
      <c r="B217" s="121"/>
      <c r="D217" s="122" t="s">
        <v>71</v>
      </c>
      <c r="E217" s="132" t="s">
        <v>302</v>
      </c>
      <c r="F217" s="132" t="s">
        <v>303</v>
      </c>
      <c r="I217" s="124"/>
      <c r="J217" s="133">
        <f>BK217</f>
        <v>33744.730000000003</v>
      </c>
      <c r="L217" s="121"/>
      <c r="M217" s="126"/>
      <c r="N217" s="127"/>
      <c r="O217" s="127"/>
      <c r="P217" s="128">
        <f>SUM(P218:P232)</f>
        <v>0</v>
      </c>
      <c r="Q217" s="127"/>
      <c r="R217" s="128">
        <f>SUM(R218:R232)</f>
        <v>0</v>
      </c>
      <c r="S217" s="127"/>
      <c r="T217" s="129">
        <f>SUM(T218:T232)</f>
        <v>0</v>
      </c>
      <c r="AR217" s="122" t="s">
        <v>80</v>
      </c>
      <c r="AT217" s="130" t="s">
        <v>71</v>
      </c>
      <c r="AU217" s="130" t="s">
        <v>80</v>
      </c>
      <c r="AY217" s="122" t="s">
        <v>116</v>
      </c>
      <c r="BK217" s="131">
        <f>SUM(BK218:BK232)</f>
        <v>33744.730000000003</v>
      </c>
    </row>
    <row r="218" spans="1:65" s="2" customFormat="1" ht="24.2" customHeight="1">
      <c r="A218" s="33"/>
      <c r="B218" s="134"/>
      <c r="C218" s="135" t="s">
        <v>304</v>
      </c>
      <c r="D218" s="135" t="s">
        <v>118</v>
      </c>
      <c r="E218" s="136" t="s">
        <v>305</v>
      </c>
      <c r="F218" s="137" t="s">
        <v>306</v>
      </c>
      <c r="G218" s="138" t="s">
        <v>307</v>
      </c>
      <c r="H218" s="139">
        <v>240.17599999999999</v>
      </c>
      <c r="I218" s="140">
        <v>140.5</v>
      </c>
      <c r="J218" s="141">
        <f>ROUND(I218*H218,2)</f>
        <v>33744.730000000003</v>
      </c>
      <c r="K218" s="137" t="s">
        <v>122</v>
      </c>
      <c r="L218" s="34"/>
      <c r="M218" s="142" t="s">
        <v>3</v>
      </c>
      <c r="N218" s="143" t="s">
        <v>43</v>
      </c>
      <c r="O218" s="54"/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46" t="s">
        <v>123</v>
      </c>
      <c r="AT218" s="146" t="s">
        <v>118</v>
      </c>
      <c r="AU218" s="146" t="s">
        <v>82</v>
      </c>
      <c r="AY218" s="18" t="s">
        <v>116</v>
      </c>
      <c r="BE218" s="147">
        <f>IF(N218="základní",J218,0)</f>
        <v>33744.730000000003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8" t="s">
        <v>80</v>
      </c>
      <c r="BK218" s="147">
        <f>ROUND(I218*H218,2)</f>
        <v>33744.730000000003</v>
      </c>
      <c r="BL218" s="18" t="s">
        <v>123</v>
      </c>
      <c r="BM218" s="146" t="s">
        <v>308</v>
      </c>
    </row>
    <row r="219" spans="1:65" s="2" customFormat="1" ht="11.25">
      <c r="A219" s="33"/>
      <c r="B219" s="34"/>
      <c r="C219" s="33"/>
      <c r="D219" s="148" t="s">
        <v>125</v>
      </c>
      <c r="E219" s="33"/>
      <c r="F219" s="149" t="s">
        <v>309</v>
      </c>
      <c r="G219" s="33"/>
      <c r="H219" s="33"/>
      <c r="I219" s="150"/>
      <c r="J219" s="33"/>
      <c r="K219" s="33"/>
      <c r="L219" s="34"/>
      <c r="M219" s="151"/>
      <c r="N219" s="152"/>
      <c r="O219" s="54"/>
      <c r="P219" s="54"/>
      <c r="Q219" s="54"/>
      <c r="R219" s="54"/>
      <c r="S219" s="54"/>
      <c r="T219" s="55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125</v>
      </c>
      <c r="AU219" s="18" t="s">
        <v>82</v>
      </c>
    </row>
    <row r="220" spans="1:65" s="13" customFormat="1" ht="11.25">
      <c r="B220" s="153"/>
      <c r="D220" s="154" t="s">
        <v>127</v>
      </c>
      <c r="E220" s="155" t="s">
        <v>3</v>
      </c>
      <c r="F220" s="156" t="s">
        <v>310</v>
      </c>
      <c r="H220" s="155" t="s">
        <v>3</v>
      </c>
      <c r="I220" s="157"/>
      <c r="L220" s="153"/>
      <c r="M220" s="158"/>
      <c r="N220" s="159"/>
      <c r="O220" s="159"/>
      <c r="P220" s="159"/>
      <c r="Q220" s="159"/>
      <c r="R220" s="159"/>
      <c r="S220" s="159"/>
      <c r="T220" s="160"/>
      <c r="AT220" s="155" t="s">
        <v>127</v>
      </c>
      <c r="AU220" s="155" t="s">
        <v>82</v>
      </c>
      <c r="AV220" s="13" t="s">
        <v>80</v>
      </c>
      <c r="AW220" s="13" t="s">
        <v>33</v>
      </c>
      <c r="AX220" s="13" t="s">
        <v>72</v>
      </c>
      <c r="AY220" s="155" t="s">
        <v>116</v>
      </c>
    </row>
    <row r="221" spans="1:65" s="13" customFormat="1" ht="11.25">
      <c r="B221" s="153"/>
      <c r="D221" s="154" t="s">
        <v>127</v>
      </c>
      <c r="E221" s="155" t="s">
        <v>3</v>
      </c>
      <c r="F221" s="156" t="s">
        <v>311</v>
      </c>
      <c r="H221" s="155" t="s">
        <v>3</v>
      </c>
      <c r="I221" s="157"/>
      <c r="L221" s="153"/>
      <c r="M221" s="158"/>
      <c r="N221" s="159"/>
      <c r="O221" s="159"/>
      <c r="P221" s="159"/>
      <c r="Q221" s="159"/>
      <c r="R221" s="159"/>
      <c r="S221" s="159"/>
      <c r="T221" s="160"/>
      <c r="AT221" s="155" t="s">
        <v>127</v>
      </c>
      <c r="AU221" s="155" t="s">
        <v>82</v>
      </c>
      <c r="AV221" s="13" t="s">
        <v>80</v>
      </c>
      <c r="AW221" s="13" t="s">
        <v>33</v>
      </c>
      <c r="AX221" s="13" t="s">
        <v>72</v>
      </c>
      <c r="AY221" s="155" t="s">
        <v>116</v>
      </c>
    </row>
    <row r="222" spans="1:65" s="14" customFormat="1" ht="11.25">
      <c r="B222" s="161"/>
      <c r="D222" s="154" t="s">
        <v>127</v>
      </c>
      <c r="E222" s="162" t="s">
        <v>3</v>
      </c>
      <c r="F222" s="163" t="s">
        <v>312</v>
      </c>
      <c r="H222" s="164">
        <v>100.313</v>
      </c>
      <c r="I222" s="165"/>
      <c r="L222" s="161"/>
      <c r="M222" s="166"/>
      <c r="N222" s="167"/>
      <c r="O222" s="167"/>
      <c r="P222" s="167"/>
      <c r="Q222" s="167"/>
      <c r="R222" s="167"/>
      <c r="S222" s="167"/>
      <c r="T222" s="168"/>
      <c r="AT222" s="162" t="s">
        <v>127</v>
      </c>
      <c r="AU222" s="162" t="s">
        <v>82</v>
      </c>
      <c r="AV222" s="14" t="s">
        <v>82</v>
      </c>
      <c r="AW222" s="14" t="s">
        <v>33</v>
      </c>
      <c r="AX222" s="14" t="s">
        <v>72</v>
      </c>
      <c r="AY222" s="162" t="s">
        <v>116</v>
      </c>
    </row>
    <row r="223" spans="1:65" s="14" customFormat="1" ht="11.25">
      <c r="B223" s="161"/>
      <c r="D223" s="154" t="s">
        <v>127</v>
      </c>
      <c r="E223" s="162" t="s">
        <v>3</v>
      </c>
      <c r="F223" s="163" t="s">
        <v>313</v>
      </c>
      <c r="H223" s="164">
        <v>139.863</v>
      </c>
      <c r="I223" s="165"/>
      <c r="L223" s="161"/>
      <c r="M223" s="166"/>
      <c r="N223" s="167"/>
      <c r="O223" s="167"/>
      <c r="P223" s="167"/>
      <c r="Q223" s="167"/>
      <c r="R223" s="167"/>
      <c r="S223" s="167"/>
      <c r="T223" s="168"/>
      <c r="AT223" s="162" t="s">
        <v>127</v>
      </c>
      <c r="AU223" s="162" t="s">
        <v>82</v>
      </c>
      <c r="AV223" s="14" t="s">
        <v>82</v>
      </c>
      <c r="AW223" s="14" t="s">
        <v>33</v>
      </c>
      <c r="AX223" s="14" t="s">
        <v>72</v>
      </c>
      <c r="AY223" s="162" t="s">
        <v>116</v>
      </c>
    </row>
    <row r="224" spans="1:65" s="15" customFormat="1" ht="11.25">
      <c r="B224" s="169"/>
      <c r="D224" s="154" t="s">
        <v>127</v>
      </c>
      <c r="E224" s="170" t="s">
        <v>3</v>
      </c>
      <c r="F224" s="171" t="s">
        <v>130</v>
      </c>
      <c r="H224" s="172">
        <v>240.17599999999999</v>
      </c>
      <c r="I224" s="173"/>
      <c r="L224" s="169"/>
      <c r="M224" s="174"/>
      <c r="N224" s="175"/>
      <c r="O224" s="175"/>
      <c r="P224" s="175"/>
      <c r="Q224" s="175"/>
      <c r="R224" s="175"/>
      <c r="S224" s="175"/>
      <c r="T224" s="176"/>
      <c r="AT224" s="170" t="s">
        <v>127</v>
      </c>
      <c r="AU224" s="170" t="s">
        <v>82</v>
      </c>
      <c r="AV224" s="15" t="s">
        <v>123</v>
      </c>
      <c r="AW224" s="15" t="s">
        <v>33</v>
      </c>
      <c r="AX224" s="15" t="s">
        <v>80</v>
      </c>
      <c r="AY224" s="170" t="s">
        <v>116</v>
      </c>
    </row>
    <row r="225" spans="1:65" s="2" customFormat="1" ht="24.2" customHeight="1">
      <c r="A225" s="33"/>
      <c r="B225" s="134"/>
      <c r="C225" s="135" t="s">
        <v>314</v>
      </c>
      <c r="D225" s="135" t="s">
        <v>118</v>
      </c>
      <c r="E225" s="136" t="s">
        <v>315</v>
      </c>
      <c r="F225" s="137" t="s">
        <v>316</v>
      </c>
      <c r="G225" s="138" t="s">
        <v>307</v>
      </c>
      <c r="H225" s="139">
        <v>1622.991</v>
      </c>
      <c r="I225" s="140"/>
      <c r="J225" s="141">
        <f>ROUND(I225*H225,2)</f>
        <v>0</v>
      </c>
      <c r="K225" s="137" t="s">
        <v>122</v>
      </c>
      <c r="L225" s="34"/>
      <c r="M225" s="142" t="s">
        <v>3</v>
      </c>
      <c r="N225" s="143" t="s">
        <v>43</v>
      </c>
      <c r="O225" s="54"/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46" t="s">
        <v>123</v>
      </c>
      <c r="AT225" s="146" t="s">
        <v>118</v>
      </c>
      <c r="AU225" s="146" t="s">
        <v>82</v>
      </c>
      <c r="AY225" s="18" t="s">
        <v>116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8" t="s">
        <v>80</v>
      </c>
      <c r="BK225" s="147">
        <f>ROUND(I225*H225,2)</f>
        <v>0</v>
      </c>
      <c r="BL225" s="18" t="s">
        <v>123</v>
      </c>
      <c r="BM225" s="146" t="s">
        <v>317</v>
      </c>
    </row>
    <row r="226" spans="1:65" s="2" customFormat="1" ht="11.25">
      <c r="A226" s="33"/>
      <c r="B226" s="34"/>
      <c r="C226" s="33"/>
      <c r="D226" s="148" t="s">
        <v>125</v>
      </c>
      <c r="E226" s="33"/>
      <c r="F226" s="149" t="s">
        <v>318</v>
      </c>
      <c r="G226" s="33"/>
      <c r="H226" s="33"/>
      <c r="I226" s="150"/>
      <c r="J226" s="33"/>
      <c r="K226" s="33"/>
      <c r="L226" s="34"/>
      <c r="M226" s="151"/>
      <c r="N226" s="152"/>
      <c r="O226" s="54"/>
      <c r="P226" s="54"/>
      <c r="Q226" s="54"/>
      <c r="R226" s="54"/>
      <c r="S226" s="54"/>
      <c r="T226" s="55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125</v>
      </c>
      <c r="AU226" s="18" t="s">
        <v>82</v>
      </c>
    </row>
    <row r="227" spans="1:65" s="14" customFormat="1" ht="11.25">
      <c r="B227" s="161"/>
      <c r="D227" s="154" t="s">
        <v>127</v>
      </c>
      <c r="E227" s="162" t="s">
        <v>3</v>
      </c>
      <c r="F227" s="163" t="s">
        <v>319</v>
      </c>
      <c r="H227" s="164">
        <v>1622.991</v>
      </c>
      <c r="I227" s="165"/>
      <c r="L227" s="161"/>
      <c r="M227" s="166"/>
      <c r="N227" s="167"/>
      <c r="O227" s="167"/>
      <c r="P227" s="167"/>
      <c r="Q227" s="167"/>
      <c r="R227" s="167"/>
      <c r="S227" s="167"/>
      <c r="T227" s="168"/>
      <c r="AT227" s="162" t="s">
        <v>127</v>
      </c>
      <c r="AU227" s="162" t="s">
        <v>82</v>
      </c>
      <c r="AV227" s="14" t="s">
        <v>82</v>
      </c>
      <c r="AW227" s="14" t="s">
        <v>33</v>
      </c>
      <c r="AX227" s="14" t="s">
        <v>72</v>
      </c>
      <c r="AY227" s="162" t="s">
        <v>116</v>
      </c>
    </row>
    <row r="228" spans="1:65" s="15" customFormat="1" ht="11.25">
      <c r="B228" s="169"/>
      <c r="D228" s="154" t="s">
        <v>127</v>
      </c>
      <c r="E228" s="170" t="s">
        <v>3</v>
      </c>
      <c r="F228" s="171" t="s">
        <v>130</v>
      </c>
      <c r="H228" s="172">
        <v>1622.991</v>
      </c>
      <c r="I228" s="173"/>
      <c r="L228" s="169"/>
      <c r="M228" s="174"/>
      <c r="N228" s="175"/>
      <c r="O228" s="175"/>
      <c r="P228" s="175"/>
      <c r="Q228" s="175"/>
      <c r="R228" s="175"/>
      <c r="S228" s="175"/>
      <c r="T228" s="176"/>
      <c r="AT228" s="170" t="s">
        <v>127</v>
      </c>
      <c r="AU228" s="170" t="s">
        <v>82</v>
      </c>
      <c r="AV228" s="15" t="s">
        <v>123</v>
      </c>
      <c r="AW228" s="15" t="s">
        <v>33</v>
      </c>
      <c r="AX228" s="15" t="s">
        <v>80</v>
      </c>
      <c r="AY228" s="170" t="s">
        <v>116</v>
      </c>
    </row>
    <row r="229" spans="1:65" s="2" customFormat="1" ht="24.2" customHeight="1">
      <c r="A229" s="33"/>
      <c r="B229" s="134"/>
      <c r="C229" s="135" t="s">
        <v>320</v>
      </c>
      <c r="D229" s="135" t="s">
        <v>118</v>
      </c>
      <c r="E229" s="136" t="s">
        <v>321</v>
      </c>
      <c r="F229" s="137" t="s">
        <v>322</v>
      </c>
      <c r="G229" s="138" t="s">
        <v>307</v>
      </c>
      <c r="H229" s="139">
        <v>11360.937</v>
      </c>
      <c r="I229" s="140"/>
      <c r="J229" s="141">
        <f>ROUND(I229*H229,2)</f>
        <v>0</v>
      </c>
      <c r="K229" s="137" t="s">
        <v>122</v>
      </c>
      <c r="L229" s="34"/>
      <c r="M229" s="142" t="s">
        <v>3</v>
      </c>
      <c r="N229" s="143" t="s">
        <v>43</v>
      </c>
      <c r="O229" s="54"/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6" t="s">
        <v>123</v>
      </c>
      <c r="AT229" s="146" t="s">
        <v>118</v>
      </c>
      <c r="AU229" s="146" t="s">
        <v>82</v>
      </c>
      <c r="AY229" s="18" t="s">
        <v>116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8" t="s">
        <v>80</v>
      </c>
      <c r="BK229" s="147">
        <f>ROUND(I229*H229,2)</f>
        <v>0</v>
      </c>
      <c r="BL229" s="18" t="s">
        <v>123</v>
      </c>
      <c r="BM229" s="146" t="s">
        <v>323</v>
      </c>
    </row>
    <row r="230" spans="1:65" s="2" customFormat="1" ht="11.25">
      <c r="A230" s="33"/>
      <c r="B230" s="34"/>
      <c r="C230" s="33"/>
      <c r="D230" s="148" t="s">
        <v>125</v>
      </c>
      <c r="E230" s="33"/>
      <c r="F230" s="149" t="s">
        <v>324</v>
      </c>
      <c r="G230" s="33"/>
      <c r="H230" s="33"/>
      <c r="I230" s="150"/>
      <c r="J230" s="33"/>
      <c r="K230" s="33"/>
      <c r="L230" s="34"/>
      <c r="M230" s="151"/>
      <c r="N230" s="152"/>
      <c r="O230" s="54"/>
      <c r="P230" s="54"/>
      <c r="Q230" s="54"/>
      <c r="R230" s="54"/>
      <c r="S230" s="54"/>
      <c r="T230" s="55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125</v>
      </c>
      <c r="AU230" s="18" t="s">
        <v>82</v>
      </c>
    </row>
    <row r="231" spans="1:65" s="13" customFormat="1" ht="11.25">
      <c r="B231" s="153"/>
      <c r="D231" s="154" t="s">
        <v>127</v>
      </c>
      <c r="E231" s="155" t="s">
        <v>3</v>
      </c>
      <c r="F231" s="156" t="s">
        <v>325</v>
      </c>
      <c r="H231" s="155" t="s">
        <v>3</v>
      </c>
      <c r="I231" s="157"/>
      <c r="L231" s="153"/>
      <c r="M231" s="158"/>
      <c r="N231" s="159"/>
      <c r="O231" s="159"/>
      <c r="P231" s="159"/>
      <c r="Q231" s="159"/>
      <c r="R231" s="159"/>
      <c r="S231" s="159"/>
      <c r="T231" s="160"/>
      <c r="AT231" s="155" t="s">
        <v>127</v>
      </c>
      <c r="AU231" s="155" t="s">
        <v>82</v>
      </c>
      <c r="AV231" s="13" t="s">
        <v>80</v>
      </c>
      <c r="AW231" s="13" t="s">
        <v>33</v>
      </c>
      <c r="AX231" s="13" t="s">
        <v>72</v>
      </c>
      <c r="AY231" s="155" t="s">
        <v>116</v>
      </c>
    </row>
    <row r="232" spans="1:65" s="14" customFormat="1" ht="11.25">
      <c r="B232" s="161"/>
      <c r="D232" s="154" t="s">
        <v>127</v>
      </c>
      <c r="E232" s="162" t="s">
        <v>3</v>
      </c>
      <c r="F232" s="163" t="s">
        <v>326</v>
      </c>
      <c r="H232" s="164">
        <v>11360.937</v>
      </c>
      <c r="I232" s="165"/>
      <c r="L232" s="161"/>
      <c r="M232" s="166"/>
      <c r="N232" s="167"/>
      <c r="O232" s="167"/>
      <c r="P232" s="167"/>
      <c r="Q232" s="167"/>
      <c r="R232" s="167"/>
      <c r="S232" s="167"/>
      <c r="T232" s="168"/>
      <c r="AT232" s="162" t="s">
        <v>127</v>
      </c>
      <c r="AU232" s="162" t="s">
        <v>82</v>
      </c>
      <c r="AV232" s="14" t="s">
        <v>82</v>
      </c>
      <c r="AW232" s="14" t="s">
        <v>33</v>
      </c>
      <c r="AX232" s="14" t="s">
        <v>80</v>
      </c>
      <c r="AY232" s="162" t="s">
        <v>116</v>
      </c>
    </row>
    <row r="233" spans="1:65" s="12" customFormat="1" ht="22.9" customHeight="1">
      <c r="B233" s="121"/>
      <c r="D233" s="122" t="s">
        <v>71</v>
      </c>
      <c r="E233" s="132" t="s">
        <v>327</v>
      </c>
      <c r="F233" s="132" t="s">
        <v>328</v>
      </c>
      <c r="I233" s="124"/>
      <c r="J233" s="133">
        <f>BK233</f>
        <v>0</v>
      </c>
      <c r="L233" s="121"/>
      <c r="M233" s="126"/>
      <c r="N233" s="127"/>
      <c r="O233" s="127"/>
      <c r="P233" s="128">
        <f>SUM(P234:P235)</f>
        <v>0</v>
      </c>
      <c r="Q233" s="127"/>
      <c r="R233" s="128">
        <f>SUM(R234:R235)</f>
        <v>0</v>
      </c>
      <c r="S233" s="127"/>
      <c r="T233" s="129">
        <f>SUM(T234:T235)</f>
        <v>0</v>
      </c>
      <c r="AR233" s="122" t="s">
        <v>80</v>
      </c>
      <c r="AT233" s="130" t="s">
        <v>71</v>
      </c>
      <c r="AU233" s="130" t="s">
        <v>80</v>
      </c>
      <c r="AY233" s="122" t="s">
        <v>116</v>
      </c>
      <c r="BK233" s="131">
        <f>SUM(BK234:BK235)</f>
        <v>0</v>
      </c>
    </row>
    <row r="234" spans="1:65" s="2" customFormat="1" ht="24.2" customHeight="1">
      <c r="A234" s="33"/>
      <c r="B234" s="134"/>
      <c r="C234" s="135" t="s">
        <v>329</v>
      </c>
      <c r="D234" s="135" t="s">
        <v>118</v>
      </c>
      <c r="E234" s="136" t="s">
        <v>330</v>
      </c>
      <c r="F234" s="137" t="s">
        <v>331</v>
      </c>
      <c r="G234" s="138" t="s">
        <v>307</v>
      </c>
      <c r="H234" s="139">
        <v>170</v>
      </c>
      <c r="I234" s="140"/>
      <c r="J234" s="141">
        <f>ROUND(I234*H234,2)</f>
        <v>0</v>
      </c>
      <c r="K234" s="137" t="s">
        <v>122</v>
      </c>
      <c r="L234" s="34"/>
      <c r="M234" s="142" t="s">
        <v>3</v>
      </c>
      <c r="N234" s="143" t="s">
        <v>43</v>
      </c>
      <c r="O234" s="54"/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46" t="s">
        <v>123</v>
      </c>
      <c r="AT234" s="146" t="s">
        <v>118</v>
      </c>
      <c r="AU234" s="146" t="s">
        <v>82</v>
      </c>
      <c r="AY234" s="18" t="s">
        <v>116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8" t="s">
        <v>80</v>
      </c>
      <c r="BK234" s="147">
        <f>ROUND(I234*H234,2)</f>
        <v>0</v>
      </c>
      <c r="BL234" s="18" t="s">
        <v>123</v>
      </c>
      <c r="BM234" s="146" t="s">
        <v>332</v>
      </c>
    </row>
    <row r="235" spans="1:65" s="2" customFormat="1" ht="11.25">
      <c r="A235" s="33"/>
      <c r="B235" s="34"/>
      <c r="C235" s="33"/>
      <c r="D235" s="148" t="s">
        <v>125</v>
      </c>
      <c r="E235" s="33"/>
      <c r="F235" s="149" t="s">
        <v>333</v>
      </c>
      <c r="G235" s="33"/>
      <c r="H235" s="33"/>
      <c r="I235" s="150"/>
      <c r="J235" s="33"/>
      <c r="K235" s="33"/>
      <c r="L235" s="34"/>
      <c r="M235" s="151"/>
      <c r="N235" s="152"/>
      <c r="O235" s="54"/>
      <c r="P235" s="54"/>
      <c r="Q235" s="54"/>
      <c r="R235" s="54"/>
      <c r="S235" s="54"/>
      <c r="T235" s="55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125</v>
      </c>
      <c r="AU235" s="18" t="s">
        <v>82</v>
      </c>
    </row>
    <row r="236" spans="1:65" s="12" customFormat="1" ht="25.9" customHeight="1">
      <c r="B236" s="121"/>
      <c r="D236" s="122" t="s">
        <v>71</v>
      </c>
      <c r="E236" s="123" t="s">
        <v>334</v>
      </c>
      <c r="F236" s="123" t="s">
        <v>335</v>
      </c>
      <c r="I236" s="124"/>
      <c r="J236" s="125">
        <f>BK236</f>
        <v>0</v>
      </c>
      <c r="L236" s="121"/>
      <c r="M236" s="126"/>
      <c r="N236" s="127"/>
      <c r="O236" s="127"/>
      <c r="P236" s="128">
        <f>P237+P241+P256</f>
        <v>0</v>
      </c>
      <c r="Q236" s="127"/>
      <c r="R236" s="128">
        <f>R237+R241+R256</f>
        <v>0</v>
      </c>
      <c r="S236" s="127"/>
      <c r="T236" s="129">
        <f>T237+T241+T256</f>
        <v>0</v>
      </c>
      <c r="AR236" s="122" t="s">
        <v>149</v>
      </c>
      <c r="AT236" s="130" t="s">
        <v>71</v>
      </c>
      <c r="AU236" s="130" t="s">
        <v>72</v>
      </c>
      <c r="AY236" s="122" t="s">
        <v>116</v>
      </c>
      <c r="BK236" s="131">
        <f>BK237+BK241+BK256</f>
        <v>0</v>
      </c>
    </row>
    <row r="237" spans="1:65" s="12" customFormat="1" ht="22.9" customHeight="1">
      <c r="B237" s="121"/>
      <c r="D237" s="122" t="s">
        <v>71</v>
      </c>
      <c r="E237" s="132" t="s">
        <v>336</v>
      </c>
      <c r="F237" s="132" t="s">
        <v>337</v>
      </c>
      <c r="I237" s="124"/>
      <c r="J237" s="133">
        <f>BK237</f>
        <v>0</v>
      </c>
      <c r="L237" s="121"/>
      <c r="M237" s="126"/>
      <c r="N237" s="127"/>
      <c r="O237" s="127"/>
      <c r="P237" s="128">
        <f>SUM(P238:P240)</f>
        <v>0</v>
      </c>
      <c r="Q237" s="127"/>
      <c r="R237" s="128">
        <f>SUM(R238:R240)</f>
        <v>0</v>
      </c>
      <c r="S237" s="127"/>
      <c r="T237" s="129">
        <f>SUM(T238:T240)</f>
        <v>0</v>
      </c>
      <c r="AR237" s="122" t="s">
        <v>149</v>
      </c>
      <c r="AT237" s="130" t="s">
        <v>71</v>
      </c>
      <c r="AU237" s="130" t="s">
        <v>80</v>
      </c>
      <c r="AY237" s="122" t="s">
        <v>116</v>
      </c>
      <c r="BK237" s="131">
        <f>SUM(BK238:BK240)</f>
        <v>0</v>
      </c>
    </row>
    <row r="238" spans="1:65" s="2" customFormat="1" ht="16.5" customHeight="1">
      <c r="A238" s="33"/>
      <c r="B238" s="134"/>
      <c r="C238" s="135" t="s">
        <v>338</v>
      </c>
      <c r="D238" s="135" t="s">
        <v>118</v>
      </c>
      <c r="E238" s="136" t="s">
        <v>339</v>
      </c>
      <c r="F238" s="137" t="s">
        <v>340</v>
      </c>
      <c r="G238" s="138" t="s">
        <v>341</v>
      </c>
      <c r="H238" s="139">
        <v>1</v>
      </c>
      <c r="I238" s="140"/>
      <c r="J238" s="141">
        <f>ROUND(I238*H238,2)</f>
        <v>0</v>
      </c>
      <c r="K238" s="137" t="s">
        <v>3</v>
      </c>
      <c r="L238" s="34"/>
      <c r="M238" s="142" t="s">
        <v>3</v>
      </c>
      <c r="N238" s="143" t="s">
        <v>43</v>
      </c>
      <c r="O238" s="54"/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46" t="s">
        <v>123</v>
      </c>
      <c r="AT238" s="146" t="s">
        <v>118</v>
      </c>
      <c r="AU238" s="146" t="s">
        <v>82</v>
      </c>
      <c r="AY238" s="18" t="s">
        <v>116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8" t="s">
        <v>80</v>
      </c>
      <c r="BK238" s="147">
        <f>ROUND(I238*H238,2)</f>
        <v>0</v>
      </c>
      <c r="BL238" s="18" t="s">
        <v>123</v>
      </c>
      <c r="BM238" s="146" t="s">
        <v>342</v>
      </c>
    </row>
    <row r="239" spans="1:65" s="14" customFormat="1" ht="11.25">
      <c r="B239" s="161"/>
      <c r="D239" s="154" t="s">
        <v>127</v>
      </c>
      <c r="E239" s="162" t="s">
        <v>3</v>
      </c>
      <c r="F239" s="163" t="s">
        <v>343</v>
      </c>
      <c r="H239" s="164">
        <v>1</v>
      </c>
      <c r="I239" s="165"/>
      <c r="L239" s="161"/>
      <c r="M239" s="166"/>
      <c r="N239" s="167"/>
      <c r="O239" s="167"/>
      <c r="P239" s="167"/>
      <c r="Q239" s="167"/>
      <c r="R239" s="167"/>
      <c r="S239" s="167"/>
      <c r="T239" s="168"/>
      <c r="AT239" s="162" t="s">
        <v>127</v>
      </c>
      <c r="AU239" s="162" t="s">
        <v>82</v>
      </c>
      <c r="AV239" s="14" t="s">
        <v>82</v>
      </c>
      <c r="AW239" s="14" t="s">
        <v>33</v>
      </c>
      <c r="AX239" s="14" t="s">
        <v>72</v>
      </c>
      <c r="AY239" s="162" t="s">
        <v>116</v>
      </c>
    </row>
    <row r="240" spans="1:65" s="15" customFormat="1" ht="11.25">
      <c r="B240" s="169"/>
      <c r="D240" s="154" t="s">
        <v>127</v>
      </c>
      <c r="E240" s="170" t="s">
        <v>3</v>
      </c>
      <c r="F240" s="171" t="s">
        <v>130</v>
      </c>
      <c r="H240" s="172">
        <v>1</v>
      </c>
      <c r="I240" s="173"/>
      <c r="L240" s="169"/>
      <c r="M240" s="174"/>
      <c r="N240" s="175"/>
      <c r="O240" s="175"/>
      <c r="P240" s="175"/>
      <c r="Q240" s="175"/>
      <c r="R240" s="175"/>
      <c r="S240" s="175"/>
      <c r="T240" s="176"/>
      <c r="AT240" s="170" t="s">
        <v>127</v>
      </c>
      <c r="AU240" s="170" t="s">
        <v>82</v>
      </c>
      <c r="AV240" s="15" t="s">
        <v>123</v>
      </c>
      <c r="AW240" s="15" t="s">
        <v>33</v>
      </c>
      <c r="AX240" s="15" t="s">
        <v>80</v>
      </c>
      <c r="AY240" s="170" t="s">
        <v>116</v>
      </c>
    </row>
    <row r="241" spans="1:65" s="12" customFormat="1" ht="22.9" customHeight="1">
      <c r="B241" s="121"/>
      <c r="D241" s="122" t="s">
        <v>71</v>
      </c>
      <c r="E241" s="132" t="s">
        <v>344</v>
      </c>
      <c r="F241" s="132" t="s">
        <v>345</v>
      </c>
      <c r="I241" s="124"/>
      <c r="J241" s="133">
        <f>BK241</f>
        <v>0</v>
      </c>
      <c r="L241" s="121"/>
      <c r="M241" s="126"/>
      <c r="N241" s="127"/>
      <c r="O241" s="127"/>
      <c r="P241" s="128">
        <f>SUM(P242:P255)</f>
        <v>0</v>
      </c>
      <c r="Q241" s="127"/>
      <c r="R241" s="128">
        <f>SUM(R242:R255)</f>
        <v>0</v>
      </c>
      <c r="S241" s="127"/>
      <c r="T241" s="129">
        <f>SUM(T242:T255)</f>
        <v>0</v>
      </c>
      <c r="AR241" s="122" t="s">
        <v>149</v>
      </c>
      <c r="AT241" s="130" t="s">
        <v>71</v>
      </c>
      <c r="AU241" s="130" t="s">
        <v>80</v>
      </c>
      <c r="AY241" s="122" t="s">
        <v>116</v>
      </c>
      <c r="BK241" s="131">
        <f>SUM(BK242:BK255)</f>
        <v>0</v>
      </c>
    </row>
    <row r="242" spans="1:65" s="2" customFormat="1" ht="16.5" customHeight="1">
      <c r="A242" s="33"/>
      <c r="B242" s="134"/>
      <c r="C242" s="135" t="s">
        <v>346</v>
      </c>
      <c r="D242" s="135" t="s">
        <v>118</v>
      </c>
      <c r="E242" s="136" t="s">
        <v>347</v>
      </c>
      <c r="F242" s="137" t="s">
        <v>348</v>
      </c>
      <c r="G242" s="138" t="s">
        <v>349</v>
      </c>
      <c r="H242" s="139">
        <v>3</v>
      </c>
      <c r="I242" s="140"/>
      <c r="J242" s="141">
        <f>ROUND(I242*H242,2)</f>
        <v>0</v>
      </c>
      <c r="K242" s="137" t="s">
        <v>3</v>
      </c>
      <c r="L242" s="34"/>
      <c r="M242" s="142" t="s">
        <v>3</v>
      </c>
      <c r="N242" s="143" t="s">
        <v>43</v>
      </c>
      <c r="O242" s="54"/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46" t="s">
        <v>123</v>
      </c>
      <c r="AT242" s="146" t="s">
        <v>118</v>
      </c>
      <c r="AU242" s="146" t="s">
        <v>82</v>
      </c>
      <c r="AY242" s="18" t="s">
        <v>116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8" t="s">
        <v>80</v>
      </c>
      <c r="BK242" s="147">
        <f>ROUND(I242*H242,2)</f>
        <v>0</v>
      </c>
      <c r="BL242" s="18" t="s">
        <v>123</v>
      </c>
      <c r="BM242" s="146" t="s">
        <v>350</v>
      </c>
    </row>
    <row r="243" spans="1:65" s="14" customFormat="1" ht="11.25">
      <c r="B243" s="161"/>
      <c r="D243" s="154" t="s">
        <v>127</v>
      </c>
      <c r="E243" s="162" t="s">
        <v>3</v>
      </c>
      <c r="F243" s="163" t="s">
        <v>351</v>
      </c>
      <c r="H243" s="164">
        <v>3</v>
      </c>
      <c r="I243" s="165"/>
      <c r="L243" s="161"/>
      <c r="M243" s="166"/>
      <c r="N243" s="167"/>
      <c r="O243" s="167"/>
      <c r="P243" s="167"/>
      <c r="Q243" s="167"/>
      <c r="R243" s="167"/>
      <c r="S243" s="167"/>
      <c r="T243" s="168"/>
      <c r="AT243" s="162" t="s">
        <v>127</v>
      </c>
      <c r="AU243" s="162" t="s">
        <v>82</v>
      </c>
      <c r="AV243" s="14" t="s">
        <v>82</v>
      </c>
      <c r="AW243" s="14" t="s">
        <v>33</v>
      </c>
      <c r="AX243" s="14" t="s">
        <v>72</v>
      </c>
      <c r="AY243" s="162" t="s">
        <v>116</v>
      </c>
    </row>
    <row r="244" spans="1:65" s="15" customFormat="1" ht="11.25">
      <c r="B244" s="169"/>
      <c r="D244" s="154" t="s">
        <v>127</v>
      </c>
      <c r="E244" s="170" t="s">
        <v>3</v>
      </c>
      <c r="F244" s="171" t="s">
        <v>130</v>
      </c>
      <c r="H244" s="172">
        <v>3</v>
      </c>
      <c r="I244" s="173"/>
      <c r="L244" s="169"/>
      <c r="M244" s="174"/>
      <c r="N244" s="175"/>
      <c r="O244" s="175"/>
      <c r="P244" s="175"/>
      <c r="Q244" s="175"/>
      <c r="R244" s="175"/>
      <c r="S244" s="175"/>
      <c r="T244" s="176"/>
      <c r="AT244" s="170" t="s">
        <v>127</v>
      </c>
      <c r="AU244" s="170" t="s">
        <v>82</v>
      </c>
      <c r="AV244" s="15" t="s">
        <v>123</v>
      </c>
      <c r="AW244" s="15" t="s">
        <v>33</v>
      </c>
      <c r="AX244" s="15" t="s">
        <v>80</v>
      </c>
      <c r="AY244" s="170" t="s">
        <v>116</v>
      </c>
    </row>
    <row r="245" spans="1:65" s="2" customFormat="1" ht="16.5" customHeight="1">
      <c r="A245" s="33"/>
      <c r="B245" s="134"/>
      <c r="C245" s="135" t="s">
        <v>352</v>
      </c>
      <c r="D245" s="135" t="s">
        <v>118</v>
      </c>
      <c r="E245" s="136" t="s">
        <v>353</v>
      </c>
      <c r="F245" s="137" t="s">
        <v>354</v>
      </c>
      <c r="G245" s="138" t="s">
        <v>341</v>
      </c>
      <c r="H245" s="139">
        <v>1</v>
      </c>
      <c r="I245" s="140"/>
      <c r="J245" s="141">
        <f>ROUND(I245*H245,2)</f>
        <v>0</v>
      </c>
      <c r="K245" s="137" t="s">
        <v>3</v>
      </c>
      <c r="L245" s="34"/>
      <c r="M245" s="142" t="s">
        <v>3</v>
      </c>
      <c r="N245" s="143" t="s">
        <v>43</v>
      </c>
      <c r="O245" s="54"/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46" t="s">
        <v>123</v>
      </c>
      <c r="AT245" s="146" t="s">
        <v>118</v>
      </c>
      <c r="AU245" s="146" t="s">
        <v>82</v>
      </c>
      <c r="AY245" s="18" t="s">
        <v>116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8" t="s">
        <v>80</v>
      </c>
      <c r="BK245" s="147">
        <f>ROUND(I245*H245,2)</f>
        <v>0</v>
      </c>
      <c r="BL245" s="18" t="s">
        <v>123</v>
      </c>
      <c r="BM245" s="146" t="s">
        <v>355</v>
      </c>
    </row>
    <row r="246" spans="1:65" s="13" customFormat="1" ht="11.25">
      <c r="B246" s="153"/>
      <c r="D246" s="154" t="s">
        <v>127</v>
      </c>
      <c r="E246" s="155" t="s">
        <v>3</v>
      </c>
      <c r="F246" s="156" t="s">
        <v>356</v>
      </c>
      <c r="H246" s="155" t="s">
        <v>3</v>
      </c>
      <c r="I246" s="157"/>
      <c r="L246" s="153"/>
      <c r="M246" s="158"/>
      <c r="N246" s="159"/>
      <c r="O246" s="159"/>
      <c r="P246" s="159"/>
      <c r="Q246" s="159"/>
      <c r="R246" s="159"/>
      <c r="S246" s="159"/>
      <c r="T246" s="160"/>
      <c r="AT246" s="155" t="s">
        <v>127</v>
      </c>
      <c r="AU246" s="155" t="s">
        <v>82</v>
      </c>
      <c r="AV246" s="13" t="s">
        <v>80</v>
      </c>
      <c r="AW246" s="13" t="s">
        <v>33</v>
      </c>
      <c r="AX246" s="13" t="s">
        <v>72</v>
      </c>
      <c r="AY246" s="155" t="s">
        <v>116</v>
      </c>
    </row>
    <row r="247" spans="1:65" s="14" customFormat="1" ht="11.25">
      <c r="B247" s="161"/>
      <c r="D247" s="154" t="s">
        <v>127</v>
      </c>
      <c r="E247" s="162" t="s">
        <v>3</v>
      </c>
      <c r="F247" s="163" t="s">
        <v>80</v>
      </c>
      <c r="H247" s="164">
        <v>1</v>
      </c>
      <c r="I247" s="165"/>
      <c r="L247" s="161"/>
      <c r="M247" s="166"/>
      <c r="N247" s="167"/>
      <c r="O247" s="167"/>
      <c r="P247" s="167"/>
      <c r="Q247" s="167"/>
      <c r="R247" s="167"/>
      <c r="S247" s="167"/>
      <c r="T247" s="168"/>
      <c r="AT247" s="162" t="s">
        <v>127</v>
      </c>
      <c r="AU247" s="162" t="s">
        <v>82</v>
      </c>
      <c r="AV247" s="14" t="s">
        <v>82</v>
      </c>
      <c r="AW247" s="14" t="s">
        <v>33</v>
      </c>
      <c r="AX247" s="14" t="s">
        <v>72</v>
      </c>
      <c r="AY247" s="162" t="s">
        <v>116</v>
      </c>
    </row>
    <row r="248" spans="1:65" s="15" customFormat="1" ht="11.25">
      <c r="B248" s="169"/>
      <c r="D248" s="154" t="s">
        <v>127</v>
      </c>
      <c r="E248" s="170" t="s">
        <v>3</v>
      </c>
      <c r="F248" s="171" t="s">
        <v>130</v>
      </c>
      <c r="H248" s="172">
        <v>1</v>
      </c>
      <c r="I248" s="173"/>
      <c r="L248" s="169"/>
      <c r="M248" s="174"/>
      <c r="N248" s="175"/>
      <c r="O248" s="175"/>
      <c r="P248" s="175"/>
      <c r="Q248" s="175"/>
      <c r="R248" s="175"/>
      <c r="S248" s="175"/>
      <c r="T248" s="176"/>
      <c r="AT248" s="170" t="s">
        <v>127</v>
      </c>
      <c r="AU248" s="170" t="s">
        <v>82</v>
      </c>
      <c r="AV248" s="15" t="s">
        <v>123</v>
      </c>
      <c r="AW248" s="15" t="s">
        <v>33</v>
      </c>
      <c r="AX248" s="15" t="s">
        <v>80</v>
      </c>
      <c r="AY248" s="170" t="s">
        <v>116</v>
      </c>
    </row>
    <row r="249" spans="1:65" s="2" customFormat="1" ht="16.5" customHeight="1">
      <c r="A249" s="33"/>
      <c r="B249" s="134"/>
      <c r="C249" s="135" t="s">
        <v>357</v>
      </c>
      <c r="D249" s="135" t="s">
        <v>118</v>
      </c>
      <c r="E249" s="136" t="s">
        <v>358</v>
      </c>
      <c r="F249" s="137" t="s">
        <v>359</v>
      </c>
      <c r="G249" s="138" t="s">
        <v>341</v>
      </c>
      <c r="H249" s="139">
        <v>1</v>
      </c>
      <c r="I249" s="140"/>
      <c r="J249" s="141">
        <f>ROUND(I249*H249,2)</f>
        <v>0</v>
      </c>
      <c r="K249" s="137" t="s">
        <v>3</v>
      </c>
      <c r="L249" s="34"/>
      <c r="M249" s="142" t="s">
        <v>3</v>
      </c>
      <c r="N249" s="143" t="s">
        <v>43</v>
      </c>
      <c r="O249" s="54"/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46" t="s">
        <v>123</v>
      </c>
      <c r="AT249" s="146" t="s">
        <v>118</v>
      </c>
      <c r="AU249" s="146" t="s">
        <v>82</v>
      </c>
      <c r="AY249" s="18" t="s">
        <v>116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8" t="s">
        <v>80</v>
      </c>
      <c r="BK249" s="147">
        <f>ROUND(I249*H249,2)</f>
        <v>0</v>
      </c>
      <c r="BL249" s="18" t="s">
        <v>123</v>
      </c>
      <c r="BM249" s="146" t="s">
        <v>360</v>
      </c>
    </row>
    <row r="250" spans="1:65" s="13" customFormat="1" ht="11.25">
      <c r="B250" s="153"/>
      <c r="D250" s="154" t="s">
        <v>127</v>
      </c>
      <c r="E250" s="155" t="s">
        <v>3</v>
      </c>
      <c r="F250" s="156" t="s">
        <v>356</v>
      </c>
      <c r="H250" s="155" t="s">
        <v>3</v>
      </c>
      <c r="I250" s="157"/>
      <c r="L250" s="153"/>
      <c r="M250" s="158"/>
      <c r="N250" s="159"/>
      <c r="O250" s="159"/>
      <c r="P250" s="159"/>
      <c r="Q250" s="159"/>
      <c r="R250" s="159"/>
      <c r="S250" s="159"/>
      <c r="T250" s="160"/>
      <c r="AT250" s="155" t="s">
        <v>127</v>
      </c>
      <c r="AU250" s="155" t="s">
        <v>82</v>
      </c>
      <c r="AV250" s="13" t="s">
        <v>80</v>
      </c>
      <c r="AW250" s="13" t="s">
        <v>33</v>
      </c>
      <c r="AX250" s="13" t="s">
        <v>72</v>
      </c>
      <c r="AY250" s="155" t="s">
        <v>116</v>
      </c>
    </row>
    <row r="251" spans="1:65" s="14" customFormat="1" ht="11.25">
      <c r="B251" s="161"/>
      <c r="D251" s="154" t="s">
        <v>127</v>
      </c>
      <c r="E251" s="162" t="s">
        <v>3</v>
      </c>
      <c r="F251" s="163" t="s">
        <v>80</v>
      </c>
      <c r="H251" s="164">
        <v>1</v>
      </c>
      <c r="I251" s="165"/>
      <c r="L251" s="161"/>
      <c r="M251" s="166"/>
      <c r="N251" s="167"/>
      <c r="O251" s="167"/>
      <c r="P251" s="167"/>
      <c r="Q251" s="167"/>
      <c r="R251" s="167"/>
      <c r="S251" s="167"/>
      <c r="T251" s="168"/>
      <c r="AT251" s="162" t="s">
        <v>127</v>
      </c>
      <c r="AU251" s="162" t="s">
        <v>82</v>
      </c>
      <c r="AV251" s="14" t="s">
        <v>82</v>
      </c>
      <c r="AW251" s="14" t="s">
        <v>33</v>
      </c>
      <c r="AX251" s="14" t="s">
        <v>72</v>
      </c>
      <c r="AY251" s="162" t="s">
        <v>116</v>
      </c>
    </row>
    <row r="252" spans="1:65" s="15" customFormat="1" ht="11.25">
      <c r="B252" s="169"/>
      <c r="D252" s="154" t="s">
        <v>127</v>
      </c>
      <c r="E252" s="170" t="s">
        <v>3</v>
      </c>
      <c r="F252" s="171" t="s">
        <v>130</v>
      </c>
      <c r="H252" s="172">
        <v>1</v>
      </c>
      <c r="I252" s="173"/>
      <c r="L252" s="169"/>
      <c r="M252" s="174"/>
      <c r="N252" s="175"/>
      <c r="O252" s="175"/>
      <c r="P252" s="175"/>
      <c r="Q252" s="175"/>
      <c r="R252" s="175"/>
      <c r="S252" s="175"/>
      <c r="T252" s="176"/>
      <c r="AT252" s="170" t="s">
        <v>127</v>
      </c>
      <c r="AU252" s="170" t="s">
        <v>82</v>
      </c>
      <c r="AV252" s="15" t="s">
        <v>123</v>
      </c>
      <c r="AW252" s="15" t="s">
        <v>33</v>
      </c>
      <c r="AX252" s="15" t="s">
        <v>80</v>
      </c>
      <c r="AY252" s="170" t="s">
        <v>116</v>
      </c>
    </row>
    <row r="253" spans="1:65" s="2" customFormat="1" ht="16.5" customHeight="1">
      <c r="A253" s="33"/>
      <c r="B253" s="134"/>
      <c r="C253" s="135" t="s">
        <v>361</v>
      </c>
      <c r="D253" s="135" t="s">
        <v>118</v>
      </c>
      <c r="E253" s="136" t="s">
        <v>362</v>
      </c>
      <c r="F253" s="137" t="s">
        <v>363</v>
      </c>
      <c r="G253" s="138" t="s">
        <v>226</v>
      </c>
      <c r="H253" s="139">
        <v>1</v>
      </c>
      <c r="I253" s="140"/>
      <c r="J253" s="141">
        <f>ROUND(I253*H253,2)</f>
        <v>0</v>
      </c>
      <c r="K253" s="137" t="s">
        <v>3</v>
      </c>
      <c r="L253" s="34"/>
      <c r="M253" s="142" t="s">
        <v>3</v>
      </c>
      <c r="N253" s="143" t="s">
        <v>43</v>
      </c>
      <c r="O253" s="54"/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46" t="s">
        <v>123</v>
      </c>
      <c r="AT253" s="146" t="s">
        <v>118</v>
      </c>
      <c r="AU253" s="146" t="s">
        <v>82</v>
      </c>
      <c r="AY253" s="18" t="s">
        <v>116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8" t="s">
        <v>80</v>
      </c>
      <c r="BK253" s="147">
        <f>ROUND(I253*H253,2)</f>
        <v>0</v>
      </c>
      <c r="BL253" s="18" t="s">
        <v>123</v>
      </c>
      <c r="BM253" s="146" t="s">
        <v>364</v>
      </c>
    </row>
    <row r="254" spans="1:65" s="14" customFormat="1" ht="11.25">
      <c r="B254" s="161"/>
      <c r="D254" s="154" t="s">
        <v>127</v>
      </c>
      <c r="E254" s="162" t="s">
        <v>3</v>
      </c>
      <c r="F254" s="163" t="s">
        <v>80</v>
      </c>
      <c r="H254" s="164">
        <v>1</v>
      </c>
      <c r="I254" s="165"/>
      <c r="L254" s="161"/>
      <c r="M254" s="166"/>
      <c r="N254" s="167"/>
      <c r="O254" s="167"/>
      <c r="P254" s="167"/>
      <c r="Q254" s="167"/>
      <c r="R254" s="167"/>
      <c r="S254" s="167"/>
      <c r="T254" s="168"/>
      <c r="AT254" s="162" t="s">
        <v>127</v>
      </c>
      <c r="AU254" s="162" t="s">
        <v>82</v>
      </c>
      <c r="AV254" s="14" t="s">
        <v>82</v>
      </c>
      <c r="AW254" s="14" t="s">
        <v>33</v>
      </c>
      <c r="AX254" s="14" t="s">
        <v>72</v>
      </c>
      <c r="AY254" s="162" t="s">
        <v>116</v>
      </c>
    </row>
    <row r="255" spans="1:65" s="15" customFormat="1" ht="11.25">
      <c r="B255" s="169"/>
      <c r="D255" s="154" t="s">
        <v>127</v>
      </c>
      <c r="E255" s="170" t="s">
        <v>3</v>
      </c>
      <c r="F255" s="171" t="s">
        <v>130</v>
      </c>
      <c r="H255" s="172">
        <v>1</v>
      </c>
      <c r="I255" s="173"/>
      <c r="L255" s="169"/>
      <c r="M255" s="174"/>
      <c r="N255" s="175"/>
      <c r="O255" s="175"/>
      <c r="P255" s="175"/>
      <c r="Q255" s="175"/>
      <c r="R255" s="175"/>
      <c r="S255" s="175"/>
      <c r="T255" s="176"/>
      <c r="AT255" s="170" t="s">
        <v>127</v>
      </c>
      <c r="AU255" s="170" t="s">
        <v>82</v>
      </c>
      <c r="AV255" s="15" t="s">
        <v>123</v>
      </c>
      <c r="AW255" s="15" t="s">
        <v>33</v>
      </c>
      <c r="AX255" s="15" t="s">
        <v>80</v>
      </c>
      <c r="AY255" s="170" t="s">
        <v>116</v>
      </c>
    </row>
    <row r="256" spans="1:65" s="12" customFormat="1" ht="22.9" customHeight="1">
      <c r="B256" s="121"/>
      <c r="D256" s="122" t="s">
        <v>71</v>
      </c>
      <c r="E256" s="132" t="s">
        <v>365</v>
      </c>
      <c r="F256" s="132" t="s">
        <v>366</v>
      </c>
      <c r="I256" s="124"/>
      <c r="J256" s="133">
        <f>BK256</f>
        <v>0</v>
      </c>
      <c r="L256" s="121"/>
      <c r="M256" s="126"/>
      <c r="N256" s="127"/>
      <c r="O256" s="127"/>
      <c r="P256" s="128">
        <f>SUM(P257:P260)</f>
        <v>0</v>
      </c>
      <c r="Q256" s="127"/>
      <c r="R256" s="128">
        <f>SUM(R257:R260)</f>
        <v>0</v>
      </c>
      <c r="S256" s="127"/>
      <c r="T256" s="129">
        <f>SUM(T257:T260)</f>
        <v>0</v>
      </c>
      <c r="AR256" s="122" t="s">
        <v>149</v>
      </c>
      <c r="AT256" s="130" t="s">
        <v>71</v>
      </c>
      <c r="AU256" s="130" t="s">
        <v>80</v>
      </c>
      <c r="AY256" s="122" t="s">
        <v>116</v>
      </c>
      <c r="BK256" s="131">
        <f>SUM(BK257:BK260)</f>
        <v>0</v>
      </c>
    </row>
    <row r="257" spans="1:65" s="2" customFormat="1" ht="16.5" customHeight="1">
      <c r="A257" s="33"/>
      <c r="B257" s="134"/>
      <c r="C257" s="135" t="s">
        <v>367</v>
      </c>
      <c r="D257" s="135" t="s">
        <v>118</v>
      </c>
      <c r="E257" s="136" t="s">
        <v>368</v>
      </c>
      <c r="F257" s="137" t="s">
        <v>369</v>
      </c>
      <c r="G257" s="138" t="s">
        <v>341</v>
      </c>
      <c r="H257" s="139">
        <v>1</v>
      </c>
      <c r="I257" s="140"/>
      <c r="J257" s="141">
        <f>ROUND(I257*H257,2)</f>
        <v>0</v>
      </c>
      <c r="K257" s="137" t="s">
        <v>3</v>
      </c>
      <c r="L257" s="34"/>
      <c r="M257" s="142" t="s">
        <v>3</v>
      </c>
      <c r="N257" s="143" t="s">
        <v>43</v>
      </c>
      <c r="O257" s="54"/>
      <c r="P257" s="144">
        <f>O257*H257</f>
        <v>0</v>
      </c>
      <c r="Q257" s="144">
        <v>0</v>
      </c>
      <c r="R257" s="144">
        <f>Q257*H257</f>
        <v>0</v>
      </c>
      <c r="S257" s="144">
        <v>0</v>
      </c>
      <c r="T257" s="14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46" t="s">
        <v>123</v>
      </c>
      <c r="AT257" s="146" t="s">
        <v>118</v>
      </c>
      <c r="AU257" s="146" t="s">
        <v>82</v>
      </c>
      <c r="AY257" s="18" t="s">
        <v>116</v>
      </c>
      <c r="BE257" s="147">
        <f>IF(N257="základní",J257,0)</f>
        <v>0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8" t="s">
        <v>80</v>
      </c>
      <c r="BK257" s="147">
        <f>ROUND(I257*H257,2)</f>
        <v>0</v>
      </c>
      <c r="BL257" s="18" t="s">
        <v>123</v>
      </c>
      <c r="BM257" s="146" t="s">
        <v>370</v>
      </c>
    </row>
    <row r="258" spans="1:65" s="14" customFormat="1" ht="11.25">
      <c r="B258" s="161"/>
      <c r="D258" s="154" t="s">
        <v>127</v>
      </c>
      <c r="E258" s="162" t="s">
        <v>3</v>
      </c>
      <c r="F258" s="163" t="s">
        <v>80</v>
      </c>
      <c r="H258" s="164">
        <v>1</v>
      </c>
      <c r="I258" s="165"/>
      <c r="L258" s="161"/>
      <c r="M258" s="166"/>
      <c r="N258" s="167"/>
      <c r="O258" s="167"/>
      <c r="P258" s="167"/>
      <c r="Q258" s="167"/>
      <c r="R258" s="167"/>
      <c r="S258" s="167"/>
      <c r="T258" s="168"/>
      <c r="AT258" s="162" t="s">
        <v>127</v>
      </c>
      <c r="AU258" s="162" t="s">
        <v>82</v>
      </c>
      <c r="AV258" s="14" t="s">
        <v>82</v>
      </c>
      <c r="AW258" s="14" t="s">
        <v>33</v>
      </c>
      <c r="AX258" s="14" t="s">
        <v>72</v>
      </c>
      <c r="AY258" s="162" t="s">
        <v>116</v>
      </c>
    </row>
    <row r="259" spans="1:65" s="15" customFormat="1" ht="11.25">
      <c r="B259" s="169"/>
      <c r="D259" s="154" t="s">
        <v>127</v>
      </c>
      <c r="E259" s="170" t="s">
        <v>3</v>
      </c>
      <c r="F259" s="171" t="s">
        <v>130</v>
      </c>
      <c r="H259" s="172">
        <v>1</v>
      </c>
      <c r="I259" s="173"/>
      <c r="L259" s="169"/>
      <c r="M259" s="174"/>
      <c r="N259" s="175"/>
      <c r="O259" s="175"/>
      <c r="P259" s="175"/>
      <c r="Q259" s="175"/>
      <c r="R259" s="175"/>
      <c r="S259" s="175"/>
      <c r="T259" s="176"/>
      <c r="AT259" s="170" t="s">
        <v>127</v>
      </c>
      <c r="AU259" s="170" t="s">
        <v>82</v>
      </c>
      <c r="AV259" s="15" t="s">
        <v>123</v>
      </c>
      <c r="AW259" s="15" t="s">
        <v>33</v>
      </c>
      <c r="AX259" s="15" t="s">
        <v>80</v>
      </c>
      <c r="AY259" s="170" t="s">
        <v>116</v>
      </c>
    </row>
    <row r="260" spans="1:65" s="2" customFormat="1" ht="16.5" customHeight="1">
      <c r="A260" s="33"/>
      <c r="B260" s="134"/>
      <c r="C260" s="135" t="s">
        <v>371</v>
      </c>
      <c r="D260" s="135" t="s">
        <v>118</v>
      </c>
      <c r="E260" s="136" t="s">
        <v>372</v>
      </c>
      <c r="F260" s="137" t="s">
        <v>373</v>
      </c>
      <c r="G260" s="138" t="s">
        <v>341</v>
      </c>
      <c r="H260" s="139">
        <v>6</v>
      </c>
      <c r="I260" s="140"/>
      <c r="J260" s="141">
        <f>ROUND(I260*H260,2)</f>
        <v>0</v>
      </c>
      <c r="K260" s="137" t="s">
        <v>3</v>
      </c>
      <c r="L260" s="34"/>
      <c r="M260" s="187" t="s">
        <v>3</v>
      </c>
      <c r="N260" s="188" t="s">
        <v>43</v>
      </c>
      <c r="O260" s="189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46" t="s">
        <v>374</v>
      </c>
      <c r="AT260" s="146" t="s">
        <v>118</v>
      </c>
      <c r="AU260" s="146" t="s">
        <v>82</v>
      </c>
      <c r="AY260" s="18" t="s">
        <v>116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8" t="s">
        <v>80</v>
      </c>
      <c r="BK260" s="147">
        <f>ROUND(I260*H260,2)</f>
        <v>0</v>
      </c>
      <c r="BL260" s="18" t="s">
        <v>374</v>
      </c>
      <c r="BM260" s="146" t="s">
        <v>375</v>
      </c>
    </row>
    <row r="261" spans="1:65" s="2" customFormat="1" ht="6.95" customHeight="1">
      <c r="A261" s="33"/>
      <c r="B261" s="43"/>
      <c r="C261" s="44"/>
      <c r="D261" s="44"/>
      <c r="E261" s="44"/>
      <c r="F261" s="44"/>
      <c r="G261" s="44"/>
      <c r="H261" s="44"/>
      <c r="I261" s="44"/>
      <c r="J261" s="44"/>
      <c r="K261" s="44"/>
      <c r="L261" s="34"/>
      <c r="M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</row>
  </sheetData>
  <autoFilter ref="C89:K260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99" r:id="rId2" xr:uid="{00000000-0004-0000-0100-000001000000}"/>
    <hyperlink ref="F103" r:id="rId3" xr:uid="{00000000-0004-0000-0100-000002000000}"/>
    <hyperlink ref="F107" r:id="rId4" xr:uid="{00000000-0004-0000-0100-000003000000}"/>
    <hyperlink ref="F111" r:id="rId5" xr:uid="{00000000-0004-0000-0100-000004000000}"/>
    <hyperlink ref="F114" r:id="rId6" xr:uid="{00000000-0004-0000-0100-000005000000}"/>
    <hyperlink ref="F119" r:id="rId7" xr:uid="{00000000-0004-0000-0100-000006000000}"/>
    <hyperlink ref="F125" r:id="rId8" xr:uid="{00000000-0004-0000-0100-000007000000}"/>
    <hyperlink ref="F130" r:id="rId9" xr:uid="{00000000-0004-0000-0100-000008000000}"/>
    <hyperlink ref="F135" r:id="rId10" xr:uid="{00000000-0004-0000-0100-000009000000}"/>
    <hyperlink ref="F140" r:id="rId11" xr:uid="{00000000-0004-0000-0100-00000A000000}"/>
    <hyperlink ref="F145" r:id="rId12" xr:uid="{00000000-0004-0000-0100-00000B000000}"/>
    <hyperlink ref="F150" r:id="rId13" xr:uid="{00000000-0004-0000-0100-00000C000000}"/>
    <hyperlink ref="F155" r:id="rId14" xr:uid="{00000000-0004-0000-0100-00000D000000}"/>
    <hyperlink ref="F160" r:id="rId15" xr:uid="{00000000-0004-0000-0100-00000E000000}"/>
    <hyperlink ref="F166" r:id="rId16" xr:uid="{00000000-0004-0000-0100-00000F000000}"/>
    <hyperlink ref="F169" r:id="rId17" xr:uid="{00000000-0004-0000-0100-000010000000}"/>
    <hyperlink ref="F172" r:id="rId18" xr:uid="{00000000-0004-0000-0100-000011000000}"/>
    <hyperlink ref="F175" r:id="rId19" xr:uid="{00000000-0004-0000-0100-000012000000}"/>
    <hyperlink ref="F178" r:id="rId20" xr:uid="{00000000-0004-0000-0100-000013000000}"/>
    <hyperlink ref="F191" r:id="rId21" xr:uid="{00000000-0004-0000-0100-000014000000}"/>
    <hyperlink ref="F199" r:id="rId22" xr:uid="{00000000-0004-0000-0100-000015000000}"/>
    <hyperlink ref="F203" r:id="rId23" xr:uid="{00000000-0004-0000-0100-000016000000}"/>
    <hyperlink ref="F207" r:id="rId24" xr:uid="{00000000-0004-0000-0100-000017000000}"/>
    <hyperlink ref="F210" r:id="rId25" xr:uid="{00000000-0004-0000-0100-000018000000}"/>
    <hyperlink ref="F215" r:id="rId26" xr:uid="{00000000-0004-0000-0100-000019000000}"/>
    <hyperlink ref="F219" r:id="rId27" xr:uid="{00000000-0004-0000-0100-00001A000000}"/>
    <hyperlink ref="F226" r:id="rId28" xr:uid="{00000000-0004-0000-0100-00001B000000}"/>
    <hyperlink ref="F230" r:id="rId29" xr:uid="{00000000-0004-0000-0100-00001C000000}"/>
    <hyperlink ref="F235" r:id="rId30" xr:uid="{00000000-0004-0000-01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16" t="s">
        <v>376</v>
      </c>
      <c r="D3" s="316"/>
      <c r="E3" s="316"/>
      <c r="F3" s="316"/>
      <c r="G3" s="316"/>
      <c r="H3" s="316"/>
      <c r="I3" s="316"/>
      <c r="J3" s="316"/>
      <c r="K3" s="197"/>
    </row>
    <row r="4" spans="2:11" s="1" customFormat="1" ht="25.5" customHeight="1">
      <c r="B4" s="198"/>
      <c r="C4" s="321" t="s">
        <v>377</v>
      </c>
      <c r="D4" s="321"/>
      <c r="E4" s="321"/>
      <c r="F4" s="321"/>
      <c r="G4" s="321"/>
      <c r="H4" s="321"/>
      <c r="I4" s="321"/>
      <c r="J4" s="321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20" t="s">
        <v>378</v>
      </c>
      <c r="D6" s="320"/>
      <c r="E6" s="320"/>
      <c r="F6" s="320"/>
      <c r="G6" s="320"/>
      <c r="H6" s="320"/>
      <c r="I6" s="320"/>
      <c r="J6" s="320"/>
      <c r="K6" s="199"/>
    </row>
    <row r="7" spans="2:11" s="1" customFormat="1" ht="15" customHeight="1">
      <c r="B7" s="202"/>
      <c r="C7" s="320" t="s">
        <v>379</v>
      </c>
      <c r="D7" s="320"/>
      <c r="E7" s="320"/>
      <c r="F7" s="320"/>
      <c r="G7" s="320"/>
      <c r="H7" s="320"/>
      <c r="I7" s="320"/>
      <c r="J7" s="320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20" t="s">
        <v>380</v>
      </c>
      <c r="D9" s="320"/>
      <c r="E9" s="320"/>
      <c r="F9" s="320"/>
      <c r="G9" s="320"/>
      <c r="H9" s="320"/>
      <c r="I9" s="320"/>
      <c r="J9" s="320"/>
      <c r="K9" s="199"/>
    </row>
    <row r="10" spans="2:11" s="1" customFormat="1" ht="15" customHeight="1">
      <c r="B10" s="202"/>
      <c r="C10" s="201"/>
      <c r="D10" s="320" t="s">
        <v>381</v>
      </c>
      <c r="E10" s="320"/>
      <c r="F10" s="320"/>
      <c r="G10" s="320"/>
      <c r="H10" s="320"/>
      <c r="I10" s="320"/>
      <c r="J10" s="320"/>
      <c r="K10" s="199"/>
    </row>
    <row r="11" spans="2:11" s="1" customFormat="1" ht="15" customHeight="1">
      <c r="B11" s="202"/>
      <c r="C11" s="203"/>
      <c r="D11" s="320" t="s">
        <v>382</v>
      </c>
      <c r="E11" s="320"/>
      <c r="F11" s="320"/>
      <c r="G11" s="320"/>
      <c r="H11" s="320"/>
      <c r="I11" s="320"/>
      <c r="J11" s="320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383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20" t="s">
        <v>384</v>
      </c>
      <c r="E15" s="320"/>
      <c r="F15" s="320"/>
      <c r="G15" s="320"/>
      <c r="H15" s="320"/>
      <c r="I15" s="320"/>
      <c r="J15" s="320"/>
      <c r="K15" s="199"/>
    </row>
    <row r="16" spans="2:11" s="1" customFormat="1" ht="15" customHeight="1">
      <c r="B16" s="202"/>
      <c r="C16" s="203"/>
      <c r="D16" s="320" t="s">
        <v>385</v>
      </c>
      <c r="E16" s="320"/>
      <c r="F16" s="320"/>
      <c r="G16" s="320"/>
      <c r="H16" s="320"/>
      <c r="I16" s="320"/>
      <c r="J16" s="320"/>
      <c r="K16" s="199"/>
    </row>
    <row r="17" spans="2:11" s="1" customFormat="1" ht="15" customHeight="1">
      <c r="B17" s="202"/>
      <c r="C17" s="203"/>
      <c r="D17" s="320" t="s">
        <v>386</v>
      </c>
      <c r="E17" s="320"/>
      <c r="F17" s="320"/>
      <c r="G17" s="320"/>
      <c r="H17" s="320"/>
      <c r="I17" s="320"/>
      <c r="J17" s="320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20" t="s">
        <v>387</v>
      </c>
      <c r="G18" s="320"/>
      <c r="H18" s="320"/>
      <c r="I18" s="320"/>
      <c r="J18" s="320"/>
      <c r="K18" s="199"/>
    </row>
    <row r="19" spans="2:11" s="1" customFormat="1" ht="15" customHeight="1">
      <c r="B19" s="202"/>
      <c r="C19" s="203"/>
      <c r="D19" s="203"/>
      <c r="E19" s="205" t="s">
        <v>388</v>
      </c>
      <c r="F19" s="320" t="s">
        <v>389</v>
      </c>
      <c r="G19" s="320"/>
      <c r="H19" s="320"/>
      <c r="I19" s="320"/>
      <c r="J19" s="320"/>
      <c r="K19" s="199"/>
    </row>
    <row r="20" spans="2:11" s="1" customFormat="1" ht="15" customHeight="1">
      <c r="B20" s="202"/>
      <c r="C20" s="203"/>
      <c r="D20" s="203"/>
      <c r="E20" s="205" t="s">
        <v>390</v>
      </c>
      <c r="F20" s="320" t="s">
        <v>391</v>
      </c>
      <c r="G20" s="320"/>
      <c r="H20" s="320"/>
      <c r="I20" s="320"/>
      <c r="J20" s="320"/>
      <c r="K20" s="199"/>
    </row>
    <row r="21" spans="2:11" s="1" customFormat="1" ht="15" customHeight="1">
      <c r="B21" s="202"/>
      <c r="C21" s="203"/>
      <c r="D21" s="203"/>
      <c r="E21" s="205" t="s">
        <v>392</v>
      </c>
      <c r="F21" s="320" t="s">
        <v>393</v>
      </c>
      <c r="G21" s="320"/>
      <c r="H21" s="320"/>
      <c r="I21" s="320"/>
      <c r="J21" s="320"/>
      <c r="K21" s="199"/>
    </row>
    <row r="22" spans="2:11" s="1" customFormat="1" ht="15" customHeight="1">
      <c r="B22" s="202"/>
      <c r="C22" s="203"/>
      <c r="D22" s="203"/>
      <c r="E22" s="205" t="s">
        <v>394</v>
      </c>
      <c r="F22" s="320" t="s">
        <v>395</v>
      </c>
      <c r="G22" s="320"/>
      <c r="H22" s="320"/>
      <c r="I22" s="320"/>
      <c r="J22" s="320"/>
      <c r="K22" s="199"/>
    </row>
    <row r="23" spans="2:11" s="1" customFormat="1" ht="15" customHeight="1">
      <c r="B23" s="202"/>
      <c r="C23" s="203"/>
      <c r="D23" s="203"/>
      <c r="E23" s="205" t="s">
        <v>396</v>
      </c>
      <c r="F23" s="320" t="s">
        <v>397</v>
      </c>
      <c r="G23" s="320"/>
      <c r="H23" s="320"/>
      <c r="I23" s="320"/>
      <c r="J23" s="320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20" t="s">
        <v>398</v>
      </c>
      <c r="D25" s="320"/>
      <c r="E25" s="320"/>
      <c r="F25" s="320"/>
      <c r="G25" s="320"/>
      <c r="H25" s="320"/>
      <c r="I25" s="320"/>
      <c r="J25" s="320"/>
      <c r="K25" s="199"/>
    </row>
    <row r="26" spans="2:11" s="1" customFormat="1" ht="15" customHeight="1">
      <c r="B26" s="202"/>
      <c r="C26" s="320" t="s">
        <v>399</v>
      </c>
      <c r="D26" s="320"/>
      <c r="E26" s="320"/>
      <c r="F26" s="320"/>
      <c r="G26" s="320"/>
      <c r="H26" s="320"/>
      <c r="I26" s="320"/>
      <c r="J26" s="320"/>
      <c r="K26" s="199"/>
    </row>
    <row r="27" spans="2:11" s="1" customFormat="1" ht="15" customHeight="1">
      <c r="B27" s="202"/>
      <c r="C27" s="201"/>
      <c r="D27" s="320" t="s">
        <v>400</v>
      </c>
      <c r="E27" s="320"/>
      <c r="F27" s="320"/>
      <c r="G27" s="320"/>
      <c r="H27" s="320"/>
      <c r="I27" s="320"/>
      <c r="J27" s="320"/>
      <c r="K27" s="199"/>
    </row>
    <row r="28" spans="2:11" s="1" customFormat="1" ht="15" customHeight="1">
      <c r="B28" s="202"/>
      <c r="C28" s="203"/>
      <c r="D28" s="320" t="s">
        <v>401</v>
      </c>
      <c r="E28" s="320"/>
      <c r="F28" s="320"/>
      <c r="G28" s="320"/>
      <c r="H28" s="320"/>
      <c r="I28" s="320"/>
      <c r="J28" s="320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20" t="s">
        <v>402</v>
      </c>
      <c r="E30" s="320"/>
      <c r="F30" s="320"/>
      <c r="G30" s="320"/>
      <c r="H30" s="320"/>
      <c r="I30" s="320"/>
      <c r="J30" s="320"/>
      <c r="K30" s="199"/>
    </row>
    <row r="31" spans="2:11" s="1" customFormat="1" ht="15" customHeight="1">
      <c r="B31" s="202"/>
      <c r="C31" s="203"/>
      <c r="D31" s="320" t="s">
        <v>403</v>
      </c>
      <c r="E31" s="320"/>
      <c r="F31" s="320"/>
      <c r="G31" s="320"/>
      <c r="H31" s="320"/>
      <c r="I31" s="320"/>
      <c r="J31" s="320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20" t="s">
        <v>404</v>
      </c>
      <c r="E33" s="320"/>
      <c r="F33" s="320"/>
      <c r="G33" s="320"/>
      <c r="H33" s="320"/>
      <c r="I33" s="320"/>
      <c r="J33" s="320"/>
      <c r="K33" s="199"/>
    </row>
    <row r="34" spans="2:11" s="1" customFormat="1" ht="15" customHeight="1">
      <c r="B34" s="202"/>
      <c r="C34" s="203"/>
      <c r="D34" s="320" t="s">
        <v>405</v>
      </c>
      <c r="E34" s="320"/>
      <c r="F34" s="320"/>
      <c r="G34" s="320"/>
      <c r="H34" s="320"/>
      <c r="I34" s="320"/>
      <c r="J34" s="320"/>
      <c r="K34" s="199"/>
    </row>
    <row r="35" spans="2:11" s="1" customFormat="1" ht="15" customHeight="1">
      <c r="B35" s="202"/>
      <c r="C35" s="203"/>
      <c r="D35" s="320" t="s">
        <v>406</v>
      </c>
      <c r="E35" s="320"/>
      <c r="F35" s="320"/>
      <c r="G35" s="320"/>
      <c r="H35" s="320"/>
      <c r="I35" s="320"/>
      <c r="J35" s="320"/>
      <c r="K35" s="199"/>
    </row>
    <row r="36" spans="2:11" s="1" customFormat="1" ht="15" customHeight="1">
      <c r="B36" s="202"/>
      <c r="C36" s="203"/>
      <c r="D36" s="201"/>
      <c r="E36" s="204" t="s">
        <v>102</v>
      </c>
      <c r="F36" s="201"/>
      <c r="G36" s="320" t="s">
        <v>407</v>
      </c>
      <c r="H36" s="320"/>
      <c r="I36" s="320"/>
      <c r="J36" s="320"/>
      <c r="K36" s="199"/>
    </row>
    <row r="37" spans="2:11" s="1" customFormat="1" ht="30.75" customHeight="1">
      <c r="B37" s="202"/>
      <c r="C37" s="203"/>
      <c r="D37" s="201"/>
      <c r="E37" s="204" t="s">
        <v>408</v>
      </c>
      <c r="F37" s="201"/>
      <c r="G37" s="320" t="s">
        <v>409</v>
      </c>
      <c r="H37" s="320"/>
      <c r="I37" s="320"/>
      <c r="J37" s="320"/>
      <c r="K37" s="199"/>
    </row>
    <row r="38" spans="2:11" s="1" customFormat="1" ht="15" customHeight="1">
      <c r="B38" s="202"/>
      <c r="C38" s="203"/>
      <c r="D38" s="201"/>
      <c r="E38" s="204" t="s">
        <v>53</v>
      </c>
      <c r="F38" s="201"/>
      <c r="G38" s="320" t="s">
        <v>410</v>
      </c>
      <c r="H38" s="320"/>
      <c r="I38" s="320"/>
      <c r="J38" s="320"/>
      <c r="K38" s="199"/>
    </row>
    <row r="39" spans="2:11" s="1" customFormat="1" ht="15" customHeight="1">
      <c r="B39" s="202"/>
      <c r="C39" s="203"/>
      <c r="D39" s="201"/>
      <c r="E39" s="204" t="s">
        <v>54</v>
      </c>
      <c r="F39" s="201"/>
      <c r="G39" s="320" t="s">
        <v>411</v>
      </c>
      <c r="H39" s="320"/>
      <c r="I39" s="320"/>
      <c r="J39" s="320"/>
      <c r="K39" s="199"/>
    </row>
    <row r="40" spans="2:11" s="1" customFormat="1" ht="15" customHeight="1">
      <c r="B40" s="202"/>
      <c r="C40" s="203"/>
      <c r="D40" s="201"/>
      <c r="E40" s="204" t="s">
        <v>103</v>
      </c>
      <c r="F40" s="201"/>
      <c r="G40" s="320" t="s">
        <v>412</v>
      </c>
      <c r="H40" s="320"/>
      <c r="I40" s="320"/>
      <c r="J40" s="320"/>
      <c r="K40" s="199"/>
    </row>
    <row r="41" spans="2:11" s="1" customFormat="1" ht="15" customHeight="1">
      <c r="B41" s="202"/>
      <c r="C41" s="203"/>
      <c r="D41" s="201"/>
      <c r="E41" s="204" t="s">
        <v>104</v>
      </c>
      <c r="F41" s="201"/>
      <c r="G41" s="320" t="s">
        <v>413</v>
      </c>
      <c r="H41" s="320"/>
      <c r="I41" s="320"/>
      <c r="J41" s="320"/>
      <c r="K41" s="199"/>
    </row>
    <row r="42" spans="2:11" s="1" customFormat="1" ht="15" customHeight="1">
      <c r="B42" s="202"/>
      <c r="C42" s="203"/>
      <c r="D42" s="201"/>
      <c r="E42" s="204" t="s">
        <v>414</v>
      </c>
      <c r="F42" s="201"/>
      <c r="G42" s="320" t="s">
        <v>415</v>
      </c>
      <c r="H42" s="320"/>
      <c r="I42" s="320"/>
      <c r="J42" s="320"/>
      <c r="K42" s="199"/>
    </row>
    <row r="43" spans="2:11" s="1" customFormat="1" ht="15" customHeight="1">
      <c r="B43" s="202"/>
      <c r="C43" s="203"/>
      <c r="D43" s="201"/>
      <c r="E43" s="204"/>
      <c r="F43" s="201"/>
      <c r="G43" s="320" t="s">
        <v>416</v>
      </c>
      <c r="H43" s="320"/>
      <c r="I43" s="320"/>
      <c r="J43" s="320"/>
      <c r="K43" s="199"/>
    </row>
    <row r="44" spans="2:11" s="1" customFormat="1" ht="15" customHeight="1">
      <c r="B44" s="202"/>
      <c r="C44" s="203"/>
      <c r="D44" s="201"/>
      <c r="E44" s="204" t="s">
        <v>417</v>
      </c>
      <c r="F44" s="201"/>
      <c r="G44" s="320" t="s">
        <v>418</v>
      </c>
      <c r="H44" s="320"/>
      <c r="I44" s="320"/>
      <c r="J44" s="320"/>
      <c r="K44" s="199"/>
    </row>
    <row r="45" spans="2:11" s="1" customFormat="1" ht="15" customHeight="1">
      <c r="B45" s="202"/>
      <c r="C45" s="203"/>
      <c r="D45" s="201"/>
      <c r="E45" s="204" t="s">
        <v>106</v>
      </c>
      <c r="F45" s="201"/>
      <c r="G45" s="320" t="s">
        <v>419</v>
      </c>
      <c r="H45" s="320"/>
      <c r="I45" s="320"/>
      <c r="J45" s="320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20" t="s">
        <v>420</v>
      </c>
      <c r="E47" s="320"/>
      <c r="F47" s="320"/>
      <c r="G47" s="320"/>
      <c r="H47" s="320"/>
      <c r="I47" s="320"/>
      <c r="J47" s="320"/>
      <c r="K47" s="199"/>
    </row>
    <row r="48" spans="2:11" s="1" customFormat="1" ht="15" customHeight="1">
      <c r="B48" s="202"/>
      <c r="C48" s="203"/>
      <c r="D48" s="203"/>
      <c r="E48" s="320" t="s">
        <v>421</v>
      </c>
      <c r="F48" s="320"/>
      <c r="G48" s="320"/>
      <c r="H48" s="320"/>
      <c r="I48" s="320"/>
      <c r="J48" s="320"/>
      <c r="K48" s="199"/>
    </row>
    <row r="49" spans="2:11" s="1" customFormat="1" ht="15" customHeight="1">
      <c r="B49" s="202"/>
      <c r="C49" s="203"/>
      <c r="D49" s="203"/>
      <c r="E49" s="320" t="s">
        <v>422</v>
      </c>
      <c r="F49" s="320"/>
      <c r="G49" s="320"/>
      <c r="H49" s="320"/>
      <c r="I49" s="320"/>
      <c r="J49" s="320"/>
      <c r="K49" s="199"/>
    </row>
    <row r="50" spans="2:11" s="1" customFormat="1" ht="15" customHeight="1">
      <c r="B50" s="202"/>
      <c r="C50" s="203"/>
      <c r="D50" s="203"/>
      <c r="E50" s="320" t="s">
        <v>423</v>
      </c>
      <c r="F50" s="320"/>
      <c r="G50" s="320"/>
      <c r="H50" s="320"/>
      <c r="I50" s="320"/>
      <c r="J50" s="320"/>
      <c r="K50" s="199"/>
    </row>
    <row r="51" spans="2:11" s="1" customFormat="1" ht="15" customHeight="1">
      <c r="B51" s="202"/>
      <c r="C51" s="203"/>
      <c r="D51" s="320" t="s">
        <v>424</v>
      </c>
      <c r="E51" s="320"/>
      <c r="F51" s="320"/>
      <c r="G51" s="320"/>
      <c r="H51" s="320"/>
      <c r="I51" s="320"/>
      <c r="J51" s="320"/>
      <c r="K51" s="199"/>
    </row>
    <row r="52" spans="2:11" s="1" customFormat="1" ht="25.5" customHeight="1">
      <c r="B52" s="198"/>
      <c r="C52" s="321" t="s">
        <v>425</v>
      </c>
      <c r="D52" s="321"/>
      <c r="E52" s="321"/>
      <c r="F52" s="321"/>
      <c r="G52" s="321"/>
      <c r="H52" s="321"/>
      <c r="I52" s="321"/>
      <c r="J52" s="321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20" t="s">
        <v>426</v>
      </c>
      <c r="D54" s="320"/>
      <c r="E54" s="320"/>
      <c r="F54" s="320"/>
      <c r="G54" s="320"/>
      <c r="H54" s="320"/>
      <c r="I54" s="320"/>
      <c r="J54" s="320"/>
      <c r="K54" s="199"/>
    </row>
    <row r="55" spans="2:11" s="1" customFormat="1" ht="15" customHeight="1">
      <c r="B55" s="198"/>
      <c r="C55" s="320" t="s">
        <v>427</v>
      </c>
      <c r="D55" s="320"/>
      <c r="E55" s="320"/>
      <c r="F55" s="320"/>
      <c r="G55" s="320"/>
      <c r="H55" s="320"/>
      <c r="I55" s="320"/>
      <c r="J55" s="320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20" t="s">
        <v>428</v>
      </c>
      <c r="D57" s="320"/>
      <c r="E57" s="320"/>
      <c r="F57" s="320"/>
      <c r="G57" s="320"/>
      <c r="H57" s="320"/>
      <c r="I57" s="320"/>
      <c r="J57" s="320"/>
      <c r="K57" s="199"/>
    </row>
    <row r="58" spans="2:11" s="1" customFormat="1" ht="15" customHeight="1">
      <c r="B58" s="198"/>
      <c r="C58" s="203"/>
      <c r="D58" s="320" t="s">
        <v>429</v>
      </c>
      <c r="E58" s="320"/>
      <c r="F58" s="320"/>
      <c r="G58" s="320"/>
      <c r="H58" s="320"/>
      <c r="I58" s="320"/>
      <c r="J58" s="320"/>
      <c r="K58" s="199"/>
    </row>
    <row r="59" spans="2:11" s="1" customFormat="1" ht="15" customHeight="1">
      <c r="B59" s="198"/>
      <c r="C59" s="203"/>
      <c r="D59" s="320" t="s">
        <v>430</v>
      </c>
      <c r="E59" s="320"/>
      <c r="F59" s="320"/>
      <c r="G59" s="320"/>
      <c r="H59" s="320"/>
      <c r="I59" s="320"/>
      <c r="J59" s="320"/>
      <c r="K59" s="199"/>
    </row>
    <row r="60" spans="2:11" s="1" customFormat="1" ht="15" customHeight="1">
      <c r="B60" s="198"/>
      <c r="C60" s="203"/>
      <c r="D60" s="320" t="s">
        <v>431</v>
      </c>
      <c r="E60" s="320"/>
      <c r="F60" s="320"/>
      <c r="G60" s="320"/>
      <c r="H60" s="320"/>
      <c r="I60" s="320"/>
      <c r="J60" s="320"/>
      <c r="K60" s="199"/>
    </row>
    <row r="61" spans="2:11" s="1" customFormat="1" ht="15" customHeight="1">
      <c r="B61" s="198"/>
      <c r="C61" s="203"/>
      <c r="D61" s="320" t="s">
        <v>432</v>
      </c>
      <c r="E61" s="320"/>
      <c r="F61" s="320"/>
      <c r="G61" s="320"/>
      <c r="H61" s="320"/>
      <c r="I61" s="320"/>
      <c r="J61" s="320"/>
      <c r="K61" s="199"/>
    </row>
    <row r="62" spans="2:11" s="1" customFormat="1" ht="15" customHeight="1">
      <c r="B62" s="198"/>
      <c r="C62" s="203"/>
      <c r="D62" s="322" t="s">
        <v>433</v>
      </c>
      <c r="E62" s="322"/>
      <c r="F62" s="322"/>
      <c r="G62" s="322"/>
      <c r="H62" s="322"/>
      <c r="I62" s="322"/>
      <c r="J62" s="322"/>
      <c r="K62" s="199"/>
    </row>
    <row r="63" spans="2:11" s="1" customFormat="1" ht="15" customHeight="1">
      <c r="B63" s="198"/>
      <c r="C63" s="203"/>
      <c r="D63" s="320" t="s">
        <v>434</v>
      </c>
      <c r="E63" s="320"/>
      <c r="F63" s="320"/>
      <c r="G63" s="320"/>
      <c r="H63" s="320"/>
      <c r="I63" s="320"/>
      <c r="J63" s="320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20" t="s">
        <v>435</v>
      </c>
      <c r="E65" s="320"/>
      <c r="F65" s="320"/>
      <c r="G65" s="320"/>
      <c r="H65" s="320"/>
      <c r="I65" s="320"/>
      <c r="J65" s="320"/>
      <c r="K65" s="199"/>
    </row>
    <row r="66" spans="2:11" s="1" customFormat="1" ht="15" customHeight="1">
      <c r="B66" s="198"/>
      <c r="C66" s="203"/>
      <c r="D66" s="322" t="s">
        <v>436</v>
      </c>
      <c r="E66" s="322"/>
      <c r="F66" s="322"/>
      <c r="G66" s="322"/>
      <c r="H66" s="322"/>
      <c r="I66" s="322"/>
      <c r="J66" s="322"/>
      <c r="K66" s="199"/>
    </row>
    <row r="67" spans="2:11" s="1" customFormat="1" ht="15" customHeight="1">
      <c r="B67" s="198"/>
      <c r="C67" s="203"/>
      <c r="D67" s="320" t="s">
        <v>437</v>
      </c>
      <c r="E67" s="320"/>
      <c r="F67" s="320"/>
      <c r="G67" s="320"/>
      <c r="H67" s="320"/>
      <c r="I67" s="320"/>
      <c r="J67" s="320"/>
      <c r="K67" s="199"/>
    </row>
    <row r="68" spans="2:11" s="1" customFormat="1" ht="15" customHeight="1">
      <c r="B68" s="198"/>
      <c r="C68" s="203"/>
      <c r="D68" s="320" t="s">
        <v>438</v>
      </c>
      <c r="E68" s="320"/>
      <c r="F68" s="320"/>
      <c r="G68" s="320"/>
      <c r="H68" s="320"/>
      <c r="I68" s="320"/>
      <c r="J68" s="320"/>
      <c r="K68" s="199"/>
    </row>
    <row r="69" spans="2:11" s="1" customFormat="1" ht="15" customHeight="1">
      <c r="B69" s="198"/>
      <c r="C69" s="203"/>
      <c r="D69" s="320" t="s">
        <v>439</v>
      </c>
      <c r="E69" s="320"/>
      <c r="F69" s="320"/>
      <c r="G69" s="320"/>
      <c r="H69" s="320"/>
      <c r="I69" s="320"/>
      <c r="J69" s="320"/>
      <c r="K69" s="199"/>
    </row>
    <row r="70" spans="2:11" s="1" customFormat="1" ht="15" customHeight="1">
      <c r="B70" s="198"/>
      <c r="C70" s="203"/>
      <c r="D70" s="320" t="s">
        <v>440</v>
      </c>
      <c r="E70" s="320"/>
      <c r="F70" s="320"/>
      <c r="G70" s="320"/>
      <c r="H70" s="320"/>
      <c r="I70" s="320"/>
      <c r="J70" s="320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15" t="s">
        <v>441</v>
      </c>
      <c r="D75" s="315"/>
      <c r="E75" s="315"/>
      <c r="F75" s="315"/>
      <c r="G75" s="315"/>
      <c r="H75" s="315"/>
      <c r="I75" s="315"/>
      <c r="J75" s="315"/>
      <c r="K75" s="216"/>
    </row>
    <row r="76" spans="2:11" s="1" customFormat="1" ht="17.25" customHeight="1">
      <c r="B76" s="215"/>
      <c r="C76" s="217" t="s">
        <v>442</v>
      </c>
      <c r="D76" s="217"/>
      <c r="E76" s="217"/>
      <c r="F76" s="217" t="s">
        <v>443</v>
      </c>
      <c r="G76" s="218"/>
      <c r="H76" s="217" t="s">
        <v>54</v>
      </c>
      <c r="I76" s="217" t="s">
        <v>57</v>
      </c>
      <c r="J76" s="217" t="s">
        <v>444</v>
      </c>
      <c r="K76" s="216"/>
    </row>
    <row r="77" spans="2:11" s="1" customFormat="1" ht="17.25" customHeight="1">
      <c r="B77" s="215"/>
      <c r="C77" s="219" t="s">
        <v>445</v>
      </c>
      <c r="D77" s="219"/>
      <c r="E77" s="219"/>
      <c r="F77" s="220" t="s">
        <v>446</v>
      </c>
      <c r="G77" s="221"/>
      <c r="H77" s="219"/>
      <c r="I77" s="219"/>
      <c r="J77" s="219" t="s">
        <v>447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53</v>
      </c>
      <c r="D79" s="224"/>
      <c r="E79" s="224"/>
      <c r="F79" s="225" t="s">
        <v>448</v>
      </c>
      <c r="G79" s="226"/>
      <c r="H79" s="204" t="s">
        <v>449</v>
      </c>
      <c r="I79" s="204" t="s">
        <v>450</v>
      </c>
      <c r="J79" s="204">
        <v>20</v>
      </c>
      <c r="K79" s="216"/>
    </row>
    <row r="80" spans="2:11" s="1" customFormat="1" ht="15" customHeight="1">
      <c r="B80" s="215"/>
      <c r="C80" s="204" t="s">
        <v>451</v>
      </c>
      <c r="D80" s="204"/>
      <c r="E80" s="204"/>
      <c r="F80" s="225" t="s">
        <v>448</v>
      </c>
      <c r="G80" s="226"/>
      <c r="H80" s="204" t="s">
        <v>452</v>
      </c>
      <c r="I80" s="204" t="s">
        <v>450</v>
      </c>
      <c r="J80" s="204">
        <v>120</v>
      </c>
      <c r="K80" s="216"/>
    </row>
    <row r="81" spans="2:11" s="1" customFormat="1" ht="15" customHeight="1">
      <c r="B81" s="227"/>
      <c r="C81" s="204" t="s">
        <v>453</v>
      </c>
      <c r="D81" s="204"/>
      <c r="E81" s="204"/>
      <c r="F81" s="225" t="s">
        <v>454</v>
      </c>
      <c r="G81" s="226"/>
      <c r="H81" s="204" t="s">
        <v>455</v>
      </c>
      <c r="I81" s="204" t="s">
        <v>450</v>
      </c>
      <c r="J81" s="204">
        <v>50</v>
      </c>
      <c r="K81" s="216"/>
    </row>
    <row r="82" spans="2:11" s="1" customFormat="1" ht="15" customHeight="1">
      <c r="B82" s="227"/>
      <c r="C82" s="204" t="s">
        <v>456</v>
      </c>
      <c r="D82" s="204"/>
      <c r="E82" s="204"/>
      <c r="F82" s="225" t="s">
        <v>448</v>
      </c>
      <c r="G82" s="226"/>
      <c r="H82" s="204" t="s">
        <v>457</v>
      </c>
      <c r="I82" s="204" t="s">
        <v>458</v>
      </c>
      <c r="J82" s="204"/>
      <c r="K82" s="216"/>
    </row>
    <row r="83" spans="2:11" s="1" customFormat="1" ht="15" customHeight="1">
      <c r="B83" s="227"/>
      <c r="C83" s="228" t="s">
        <v>459</v>
      </c>
      <c r="D83" s="228"/>
      <c r="E83" s="228"/>
      <c r="F83" s="229" t="s">
        <v>454</v>
      </c>
      <c r="G83" s="228"/>
      <c r="H83" s="228" t="s">
        <v>460</v>
      </c>
      <c r="I83" s="228" t="s">
        <v>450</v>
      </c>
      <c r="J83" s="228">
        <v>15</v>
      </c>
      <c r="K83" s="216"/>
    </row>
    <row r="84" spans="2:11" s="1" customFormat="1" ht="15" customHeight="1">
      <c r="B84" s="227"/>
      <c r="C84" s="228" t="s">
        <v>461</v>
      </c>
      <c r="D84" s="228"/>
      <c r="E84" s="228"/>
      <c r="F84" s="229" t="s">
        <v>454</v>
      </c>
      <c r="G84" s="228"/>
      <c r="H84" s="228" t="s">
        <v>462</v>
      </c>
      <c r="I84" s="228" t="s">
        <v>450</v>
      </c>
      <c r="J84" s="228">
        <v>15</v>
      </c>
      <c r="K84" s="216"/>
    </row>
    <row r="85" spans="2:11" s="1" customFormat="1" ht="15" customHeight="1">
      <c r="B85" s="227"/>
      <c r="C85" s="228" t="s">
        <v>463</v>
      </c>
      <c r="D85" s="228"/>
      <c r="E85" s="228"/>
      <c r="F85" s="229" t="s">
        <v>454</v>
      </c>
      <c r="G85" s="228"/>
      <c r="H85" s="228" t="s">
        <v>464</v>
      </c>
      <c r="I85" s="228" t="s">
        <v>450</v>
      </c>
      <c r="J85" s="228">
        <v>20</v>
      </c>
      <c r="K85" s="216"/>
    </row>
    <row r="86" spans="2:11" s="1" customFormat="1" ht="15" customHeight="1">
      <c r="B86" s="227"/>
      <c r="C86" s="228" t="s">
        <v>465</v>
      </c>
      <c r="D86" s="228"/>
      <c r="E86" s="228"/>
      <c r="F86" s="229" t="s">
        <v>454</v>
      </c>
      <c r="G86" s="228"/>
      <c r="H86" s="228" t="s">
        <v>466</v>
      </c>
      <c r="I86" s="228" t="s">
        <v>450</v>
      </c>
      <c r="J86" s="228">
        <v>20</v>
      </c>
      <c r="K86" s="216"/>
    </row>
    <row r="87" spans="2:11" s="1" customFormat="1" ht="15" customHeight="1">
      <c r="B87" s="227"/>
      <c r="C87" s="204" t="s">
        <v>467</v>
      </c>
      <c r="D87" s="204"/>
      <c r="E87" s="204"/>
      <c r="F87" s="225" t="s">
        <v>454</v>
      </c>
      <c r="G87" s="226"/>
      <c r="H87" s="204" t="s">
        <v>468</v>
      </c>
      <c r="I87" s="204" t="s">
        <v>450</v>
      </c>
      <c r="J87" s="204">
        <v>50</v>
      </c>
      <c r="K87" s="216"/>
    </row>
    <row r="88" spans="2:11" s="1" customFormat="1" ht="15" customHeight="1">
      <c r="B88" s="227"/>
      <c r="C88" s="204" t="s">
        <v>469</v>
      </c>
      <c r="D88" s="204"/>
      <c r="E88" s="204"/>
      <c r="F88" s="225" t="s">
        <v>454</v>
      </c>
      <c r="G88" s="226"/>
      <c r="H88" s="204" t="s">
        <v>470</v>
      </c>
      <c r="I88" s="204" t="s">
        <v>450</v>
      </c>
      <c r="J88" s="204">
        <v>20</v>
      </c>
      <c r="K88" s="216"/>
    </row>
    <row r="89" spans="2:11" s="1" customFormat="1" ht="15" customHeight="1">
      <c r="B89" s="227"/>
      <c r="C89" s="204" t="s">
        <v>471</v>
      </c>
      <c r="D89" s="204"/>
      <c r="E89" s="204"/>
      <c r="F89" s="225" t="s">
        <v>454</v>
      </c>
      <c r="G89" s="226"/>
      <c r="H89" s="204" t="s">
        <v>472</v>
      </c>
      <c r="I89" s="204" t="s">
        <v>450</v>
      </c>
      <c r="J89" s="204">
        <v>20</v>
      </c>
      <c r="K89" s="216"/>
    </row>
    <row r="90" spans="2:11" s="1" customFormat="1" ht="15" customHeight="1">
      <c r="B90" s="227"/>
      <c r="C90" s="204" t="s">
        <v>473</v>
      </c>
      <c r="D90" s="204"/>
      <c r="E90" s="204"/>
      <c r="F90" s="225" t="s">
        <v>454</v>
      </c>
      <c r="G90" s="226"/>
      <c r="H90" s="204" t="s">
        <v>474</v>
      </c>
      <c r="I90" s="204" t="s">
        <v>450</v>
      </c>
      <c r="J90" s="204">
        <v>50</v>
      </c>
      <c r="K90" s="216"/>
    </row>
    <row r="91" spans="2:11" s="1" customFormat="1" ht="15" customHeight="1">
      <c r="B91" s="227"/>
      <c r="C91" s="204" t="s">
        <v>475</v>
      </c>
      <c r="D91" s="204"/>
      <c r="E91" s="204"/>
      <c r="F91" s="225" t="s">
        <v>454</v>
      </c>
      <c r="G91" s="226"/>
      <c r="H91" s="204" t="s">
        <v>475</v>
      </c>
      <c r="I91" s="204" t="s">
        <v>450</v>
      </c>
      <c r="J91" s="204">
        <v>50</v>
      </c>
      <c r="K91" s="216"/>
    </row>
    <row r="92" spans="2:11" s="1" customFormat="1" ht="15" customHeight="1">
      <c r="B92" s="227"/>
      <c r="C92" s="204" t="s">
        <v>476</v>
      </c>
      <c r="D92" s="204"/>
      <c r="E92" s="204"/>
      <c r="F92" s="225" t="s">
        <v>454</v>
      </c>
      <c r="G92" s="226"/>
      <c r="H92" s="204" t="s">
        <v>477</v>
      </c>
      <c r="I92" s="204" t="s">
        <v>450</v>
      </c>
      <c r="J92" s="204">
        <v>255</v>
      </c>
      <c r="K92" s="216"/>
    </row>
    <row r="93" spans="2:11" s="1" customFormat="1" ht="15" customHeight="1">
      <c r="B93" s="227"/>
      <c r="C93" s="204" t="s">
        <v>478</v>
      </c>
      <c r="D93" s="204"/>
      <c r="E93" s="204"/>
      <c r="F93" s="225" t="s">
        <v>448</v>
      </c>
      <c r="G93" s="226"/>
      <c r="H93" s="204" t="s">
        <v>479</v>
      </c>
      <c r="I93" s="204" t="s">
        <v>480</v>
      </c>
      <c r="J93" s="204"/>
      <c r="K93" s="216"/>
    </row>
    <row r="94" spans="2:11" s="1" customFormat="1" ht="15" customHeight="1">
      <c r="B94" s="227"/>
      <c r="C94" s="204" t="s">
        <v>481</v>
      </c>
      <c r="D94" s="204"/>
      <c r="E94" s="204"/>
      <c r="F94" s="225" t="s">
        <v>448</v>
      </c>
      <c r="G94" s="226"/>
      <c r="H94" s="204" t="s">
        <v>482</v>
      </c>
      <c r="I94" s="204" t="s">
        <v>483</v>
      </c>
      <c r="J94" s="204"/>
      <c r="K94" s="216"/>
    </row>
    <row r="95" spans="2:11" s="1" customFormat="1" ht="15" customHeight="1">
      <c r="B95" s="227"/>
      <c r="C95" s="204" t="s">
        <v>484</v>
      </c>
      <c r="D95" s="204"/>
      <c r="E95" s="204"/>
      <c r="F95" s="225" t="s">
        <v>448</v>
      </c>
      <c r="G95" s="226"/>
      <c r="H95" s="204" t="s">
        <v>484</v>
      </c>
      <c r="I95" s="204" t="s">
        <v>483</v>
      </c>
      <c r="J95" s="204"/>
      <c r="K95" s="216"/>
    </row>
    <row r="96" spans="2:11" s="1" customFormat="1" ht="15" customHeight="1">
      <c r="B96" s="227"/>
      <c r="C96" s="204" t="s">
        <v>38</v>
      </c>
      <c r="D96" s="204"/>
      <c r="E96" s="204"/>
      <c r="F96" s="225" t="s">
        <v>448</v>
      </c>
      <c r="G96" s="226"/>
      <c r="H96" s="204" t="s">
        <v>485</v>
      </c>
      <c r="I96" s="204" t="s">
        <v>483</v>
      </c>
      <c r="J96" s="204"/>
      <c r="K96" s="216"/>
    </row>
    <row r="97" spans="2:11" s="1" customFormat="1" ht="15" customHeight="1">
      <c r="B97" s="227"/>
      <c r="C97" s="204" t="s">
        <v>48</v>
      </c>
      <c r="D97" s="204"/>
      <c r="E97" s="204"/>
      <c r="F97" s="225" t="s">
        <v>448</v>
      </c>
      <c r="G97" s="226"/>
      <c r="H97" s="204" t="s">
        <v>486</v>
      </c>
      <c r="I97" s="204" t="s">
        <v>483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15" t="s">
        <v>487</v>
      </c>
      <c r="D102" s="315"/>
      <c r="E102" s="315"/>
      <c r="F102" s="315"/>
      <c r="G102" s="315"/>
      <c r="H102" s="315"/>
      <c r="I102" s="315"/>
      <c r="J102" s="315"/>
      <c r="K102" s="216"/>
    </row>
    <row r="103" spans="2:11" s="1" customFormat="1" ht="17.25" customHeight="1">
      <c r="B103" s="215"/>
      <c r="C103" s="217" t="s">
        <v>442</v>
      </c>
      <c r="D103" s="217"/>
      <c r="E103" s="217"/>
      <c r="F103" s="217" t="s">
        <v>443</v>
      </c>
      <c r="G103" s="218"/>
      <c r="H103" s="217" t="s">
        <v>54</v>
      </c>
      <c r="I103" s="217" t="s">
        <v>57</v>
      </c>
      <c r="J103" s="217" t="s">
        <v>444</v>
      </c>
      <c r="K103" s="216"/>
    </row>
    <row r="104" spans="2:11" s="1" customFormat="1" ht="17.25" customHeight="1">
      <c r="B104" s="215"/>
      <c r="C104" s="219" t="s">
        <v>445</v>
      </c>
      <c r="D104" s="219"/>
      <c r="E104" s="219"/>
      <c r="F104" s="220" t="s">
        <v>446</v>
      </c>
      <c r="G104" s="221"/>
      <c r="H104" s="219"/>
      <c r="I104" s="219"/>
      <c r="J104" s="219" t="s">
        <v>447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53</v>
      </c>
      <c r="D106" s="224"/>
      <c r="E106" s="224"/>
      <c r="F106" s="225" t="s">
        <v>448</v>
      </c>
      <c r="G106" s="204"/>
      <c r="H106" s="204" t="s">
        <v>488</v>
      </c>
      <c r="I106" s="204" t="s">
        <v>450</v>
      </c>
      <c r="J106" s="204">
        <v>20</v>
      </c>
      <c r="K106" s="216"/>
    </row>
    <row r="107" spans="2:11" s="1" customFormat="1" ht="15" customHeight="1">
      <c r="B107" s="215"/>
      <c r="C107" s="204" t="s">
        <v>451</v>
      </c>
      <c r="D107" s="204"/>
      <c r="E107" s="204"/>
      <c r="F107" s="225" t="s">
        <v>448</v>
      </c>
      <c r="G107" s="204"/>
      <c r="H107" s="204" t="s">
        <v>488</v>
      </c>
      <c r="I107" s="204" t="s">
        <v>450</v>
      </c>
      <c r="J107" s="204">
        <v>120</v>
      </c>
      <c r="K107" s="216"/>
    </row>
    <row r="108" spans="2:11" s="1" customFormat="1" ht="15" customHeight="1">
      <c r="B108" s="227"/>
      <c r="C108" s="204" t="s">
        <v>453</v>
      </c>
      <c r="D108" s="204"/>
      <c r="E108" s="204"/>
      <c r="F108" s="225" t="s">
        <v>454</v>
      </c>
      <c r="G108" s="204"/>
      <c r="H108" s="204" t="s">
        <v>488</v>
      </c>
      <c r="I108" s="204" t="s">
        <v>450</v>
      </c>
      <c r="J108" s="204">
        <v>50</v>
      </c>
      <c r="K108" s="216"/>
    </row>
    <row r="109" spans="2:11" s="1" customFormat="1" ht="15" customHeight="1">
      <c r="B109" s="227"/>
      <c r="C109" s="204" t="s">
        <v>456</v>
      </c>
      <c r="D109" s="204"/>
      <c r="E109" s="204"/>
      <c r="F109" s="225" t="s">
        <v>448</v>
      </c>
      <c r="G109" s="204"/>
      <c r="H109" s="204" t="s">
        <v>488</v>
      </c>
      <c r="I109" s="204" t="s">
        <v>458</v>
      </c>
      <c r="J109" s="204"/>
      <c r="K109" s="216"/>
    </row>
    <row r="110" spans="2:11" s="1" customFormat="1" ht="15" customHeight="1">
      <c r="B110" s="227"/>
      <c r="C110" s="204" t="s">
        <v>467</v>
      </c>
      <c r="D110" s="204"/>
      <c r="E110" s="204"/>
      <c r="F110" s="225" t="s">
        <v>454</v>
      </c>
      <c r="G110" s="204"/>
      <c r="H110" s="204" t="s">
        <v>488</v>
      </c>
      <c r="I110" s="204" t="s">
        <v>450</v>
      </c>
      <c r="J110" s="204">
        <v>50</v>
      </c>
      <c r="K110" s="216"/>
    </row>
    <row r="111" spans="2:11" s="1" customFormat="1" ht="15" customHeight="1">
      <c r="B111" s="227"/>
      <c r="C111" s="204" t="s">
        <v>475</v>
      </c>
      <c r="D111" s="204"/>
      <c r="E111" s="204"/>
      <c r="F111" s="225" t="s">
        <v>454</v>
      </c>
      <c r="G111" s="204"/>
      <c r="H111" s="204" t="s">
        <v>488</v>
      </c>
      <c r="I111" s="204" t="s">
        <v>450</v>
      </c>
      <c r="J111" s="204">
        <v>50</v>
      </c>
      <c r="K111" s="216"/>
    </row>
    <row r="112" spans="2:11" s="1" customFormat="1" ht="15" customHeight="1">
      <c r="B112" s="227"/>
      <c r="C112" s="204" t="s">
        <v>473</v>
      </c>
      <c r="D112" s="204"/>
      <c r="E112" s="204"/>
      <c r="F112" s="225" t="s">
        <v>454</v>
      </c>
      <c r="G112" s="204"/>
      <c r="H112" s="204" t="s">
        <v>488</v>
      </c>
      <c r="I112" s="204" t="s">
        <v>450</v>
      </c>
      <c r="J112" s="204">
        <v>50</v>
      </c>
      <c r="K112" s="216"/>
    </row>
    <row r="113" spans="2:11" s="1" customFormat="1" ht="15" customHeight="1">
      <c r="B113" s="227"/>
      <c r="C113" s="204" t="s">
        <v>53</v>
      </c>
      <c r="D113" s="204"/>
      <c r="E113" s="204"/>
      <c r="F113" s="225" t="s">
        <v>448</v>
      </c>
      <c r="G113" s="204"/>
      <c r="H113" s="204" t="s">
        <v>489</v>
      </c>
      <c r="I113" s="204" t="s">
        <v>450</v>
      </c>
      <c r="J113" s="204">
        <v>20</v>
      </c>
      <c r="K113" s="216"/>
    </row>
    <row r="114" spans="2:11" s="1" customFormat="1" ht="15" customHeight="1">
      <c r="B114" s="227"/>
      <c r="C114" s="204" t="s">
        <v>490</v>
      </c>
      <c r="D114" s="204"/>
      <c r="E114" s="204"/>
      <c r="F114" s="225" t="s">
        <v>448</v>
      </c>
      <c r="G114" s="204"/>
      <c r="H114" s="204" t="s">
        <v>491</v>
      </c>
      <c r="I114" s="204" t="s">
        <v>450</v>
      </c>
      <c r="J114" s="204">
        <v>120</v>
      </c>
      <c r="K114" s="216"/>
    </row>
    <row r="115" spans="2:11" s="1" customFormat="1" ht="15" customHeight="1">
      <c r="B115" s="227"/>
      <c r="C115" s="204" t="s">
        <v>38</v>
      </c>
      <c r="D115" s="204"/>
      <c r="E115" s="204"/>
      <c r="F115" s="225" t="s">
        <v>448</v>
      </c>
      <c r="G115" s="204"/>
      <c r="H115" s="204" t="s">
        <v>492</v>
      </c>
      <c r="I115" s="204" t="s">
        <v>483</v>
      </c>
      <c r="J115" s="204"/>
      <c r="K115" s="216"/>
    </row>
    <row r="116" spans="2:11" s="1" customFormat="1" ht="15" customHeight="1">
      <c r="B116" s="227"/>
      <c r="C116" s="204" t="s">
        <v>48</v>
      </c>
      <c r="D116" s="204"/>
      <c r="E116" s="204"/>
      <c r="F116" s="225" t="s">
        <v>448</v>
      </c>
      <c r="G116" s="204"/>
      <c r="H116" s="204" t="s">
        <v>493</v>
      </c>
      <c r="I116" s="204" t="s">
        <v>483</v>
      </c>
      <c r="J116" s="204"/>
      <c r="K116" s="216"/>
    </row>
    <row r="117" spans="2:11" s="1" customFormat="1" ht="15" customHeight="1">
      <c r="B117" s="227"/>
      <c r="C117" s="204" t="s">
        <v>57</v>
      </c>
      <c r="D117" s="204"/>
      <c r="E117" s="204"/>
      <c r="F117" s="225" t="s">
        <v>448</v>
      </c>
      <c r="G117" s="204"/>
      <c r="H117" s="204" t="s">
        <v>494</v>
      </c>
      <c r="I117" s="204" t="s">
        <v>495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16" t="s">
        <v>496</v>
      </c>
      <c r="D122" s="316"/>
      <c r="E122" s="316"/>
      <c r="F122" s="316"/>
      <c r="G122" s="316"/>
      <c r="H122" s="316"/>
      <c r="I122" s="316"/>
      <c r="J122" s="316"/>
      <c r="K122" s="244"/>
    </row>
    <row r="123" spans="2:11" s="1" customFormat="1" ht="17.25" customHeight="1">
      <c r="B123" s="245"/>
      <c r="C123" s="217" t="s">
        <v>442</v>
      </c>
      <c r="D123" s="217"/>
      <c r="E123" s="217"/>
      <c r="F123" s="217" t="s">
        <v>443</v>
      </c>
      <c r="G123" s="218"/>
      <c r="H123" s="217" t="s">
        <v>54</v>
      </c>
      <c r="I123" s="217" t="s">
        <v>57</v>
      </c>
      <c r="J123" s="217" t="s">
        <v>444</v>
      </c>
      <c r="K123" s="246"/>
    </row>
    <row r="124" spans="2:11" s="1" customFormat="1" ht="17.25" customHeight="1">
      <c r="B124" s="245"/>
      <c r="C124" s="219" t="s">
        <v>445</v>
      </c>
      <c r="D124" s="219"/>
      <c r="E124" s="219"/>
      <c r="F124" s="220" t="s">
        <v>446</v>
      </c>
      <c r="G124" s="221"/>
      <c r="H124" s="219"/>
      <c r="I124" s="219"/>
      <c r="J124" s="219" t="s">
        <v>447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451</v>
      </c>
      <c r="D126" s="224"/>
      <c r="E126" s="224"/>
      <c r="F126" s="225" t="s">
        <v>448</v>
      </c>
      <c r="G126" s="204"/>
      <c r="H126" s="204" t="s">
        <v>488</v>
      </c>
      <c r="I126" s="204" t="s">
        <v>450</v>
      </c>
      <c r="J126" s="204">
        <v>120</v>
      </c>
      <c r="K126" s="250"/>
    </row>
    <row r="127" spans="2:11" s="1" customFormat="1" ht="15" customHeight="1">
      <c r="B127" s="247"/>
      <c r="C127" s="204" t="s">
        <v>497</v>
      </c>
      <c r="D127" s="204"/>
      <c r="E127" s="204"/>
      <c r="F127" s="225" t="s">
        <v>448</v>
      </c>
      <c r="G127" s="204"/>
      <c r="H127" s="204" t="s">
        <v>498</v>
      </c>
      <c r="I127" s="204" t="s">
        <v>450</v>
      </c>
      <c r="J127" s="204" t="s">
        <v>499</v>
      </c>
      <c r="K127" s="250"/>
    </row>
    <row r="128" spans="2:11" s="1" customFormat="1" ht="15" customHeight="1">
      <c r="B128" s="247"/>
      <c r="C128" s="204" t="s">
        <v>396</v>
      </c>
      <c r="D128" s="204"/>
      <c r="E128" s="204"/>
      <c r="F128" s="225" t="s">
        <v>448</v>
      </c>
      <c r="G128" s="204"/>
      <c r="H128" s="204" t="s">
        <v>500</v>
      </c>
      <c r="I128" s="204" t="s">
        <v>450</v>
      </c>
      <c r="J128" s="204" t="s">
        <v>499</v>
      </c>
      <c r="K128" s="250"/>
    </row>
    <row r="129" spans="2:11" s="1" customFormat="1" ht="15" customHeight="1">
      <c r="B129" s="247"/>
      <c r="C129" s="204" t="s">
        <v>459</v>
      </c>
      <c r="D129" s="204"/>
      <c r="E129" s="204"/>
      <c r="F129" s="225" t="s">
        <v>454</v>
      </c>
      <c r="G129" s="204"/>
      <c r="H129" s="204" t="s">
        <v>460</v>
      </c>
      <c r="I129" s="204" t="s">
        <v>450</v>
      </c>
      <c r="J129" s="204">
        <v>15</v>
      </c>
      <c r="K129" s="250"/>
    </row>
    <row r="130" spans="2:11" s="1" customFormat="1" ht="15" customHeight="1">
      <c r="B130" s="247"/>
      <c r="C130" s="228" t="s">
        <v>461</v>
      </c>
      <c r="D130" s="228"/>
      <c r="E130" s="228"/>
      <c r="F130" s="229" t="s">
        <v>454</v>
      </c>
      <c r="G130" s="228"/>
      <c r="H130" s="228" t="s">
        <v>462</v>
      </c>
      <c r="I130" s="228" t="s">
        <v>450</v>
      </c>
      <c r="J130" s="228">
        <v>15</v>
      </c>
      <c r="K130" s="250"/>
    </row>
    <row r="131" spans="2:11" s="1" customFormat="1" ht="15" customHeight="1">
      <c r="B131" s="247"/>
      <c r="C131" s="228" t="s">
        <v>463</v>
      </c>
      <c r="D131" s="228"/>
      <c r="E131" s="228"/>
      <c r="F131" s="229" t="s">
        <v>454</v>
      </c>
      <c r="G131" s="228"/>
      <c r="H131" s="228" t="s">
        <v>464</v>
      </c>
      <c r="I131" s="228" t="s">
        <v>450</v>
      </c>
      <c r="J131" s="228">
        <v>20</v>
      </c>
      <c r="K131" s="250"/>
    </row>
    <row r="132" spans="2:11" s="1" customFormat="1" ht="15" customHeight="1">
      <c r="B132" s="247"/>
      <c r="C132" s="228" t="s">
        <v>465</v>
      </c>
      <c r="D132" s="228"/>
      <c r="E132" s="228"/>
      <c r="F132" s="229" t="s">
        <v>454</v>
      </c>
      <c r="G132" s="228"/>
      <c r="H132" s="228" t="s">
        <v>466</v>
      </c>
      <c r="I132" s="228" t="s">
        <v>450</v>
      </c>
      <c r="J132" s="228">
        <v>20</v>
      </c>
      <c r="K132" s="250"/>
    </row>
    <row r="133" spans="2:11" s="1" customFormat="1" ht="15" customHeight="1">
      <c r="B133" s="247"/>
      <c r="C133" s="204" t="s">
        <v>453</v>
      </c>
      <c r="D133" s="204"/>
      <c r="E133" s="204"/>
      <c r="F133" s="225" t="s">
        <v>454</v>
      </c>
      <c r="G133" s="204"/>
      <c r="H133" s="204" t="s">
        <v>488</v>
      </c>
      <c r="I133" s="204" t="s">
        <v>450</v>
      </c>
      <c r="J133" s="204">
        <v>50</v>
      </c>
      <c r="K133" s="250"/>
    </row>
    <row r="134" spans="2:11" s="1" customFormat="1" ht="15" customHeight="1">
      <c r="B134" s="247"/>
      <c r="C134" s="204" t="s">
        <v>467</v>
      </c>
      <c r="D134" s="204"/>
      <c r="E134" s="204"/>
      <c r="F134" s="225" t="s">
        <v>454</v>
      </c>
      <c r="G134" s="204"/>
      <c r="H134" s="204" t="s">
        <v>488</v>
      </c>
      <c r="I134" s="204" t="s">
        <v>450</v>
      </c>
      <c r="J134" s="204">
        <v>50</v>
      </c>
      <c r="K134" s="250"/>
    </row>
    <row r="135" spans="2:11" s="1" customFormat="1" ht="15" customHeight="1">
      <c r="B135" s="247"/>
      <c r="C135" s="204" t="s">
        <v>473</v>
      </c>
      <c r="D135" s="204"/>
      <c r="E135" s="204"/>
      <c r="F135" s="225" t="s">
        <v>454</v>
      </c>
      <c r="G135" s="204"/>
      <c r="H135" s="204" t="s">
        <v>488</v>
      </c>
      <c r="I135" s="204" t="s">
        <v>450</v>
      </c>
      <c r="J135" s="204">
        <v>50</v>
      </c>
      <c r="K135" s="250"/>
    </row>
    <row r="136" spans="2:11" s="1" customFormat="1" ht="15" customHeight="1">
      <c r="B136" s="247"/>
      <c r="C136" s="204" t="s">
        <v>475</v>
      </c>
      <c r="D136" s="204"/>
      <c r="E136" s="204"/>
      <c r="F136" s="225" t="s">
        <v>454</v>
      </c>
      <c r="G136" s="204"/>
      <c r="H136" s="204" t="s">
        <v>488</v>
      </c>
      <c r="I136" s="204" t="s">
        <v>450</v>
      </c>
      <c r="J136" s="204">
        <v>50</v>
      </c>
      <c r="K136" s="250"/>
    </row>
    <row r="137" spans="2:11" s="1" customFormat="1" ht="15" customHeight="1">
      <c r="B137" s="247"/>
      <c r="C137" s="204" t="s">
        <v>476</v>
      </c>
      <c r="D137" s="204"/>
      <c r="E137" s="204"/>
      <c r="F137" s="225" t="s">
        <v>454</v>
      </c>
      <c r="G137" s="204"/>
      <c r="H137" s="204" t="s">
        <v>501</v>
      </c>
      <c r="I137" s="204" t="s">
        <v>450</v>
      </c>
      <c r="J137" s="204">
        <v>255</v>
      </c>
      <c r="K137" s="250"/>
    </row>
    <row r="138" spans="2:11" s="1" customFormat="1" ht="15" customHeight="1">
      <c r="B138" s="247"/>
      <c r="C138" s="204" t="s">
        <v>478</v>
      </c>
      <c r="D138" s="204"/>
      <c r="E138" s="204"/>
      <c r="F138" s="225" t="s">
        <v>448</v>
      </c>
      <c r="G138" s="204"/>
      <c r="H138" s="204" t="s">
        <v>502</v>
      </c>
      <c r="I138" s="204" t="s">
        <v>480</v>
      </c>
      <c r="J138" s="204"/>
      <c r="K138" s="250"/>
    </row>
    <row r="139" spans="2:11" s="1" customFormat="1" ht="15" customHeight="1">
      <c r="B139" s="247"/>
      <c r="C139" s="204" t="s">
        <v>481</v>
      </c>
      <c r="D139" s="204"/>
      <c r="E139" s="204"/>
      <c r="F139" s="225" t="s">
        <v>448</v>
      </c>
      <c r="G139" s="204"/>
      <c r="H139" s="204" t="s">
        <v>503</v>
      </c>
      <c r="I139" s="204" t="s">
        <v>483</v>
      </c>
      <c r="J139" s="204"/>
      <c r="K139" s="250"/>
    </row>
    <row r="140" spans="2:11" s="1" customFormat="1" ht="15" customHeight="1">
      <c r="B140" s="247"/>
      <c r="C140" s="204" t="s">
        <v>484</v>
      </c>
      <c r="D140" s="204"/>
      <c r="E140" s="204"/>
      <c r="F140" s="225" t="s">
        <v>448</v>
      </c>
      <c r="G140" s="204"/>
      <c r="H140" s="204" t="s">
        <v>484</v>
      </c>
      <c r="I140" s="204" t="s">
        <v>483</v>
      </c>
      <c r="J140" s="204"/>
      <c r="K140" s="250"/>
    </row>
    <row r="141" spans="2:11" s="1" customFormat="1" ht="15" customHeight="1">
      <c r="B141" s="247"/>
      <c r="C141" s="204" t="s">
        <v>38</v>
      </c>
      <c r="D141" s="204"/>
      <c r="E141" s="204"/>
      <c r="F141" s="225" t="s">
        <v>448</v>
      </c>
      <c r="G141" s="204"/>
      <c r="H141" s="204" t="s">
        <v>504</v>
      </c>
      <c r="I141" s="204" t="s">
        <v>483</v>
      </c>
      <c r="J141" s="204"/>
      <c r="K141" s="250"/>
    </row>
    <row r="142" spans="2:11" s="1" customFormat="1" ht="15" customHeight="1">
      <c r="B142" s="247"/>
      <c r="C142" s="204" t="s">
        <v>505</v>
      </c>
      <c r="D142" s="204"/>
      <c r="E142" s="204"/>
      <c r="F142" s="225" t="s">
        <v>448</v>
      </c>
      <c r="G142" s="204"/>
      <c r="H142" s="204" t="s">
        <v>506</v>
      </c>
      <c r="I142" s="204" t="s">
        <v>483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15" t="s">
        <v>507</v>
      </c>
      <c r="D147" s="315"/>
      <c r="E147" s="315"/>
      <c r="F147" s="315"/>
      <c r="G147" s="315"/>
      <c r="H147" s="315"/>
      <c r="I147" s="315"/>
      <c r="J147" s="315"/>
      <c r="K147" s="216"/>
    </row>
    <row r="148" spans="2:11" s="1" customFormat="1" ht="17.25" customHeight="1">
      <c r="B148" s="215"/>
      <c r="C148" s="217" t="s">
        <v>442</v>
      </c>
      <c r="D148" s="217"/>
      <c r="E148" s="217"/>
      <c r="F148" s="217" t="s">
        <v>443</v>
      </c>
      <c r="G148" s="218"/>
      <c r="H148" s="217" t="s">
        <v>54</v>
      </c>
      <c r="I148" s="217" t="s">
        <v>57</v>
      </c>
      <c r="J148" s="217" t="s">
        <v>444</v>
      </c>
      <c r="K148" s="216"/>
    </row>
    <row r="149" spans="2:11" s="1" customFormat="1" ht="17.25" customHeight="1">
      <c r="B149" s="215"/>
      <c r="C149" s="219" t="s">
        <v>445</v>
      </c>
      <c r="D149" s="219"/>
      <c r="E149" s="219"/>
      <c r="F149" s="220" t="s">
        <v>446</v>
      </c>
      <c r="G149" s="221"/>
      <c r="H149" s="219"/>
      <c r="I149" s="219"/>
      <c r="J149" s="219" t="s">
        <v>447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451</v>
      </c>
      <c r="D151" s="204"/>
      <c r="E151" s="204"/>
      <c r="F151" s="255" t="s">
        <v>448</v>
      </c>
      <c r="G151" s="204"/>
      <c r="H151" s="254" t="s">
        <v>488</v>
      </c>
      <c r="I151" s="254" t="s">
        <v>450</v>
      </c>
      <c r="J151" s="254">
        <v>120</v>
      </c>
      <c r="K151" s="250"/>
    </row>
    <row r="152" spans="2:11" s="1" customFormat="1" ht="15" customHeight="1">
      <c r="B152" s="227"/>
      <c r="C152" s="254" t="s">
        <v>497</v>
      </c>
      <c r="D152" s="204"/>
      <c r="E152" s="204"/>
      <c r="F152" s="255" t="s">
        <v>448</v>
      </c>
      <c r="G152" s="204"/>
      <c r="H152" s="254" t="s">
        <v>508</v>
      </c>
      <c r="I152" s="254" t="s">
        <v>450</v>
      </c>
      <c r="J152" s="254" t="s">
        <v>499</v>
      </c>
      <c r="K152" s="250"/>
    </row>
    <row r="153" spans="2:11" s="1" customFormat="1" ht="15" customHeight="1">
      <c r="B153" s="227"/>
      <c r="C153" s="254" t="s">
        <v>396</v>
      </c>
      <c r="D153" s="204"/>
      <c r="E153" s="204"/>
      <c r="F153" s="255" t="s">
        <v>448</v>
      </c>
      <c r="G153" s="204"/>
      <c r="H153" s="254" t="s">
        <v>509</v>
      </c>
      <c r="I153" s="254" t="s">
        <v>450</v>
      </c>
      <c r="J153" s="254" t="s">
        <v>499</v>
      </c>
      <c r="K153" s="250"/>
    </row>
    <row r="154" spans="2:11" s="1" customFormat="1" ht="15" customHeight="1">
      <c r="B154" s="227"/>
      <c r="C154" s="254" t="s">
        <v>453</v>
      </c>
      <c r="D154" s="204"/>
      <c r="E154" s="204"/>
      <c r="F154" s="255" t="s">
        <v>454</v>
      </c>
      <c r="G154" s="204"/>
      <c r="H154" s="254" t="s">
        <v>488</v>
      </c>
      <c r="I154" s="254" t="s">
        <v>450</v>
      </c>
      <c r="J154" s="254">
        <v>50</v>
      </c>
      <c r="K154" s="250"/>
    </row>
    <row r="155" spans="2:11" s="1" customFormat="1" ht="15" customHeight="1">
      <c r="B155" s="227"/>
      <c r="C155" s="254" t="s">
        <v>456</v>
      </c>
      <c r="D155" s="204"/>
      <c r="E155" s="204"/>
      <c r="F155" s="255" t="s">
        <v>448</v>
      </c>
      <c r="G155" s="204"/>
      <c r="H155" s="254" t="s">
        <v>488</v>
      </c>
      <c r="I155" s="254" t="s">
        <v>458</v>
      </c>
      <c r="J155" s="254"/>
      <c r="K155" s="250"/>
    </row>
    <row r="156" spans="2:11" s="1" customFormat="1" ht="15" customHeight="1">
      <c r="B156" s="227"/>
      <c r="C156" s="254" t="s">
        <v>467</v>
      </c>
      <c r="D156" s="204"/>
      <c r="E156" s="204"/>
      <c r="F156" s="255" t="s">
        <v>454</v>
      </c>
      <c r="G156" s="204"/>
      <c r="H156" s="254" t="s">
        <v>488</v>
      </c>
      <c r="I156" s="254" t="s">
        <v>450</v>
      </c>
      <c r="J156" s="254">
        <v>50</v>
      </c>
      <c r="K156" s="250"/>
    </row>
    <row r="157" spans="2:11" s="1" customFormat="1" ht="15" customHeight="1">
      <c r="B157" s="227"/>
      <c r="C157" s="254" t="s">
        <v>475</v>
      </c>
      <c r="D157" s="204"/>
      <c r="E157" s="204"/>
      <c r="F157" s="255" t="s">
        <v>454</v>
      </c>
      <c r="G157" s="204"/>
      <c r="H157" s="254" t="s">
        <v>488</v>
      </c>
      <c r="I157" s="254" t="s">
        <v>450</v>
      </c>
      <c r="J157" s="254">
        <v>50</v>
      </c>
      <c r="K157" s="250"/>
    </row>
    <row r="158" spans="2:11" s="1" customFormat="1" ht="15" customHeight="1">
      <c r="B158" s="227"/>
      <c r="C158" s="254" t="s">
        <v>473</v>
      </c>
      <c r="D158" s="204"/>
      <c r="E158" s="204"/>
      <c r="F158" s="255" t="s">
        <v>454</v>
      </c>
      <c r="G158" s="204"/>
      <c r="H158" s="254" t="s">
        <v>488</v>
      </c>
      <c r="I158" s="254" t="s">
        <v>450</v>
      </c>
      <c r="J158" s="254">
        <v>50</v>
      </c>
      <c r="K158" s="250"/>
    </row>
    <row r="159" spans="2:11" s="1" customFormat="1" ht="15" customHeight="1">
      <c r="B159" s="227"/>
      <c r="C159" s="254" t="s">
        <v>87</v>
      </c>
      <c r="D159" s="204"/>
      <c r="E159" s="204"/>
      <c r="F159" s="255" t="s">
        <v>448</v>
      </c>
      <c r="G159" s="204"/>
      <c r="H159" s="254" t="s">
        <v>510</v>
      </c>
      <c r="I159" s="254" t="s">
        <v>450</v>
      </c>
      <c r="J159" s="254" t="s">
        <v>511</v>
      </c>
      <c r="K159" s="250"/>
    </row>
    <row r="160" spans="2:11" s="1" customFormat="1" ht="15" customHeight="1">
      <c r="B160" s="227"/>
      <c r="C160" s="254" t="s">
        <v>512</v>
      </c>
      <c r="D160" s="204"/>
      <c r="E160" s="204"/>
      <c r="F160" s="255" t="s">
        <v>448</v>
      </c>
      <c r="G160" s="204"/>
      <c r="H160" s="254" t="s">
        <v>513</v>
      </c>
      <c r="I160" s="254" t="s">
        <v>483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16" t="s">
        <v>514</v>
      </c>
      <c r="D165" s="316"/>
      <c r="E165" s="316"/>
      <c r="F165" s="316"/>
      <c r="G165" s="316"/>
      <c r="H165" s="316"/>
      <c r="I165" s="316"/>
      <c r="J165" s="316"/>
      <c r="K165" s="197"/>
    </row>
    <row r="166" spans="2:11" s="1" customFormat="1" ht="17.25" customHeight="1">
      <c r="B166" s="196"/>
      <c r="C166" s="217" t="s">
        <v>442</v>
      </c>
      <c r="D166" s="217"/>
      <c r="E166" s="217"/>
      <c r="F166" s="217" t="s">
        <v>443</v>
      </c>
      <c r="G166" s="259"/>
      <c r="H166" s="260" t="s">
        <v>54</v>
      </c>
      <c r="I166" s="260" t="s">
        <v>57</v>
      </c>
      <c r="J166" s="217" t="s">
        <v>444</v>
      </c>
      <c r="K166" s="197"/>
    </row>
    <row r="167" spans="2:11" s="1" customFormat="1" ht="17.25" customHeight="1">
      <c r="B167" s="198"/>
      <c r="C167" s="219" t="s">
        <v>445</v>
      </c>
      <c r="D167" s="219"/>
      <c r="E167" s="219"/>
      <c r="F167" s="220" t="s">
        <v>446</v>
      </c>
      <c r="G167" s="261"/>
      <c r="H167" s="262"/>
      <c r="I167" s="262"/>
      <c r="J167" s="219" t="s">
        <v>447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451</v>
      </c>
      <c r="D169" s="204"/>
      <c r="E169" s="204"/>
      <c r="F169" s="225" t="s">
        <v>448</v>
      </c>
      <c r="G169" s="204"/>
      <c r="H169" s="204" t="s">
        <v>488</v>
      </c>
      <c r="I169" s="204" t="s">
        <v>450</v>
      </c>
      <c r="J169" s="204">
        <v>120</v>
      </c>
      <c r="K169" s="250"/>
    </row>
    <row r="170" spans="2:11" s="1" customFormat="1" ht="15" customHeight="1">
      <c r="B170" s="227"/>
      <c r="C170" s="204" t="s">
        <v>497</v>
      </c>
      <c r="D170" s="204"/>
      <c r="E170" s="204"/>
      <c r="F170" s="225" t="s">
        <v>448</v>
      </c>
      <c r="G170" s="204"/>
      <c r="H170" s="204" t="s">
        <v>498</v>
      </c>
      <c r="I170" s="204" t="s">
        <v>450</v>
      </c>
      <c r="J170" s="204" t="s">
        <v>499</v>
      </c>
      <c r="K170" s="250"/>
    </row>
    <row r="171" spans="2:11" s="1" customFormat="1" ht="15" customHeight="1">
      <c r="B171" s="227"/>
      <c r="C171" s="204" t="s">
        <v>396</v>
      </c>
      <c r="D171" s="204"/>
      <c r="E171" s="204"/>
      <c r="F171" s="225" t="s">
        <v>448</v>
      </c>
      <c r="G171" s="204"/>
      <c r="H171" s="204" t="s">
        <v>515</v>
      </c>
      <c r="I171" s="204" t="s">
        <v>450</v>
      </c>
      <c r="J171" s="204" t="s">
        <v>499</v>
      </c>
      <c r="K171" s="250"/>
    </row>
    <row r="172" spans="2:11" s="1" customFormat="1" ht="15" customHeight="1">
      <c r="B172" s="227"/>
      <c r="C172" s="204" t="s">
        <v>453</v>
      </c>
      <c r="D172" s="204"/>
      <c r="E172" s="204"/>
      <c r="F172" s="225" t="s">
        <v>454</v>
      </c>
      <c r="G172" s="204"/>
      <c r="H172" s="204" t="s">
        <v>515</v>
      </c>
      <c r="I172" s="204" t="s">
        <v>450</v>
      </c>
      <c r="J172" s="204">
        <v>50</v>
      </c>
      <c r="K172" s="250"/>
    </row>
    <row r="173" spans="2:11" s="1" customFormat="1" ht="15" customHeight="1">
      <c r="B173" s="227"/>
      <c r="C173" s="204" t="s">
        <v>456</v>
      </c>
      <c r="D173" s="204"/>
      <c r="E173" s="204"/>
      <c r="F173" s="225" t="s">
        <v>448</v>
      </c>
      <c r="G173" s="204"/>
      <c r="H173" s="204" t="s">
        <v>515</v>
      </c>
      <c r="I173" s="204" t="s">
        <v>458</v>
      </c>
      <c r="J173" s="204"/>
      <c r="K173" s="250"/>
    </row>
    <row r="174" spans="2:11" s="1" customFormat="1" ht="15" customHeight="1">
      <c r="B174" s="227"/>
      <c r="C174" s="204" t="s">
        <v>467</v>
      </c>
      <c r="D174" s="204"/>
      <c r="E174" s="204"/>
      <c r="F174" s="225" t="s">
        <v>454</v>
      </c>
      <c r="G174" s="204"/>
      <c r="H174" s="204" t="s">
        <v>515</v>
      </c>
      <c r="I174" s="204" t="s">
        <v>450</v>
      </c>
      <c r="J174" s="204">
        <v>50</v>
      </c>
      <c r="K174" s="250"/>
    </row>
    <row r="175" spans="2:11" s="1" customFormat="1" ht="15" customHeight="1">
      <c r="B175" s="227"/>
      <c r="C175" s="204" t="s">
        <v>475</v>
      </c>
      <c r="D175" s="204"/>
      <c r="E175" s="204"/>
      <c r="F175" s="225" t="s">
        <v>454</v>
      </c>
      <c r="G175" s="204"/>
      <c r="H175" s="204" t="s">
        <v>515</v>
      </c>
      <c r="I175" s="204" t="s">
        <v>450</v>
      </c>
      <c r="J175" s="204">
        <v>50</v>
      </c>
      <c r="K175" s="250"/>
    </row>
    <row r="176" spans="2:11" s="1" customFormat="1" ht="15" customHeight="1">
      <c r="B176" s="227"/>
      <c r="C176" s="204" t="s">
        <v>473</v>
      </c>
      <c r="D176" s="204"/>
      <c r="E176" s="204"/>
      <c r="F176" s="225" t="s">
        <v>454</v>
      </c>
      <c r="G176" s="204"/>
      <c r="H176" s="204" t="s">
        <v>515</v>
      </c>
      <c r="I176" s="204" t="s">
        <v>450</v>
      </c>
      <c r="J176" s="204">
        <v>50</v>
      </c>
      <c r="K176" s="250"/>
    </row>
    <row r="177" spans="2:11" s="1" customFormat="1" ht="15" customHeight="1">
      <c r="B177" s="227"/>
      <c r="C177" s="204" t="s">
        <v>102</v>
      </c>
      <c r="D177" s="204"/>
      <c r="E177" s="204"/>
      <c r="F177" s="225" t="s">
        <v>448</v>
      </c>
      <c r="G177" s="204"/>
      <c r="H177" s="204" t="s">
        <v>516</v>
      </c>
      <c r="I177" s="204" t="s">
        <v>517</v>
      </c>
      <c r="J177" s="204"/>
      <c r="K177" s="250"/>
    </row>
    <row r="178" spans="2:11" s="1" customFormat="1" ht="15" customHeight="1">
      <c r="B178" s="227"/>
      <c r="C178" s="204" t="s">
        <v>57</v>
      </c>
      <c r="D178" s="204"/>
      <c r="E178" s="204"/>
      <c r="F178" s="225" t="s">
        <v>448</v>
      </c>
      <c r="G178" s="204"/>
      <c r="H178" s="204" t="s">
        <v>518</v>
      </c>
      <c r="I178" s="204" t="s">
        <v>519</v>
      </c>
      <c r="J178" s="204">
        <v>1</v>
      </c>
      <c r="K178" s="250"/>
    </row>
    <row r="179" spans="2:11" s="1" customFormat="1" ht="15" customHeight="1">
      <c r="B179" s="227"/>
      <c r="C179" s="204" t="s">
        <v>53</v>
      </c>
      <c r="D179" s="204"/>
      <c r="E179" s="204"/>
      <c r="F179" s="225" t="s">
        <v>448</v>
      </c>
      <c r="G179" s="204"/>
      <c r="H179" s="204" t="s">
        <v>520</v>
      </c>
      <c r="I179" s="204" t="s">
        <v>450</v>
      </c>
      <c r="J179" s="204">
        <v>20</v>
      </c>
      <c r="K179" s="250"/>
    </row>
    <row r="180" spans="2:11" s="1" customFormat="1" ht="15" customHeight="1">
      <c r="B180" s="227"/>
      <c r="C180" s="204" t="s">
        <v>54</v>
      </c>
      <c r="D180" s="204"/>
      <c r="E180" s="204"/>
      <c r="F180" s="225" t="s">
        <v>448</v>
      </c>
      <c r="G180" s="204"/>
      <c r="H180" s="204" t="s">
        <v>521</v>
      </c>
      <c r="I180" s="204" t="s">
        <v>450</v>
      </c>
      <c r="J180" s="204">
        <v>255</v>
      </c>
      <c r="K180" s="250"/>
    </row>
    <row r="181" spans="2:11" s="1" customFormat="1" ht="15" customHeight="1">
      <c r="B181" s="227"/>
      <c r="C181" s="204" t="s">
        <v>103</v>
      </c>
      <c r="D181" s="204"/>
      <c r="E181" s="204"/>
      <c r="F181" s="225" t="s">
        <v>448</v>
      </c>
      <c r="G181" s="204"/>
      <c r="H181" s="204" t="s">
        <v>412</v>
      </c>
      <c r="I181" s="204" t="s">
        <v>450</v>
      </c>
      <c r="J181" s="204">
        <v>10</v>
      </c>
      <c r="K181" s="250"/>
    </row>
    <row r="182" spans="2:11" s="1" customFormat="1" ht="15" customHeight="1">
      <c r="B182" s="227"/>
      <c r="C182" s="204" t="s">
        <v>104</v>
      </c>
      <c r="D182" s="204"/>
      <c r="E182" s="204"/>
      <c r="F182" s="225" t="s">
        <v>448</v>
      </c>
      <c r="G182" s="204"/>
      <c r="H182" s="204" t="s">
        <v>522</v>
      </c>
      <c r="I182" s="204" t="s">
        <v>483</v>
      </c>
      <c r="J182" s="204"/>
      <c r="K182" s="250"/>
    </row>
    <row r="183" spans="2:11" s="1" customFormat="1" ht="15" customHeight="1">
      <c r="B183" s="227"/>
      <c r="C183" s="204" t="s">
        <v>523</v>
      </c>
      <c r="D183" s="204"/>
      <c r="E183" s="204"/>
      <c r="F183" s="225" t="s">
        <v>448</v>
      </c>
      <c r="G183" s="204"/>
      <c r="H183" s="204" t="s">
        <v>524</v>
      </c>
      <c r="I183" s="204" t="s">
        <v>483</v>
      </c>
      <c r="J183" s="204"/>
      <c r="K183" s="250"/>
    </row>
    <row r="184" spans="2:11" s="1" customFormat="1" ht="15" customHeight="1">
      <c r="B184" s="227"/>
      <c r="C184" s="204" t="s">
        <v>512</v>
      </c>
      <c r="D184" s="204"/>
      <c r="E184" s="204"/>
      <c r="F184" s="225" t="s">
        <v>448</v>
      </c>
      <c r="G184" s="204"/>
      <c r="H184" s="204" t="s">
        <v>525</v>
      </c>
      <c r="I184" s="204" t="s">
        <v>483</v>
      </c>
      <c r="J184" s="204"/>
      <c r="K184" s="250"/>
    </row>
    <row r="185" spans="2:11" s="1" customFormat="1" ht="15" customHeight="1">
      <c r="B185" s="227"/>
      <c r="C185" s="204" t="s">
        <v>106</v>
      </c>
      <c r="D185" s="204"/>
      <c r="E185" s="204"/>
      <c r="F185" s="225" t="s">
        <v>454</v>
      </c>
      <c r="G185" s="204"/>
      <c r="H185" s="204" t="s">
        <v>526</v>
      </c>
      <c r="I185" s="204" t="s">
        <v>450</v>
      </c>
      <c r="J185" s="204">
        <v>50</v>
      </c>
      <c r="K185" s="250"/>
    </row>
    <row r="186" spans="2:11" s="1" customFormat="1" ht="15" customHeight="1">
      <c r="B186" s="227"/>
      <c r="C186" s="204" t="s">
        <v>527</v>
      </c>
      <c r="D186" s="204"/>
      <c r="E186" s="204"/>
      <c r="F186" s="225" t="s">
        <v>454</v>
      </c>
      <c r="G186" s="204"/>
      <c r="H186" s="204" t="s">
        <v>528</v>
      </c>
      <c r="I186" s="204" t="s">
        <v>529</v>
      </c>
      <c r="J186" s="204"/>
      <c r="K186" s="250"/>
    </row>
    <row r="187" spans="2:11" s="1" customFormat="1" ht="15" customHeight="1">
      <c r="B187" s="227"/>
      <c r="C187" s="204" t="s">
        <v>530</v>
      </c>
      <c r="D187" s="204"/>
      <c r="E187" s="204"/>
      <c r="F187" s="225" t="s">
        <v>454</v>
      </c>
      <c r="G187" s="204"/>
      <c r="H187" s="204" t="s">
        <v>531</v>
      </c>
      <c r="I187" s="204" t="s">
        <v>529</v>
      </c>
      <c r="J187" s="204"/>
      <c r="K187" s="250"/>
    </row>
    <row r="188" spans="2:11" s="1" customFormat="1" ht="15" customHeight="1">
      <c r="B188" s="227"/>
      <c r="C188" s="204" t="s">
        <v>532</v>
      </c>
      <c r="D188" s="204"/>
      <c r="E188" s="204"/>
      <c r="F188" s="225" t="s">
        <v>454</v>
      </c>
      <c r="G188" s="204"/>
      <c r="H188" s="204" t="s">
        <v>533</v>
      </c>
      <c r="I188" s="204" t="s">
        <v>529</v>
      </c>
      <c r="J188" s="204"/>
      <c r="K188" s="250"/>
    </row>
    <row r="189" spans="2:11" s="1" customFormat="1" ht="15" customHeight="1">
      <c r="B189" s="227"/>
      <c r="C189" s="263" t="s">
        <v>534</v>
      </c>
      <c r="D189" s="204"/>
      <c r="E189" s="204"/>
      <c r="F189" s="225" t="s">
        <v>454</v>
      </c>
      <c r="G189" s="204"/>
      <c r="H189" s="204" t="s">
        <v>535</v>
      </c>
      <c r="I189" s="204" t="s">
        <v>536</v>
      </c>
      <c r="J189" s="264" t="s">
        <v>537</v>
      </c>
      <c r="K189" s="250"/>
    </row>
    <row r="190" spans="2:11" s="1" customFormat="1" ht="15" customHeight="1">
      <c r="B190" s="227"/>
      <c r="C190" s="263" t="s">
        <v>42</v>
      </c>
      <c r="D190" s="204"/>
      <c r="E190" s="204"/>
      <c r="F190" s="225" t="s">
        <v>448</v>
      </c>
      <c r="G190" s="204"/>
      <c r="H190" s="201" t="s">
        <v>538</v>
      </c>
      <c r="I190" s="204" t="s">
        <v>539</v>
      </c>
      <c r="J190" s="204"/>
      <c r="K190" s="250"/>
    </row>
    <row r="191" spans="2:11" s="1" customFormat="1" ht="15" customHeight="1">
      <c r="B191" s="227"/>
      <c r="C191" s="263" t="s">
        <v>540</v>
      </c>
      <c r="D191" s="204"/>
      <c r="E191" s="204"/>
      <c r="F191" s="225" t="s">
        <v>448</v>
      </c>
      <c r="G191" s="204"/>
      <c r="H191" s="204" t="s">
        <v>541</v>
      </c>
      <c r="I191" s="204" t="s">
        <v>483</v>
      </c>
      <c r="J191" s="204"/>
      <c r="K191" s="250"/>
    </row>
    <row r="192" spans="2:11" s="1" customFormat="1" ht="15" customHeight="1">
      <c r="B192" s="227"/>
      <c r="C192" s="263" t="s">
        <v>542</v>
      </c>
      <c r="D192" s="204"/>
      <c r="E192" s="204"/>
      <c r="F192" s="225" t="s">
        <v>448</v>
      </c>
      <c r="G192" s="204"/>
      <c r="H192" s="204" t="s">
        <v>543</v>
      </c>
      <c r="I192" s="204" t="s">
        <v>483</v>
      </c>
      <c r="J192" s="204"/>
      <c r="K192" s="250"/>
    </row>
    <row r="193" spans="2:11" s="1" customFormat="1" ht="15" customHeight="1">
      <c r="B193" s="227"/>
      <c r="C193" s="263" t="s">
        <v>544</v>
      </c>
      <c r="D193" s="204"/>
      <c r="E193" s="204"/>
      <c r="F193" s="225" t="s">
        <v>454</v>
      </c>
      <c r="G193" s="204"/>
      <c r="H193" s="204" t="s">
        <v>545</v>
      </c>
      <c r="I193" s="204" t="s">
        <v>483</v>
      </c>
      <c r="J193" s="204"/>
      <c r="K193" s="250"/>
    </row>
    <row r="194" spans="2:11" s="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s="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s="1" customFormat="1" ht="21">
      <c r="B199" s="196"/>
      <c r="C199" s="316" t="s">
        <v>546</v>
      </c>
      <c r="D199" s="316"/>
      <c r="E199" s="316"/>
      <c r="F199" s="316"/>
      <c r="G199" s="316"/>
      <c r="H199" s="316"/>
      <c r="I199" s="316"/>
      <c r="J199" s="316"/>
      <c r="K199" s="197"/>
    </row>
    <row r="200" spans="2:11" s="1" customFormat="1" ht="25.5" customHeight="1">
      <c r="B200" s="196"/>
      <c r="C200" s="266" t="s">
        <v>547</v>
      </c>
      <c r="D200" s="266"/>
      <c r="E200" s="266"/>
      <c r="F200" s="266" t="s">
        <v>548</v>
      </c>
      <c r="G200" s="267"/>
      <c r="H200" s="317" t="s">
        <v>549</v>
      </c>
      <c r="I200" s="317"/>
      <c r="J200" s="317"/>
      <c r="K200" s="197"/>
    </row>
    <row r="201" spans="2:11" s="1" customFormat="1" ht="5.25" customHeight="1">
      <c r="B201" s="227"/>
      <c r="C201" s="222"/>
      <c r="D201" s="222"/>
      <c r="E201" s="222"/>
      <c r="F201" s="222"/>
      <c r="G201" s="248"/>
      <c r="H201" s="222"/>
      <c r="I201" s="222"/>
      <c r="J201" s="222"/>
      <c r="K201" s="250"/>
    </row>
    <row r="202" spans="2:11" s="1" customFormat="1" ht="15" customHeight="1">
      <c r="B202" s="227"/>
      <c r="C202" s="204" t="s">
        <v>539</v>
      </c>
      <c r="D202" s="204"/>
      <c r="E202" s="204"/>
      <c r="F202" s="225" t="s">
        <v>43</v>
      </c>
      <c r="G202" s="204"/>
      <c r="H202" s="318" t="s">
        <v>550</v>
      </c>
      <c r="I202" s="318"/>
      <c r="J202" s="318"/>
      <c r="K202" s="250"/>
    </row>
    <row r="203" spans="2:11" s="1" customFormat="1" ht="15" customHeight="1">
      <c r="B203" s="227"/>
      <c r="C203" s="204"/>
      <c r="D203" s="204"/>
      <c r="E203" s="204"/>
      <c r="F203" s="225" t="s">
        <v>44</v>
      </c>
      <c r="G203" s="204"/>
      <c r="H203" s="318" t="s">
        <v>551</v>
      </c>
      <c r="I203" s="318"/>
      <c r="J203" s="318"/>
      <c r="K203" s="250"/>
    </row>
    <row r="204" spans="2:11" s="1" customFormat="1" ht="15" customHeight="1">
      <c r="B204" s="227"/>
      <c r="C204" s="204"/>
      <c r="D204" s="204"/>
      <c r="E204" s="204"/>
      <c r="F204" s="225" t="s">
        <v>47</v>
      </c>
      <c r="G204" s="204"/>
      <c r="H204" s="318" t="s">
        <v>552</v>
      </c>
      <c r="I204" s="318"/>
      <c r="J204" s="318"/>
      <c r="K204" s="250"/>
    </row>
    <row r="205" spans="2:11" s="1" customFormat="1" ht="15" customHeight="1">
      <c r="B205" s="227"/>
      <c r="C205" s="204"/>
      <c r="D205" s="204"/>
      <c r="E205" s="204"/>
      <c r="F205" s="225" t="s">
        <v>45</v>
      </c>
      <c r="G205" s="204"/>
      <c r="H205" s="318" t="s">
        <v>553</v>
      </c>
      <c r="I205" s="318"/>
      <c r="J205" s="318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18" t="s">
        <v>554</v>
      </c>
      <c r="I206" s="318"/>
      <c r="J206" s="318"/>
      <c r="K206" s="250"/>
    </row>
    <row r="207" spans="2:11" s="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50"/>
    </row>
    <row r="208" spans="2:11" s="1" customFormat="1" ht="15" customHeight="1">
      <c r="B208" s="227"/>
      <c r="C208" s="204" t="s">
        <v>495</v>
      </c>
      <c r="D208" s="204"/>
      <c r="E208" s="204"/>
      <c r="F208" s="225" t="s">
        <v>79</v>
      </c>
      <c r="G208" s="204"/>
      <c r="H208" s="318" t="s">
        <v>555</v>
      </c>
      <c r="I208" s="318"/>
      <c r="J208" s="318"/>
      <c r="K208" s="250"/>
    </row>
    <row r="209" spans="2:11" s="1" customFormat="1" ht="15" customHeight="1">
      <c r="B209" s="227"/>
      <c r="C209" s="204"/>
      <c r="D209" s="204"/>
      <c r="E209" s="204"/>
      <c r="F209" s="225" t="s">
        <v>390</v>
      </c>
      <c r="G209" s="204"/>
      <c r="H209" s="318" t="s">
        <v>391</v>
      </c>
      <c r="I209" s="318"/>
      <c r="J209" s="318"/>
      <c r="K209" s="250"/>
    </row>
    <row r="210" spans="2:11" s="1" customFormat="1" ht="15" customHeight="1">
      <c r="B210" s="227"/>
      <c r="C210" s="204"/>
      <c r="D210" s="204"/>
      <c r="E210" s="204"/>
      <c r="F210" s="225" t="s">
        <v>388</v>
      </c>
      <c r="G210" s="204"/>
      <c r="H210" s="318" t="s">
        <v>556</v>
      </c>
      <c r="I210" s="318"/>
      <c r="J210" s="318"/>
      <c r="K210" s="250"/>
    </row>
    <row r="211" spans="2:11" s="1" customFormat="1" ht="15" customHeight="1">
      <c r="B211" s="268"/>
      <c r="C211" s="204"/>
      <c r="D211" s="204"/>
      <c r="E211" s="204"/>
      <c r="F211" s="225" t="s">
        <v>392</v>
      </c>
      <c r="G211" s="263"/>
      <c r="H211" s="319" t="s">
        <v>393</v>
      </c>
      <c r="I211" s="319"/>
      <c r="J211" s="319"/>
      <c r="K211" s="269"/>
    </row>
    <row r="212" spans="2:11" s="1" customFormat="1" ht="15" customHeight="1">
      <c r="B212" s="268"/>
      <c r="C212" s="204"/>
      <c r="D212" s="204"/>
      <c r="E212" s="204"/>
      <c r="F212" s="225" t="s">
        <v>394</v>
      </c>
      <c r="G212" s="263"/>
      <c r="H212" s="319" t="s">
        <v>557</v>
      </c>
      <c r="I212" s="319"/>
      <c r="J212" s="319"/>
      <c r="K212" s="269"/>
    </row>
    <row r="213" spans="2:11" s="1" customFormat="1" ht="15" customHeight="1">
      <c r="B213" s="268"/>
      <c r="C213" s="204"/>
      <c r="D213" s="204"/>
      <c r="E213" s="204"/>
      <c r="F213" s="225"/>
      <c r="G213" s="263"/>
      <c r="H213" s="254"/>
      <c r="I213" s="254"/>
      <c r="J213" s="254"/>
      <c r="K213" s="269"/>
    </row>
    <row r="214" spans="2:11" s="1" customFormat="1" ht="15" customHeight="1">
      <c r="B214" s="268"/>
      <c r="C214" s="204" t="s">
        <v>519</v>
      </c>
      <c r="D214" s="204"/>
      <c r="E214" s="204"/>
      <c r="F214" s="225">
        <v>1</v>
      </c>
      <c r="G214" s="263"/>
      <c r="H214" s="319" t="s">
        <v>558</v>
      </c>
      <c r="I214" s="319"/>
      <c r="J214" s="319"/>
      <c r="K214" s="269"/>
    </row>
    <row r="215" spans="2:11" s="1" customFormat="1" ht="15" customHeight="1">
      <c r="B215" s="268"/>
      <c r="C215" s="204"/>
      <c r="D215" s="204"/>
      <c r="E215" s="204"/>
      <c r="F215" s="225">
        <v>2</v>
      </c>
      <c r="G215" s="263"/>
      <c r="H215" s="319" t="s">
        <v>559</v>
      </c>
      <c r="I215" s="319"/>
      <c r="J215" s="319"/>
      <c r="K215" s="269"/>
    </row>
    <row r="216" spans="2:11" s="1" customFormat="1" ht="15" customHeight="1">
      <c r="B216" s="268"/>
      <c r="C216" s="204"/>
      <c r="D216" s="204"/>
      <c r="E216" s="204"/>
      <c r="F216" s="225">
        <v>3</v>
      </c>
      <c r="G216" s="263"/>
      <c r="H216" s="319" t="s">
        <v>560</v>
      </c>
      <c r="I216" s="319"/>
      <c r="J216" s="319"/>
      <c r="K216" s="269"/>
    </row>
    <row r="217" spans="2:11" s="1" customFormat="1" ht="15" customHeight="1">
      <c r="B217" s="268"/>
      <c r="C217" s="204"/>
      <c r="D217" s="204"/>
      <c r="E217" s="204"/>
      <c r="F217" s="225">
        <v>4</v>
      </c>
      <c r="G217" s="263"/>
      <c r="H217" s="319" t="s">
        <v>561</v>
      </c>
      <c r="I217" s="319"/>
      <c r="J217" s="319"/>
      <c r="K217" s="269"/>
    </row>
    <row r="218" spans="2:11" s="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</vt:lpstr>
      <vt:lpstr>Pokyny pro vyplnění</vt:lpstr>
      <vt:lpstr>'Rekapitulace stavby'!Názvy_tisku</vt:lpstr>
      <vt:lpstr>'SO 101 - Komunikace'!Názvy_tisku</vt:lpstr>
      <vt:lpstr>'Pokyny pro vyplnění'!Oblast_tisku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Jára</cp:lastModifiedBy>
  <dcterms:created xsi:type="dcterms:W3CDTF">2022-08-10T08:49:50Z</dcterms:created>
  <dcterms:modified xsi:type="dcterms:W3CDTF">2022-08-10T08:51:06Z</dcterms:modified>
</cp:coreProperties>
</file>